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560EBCD6-A4CA-4D21-8A1E-4276E9428F1B}"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<sst xmlns="http://schemas.openxmlformats.org/spreadsheetml/2006/main" count="7509" uniqueCount="1750">
  <si>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</si>
  <si>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</si>
  <si>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</si>
  <si>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</si>
  <si>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</si>
  <si>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</si>
  <si>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</si>
  <si>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</si>
  <si>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</si>
  <si>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</si>
  <si>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</si>
  <si>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</si>
  <si>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</si>
  <si>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</si>
  <si>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</si>
  <si>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</si>
  <si>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</si>
  <si>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</si>
  <si>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</si>
  <si>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</si>
  <si>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</si>
  <si>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</si>
  <si>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</si>
  <si>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</si>
  <si>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</si>
  <si>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</si>
  <si>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</si>
  <si>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</si>
  <si>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</si>
  <si>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</si>
  <si>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</si>
  <si>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</si>
  <si>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</si>
  <si>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</si>
  <si>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</si>
  <si>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</si>
  <si>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</si>
  <si>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</si>
  <si>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</si>
  <si>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</si>
  <si>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</si>
  <si>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</si>
  <si>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</si>
  <si>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</si>
  <si>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</si>
  <si>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</si>
  <si>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</si>
  <si>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</si>
  <si>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</si>
  <si>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</si>
  <si>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</si>
  <si>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</si>
  <si>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</si>
  <si>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</si>
  <si>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</si>
  <si>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</si>
  <si>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</si>
  <si>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</si>
  <si>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</si>
  <si>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</si>
  <si>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</si>
  <si>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</si>
  <si>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</si>
  <si>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</si>
  <si>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</si>
  <si>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</si>
  <si>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</si>
  <si>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</si>
  <si>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</si>
  <si>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</si>
  <si>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</si>
  <si>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</si>
  <si>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</si>
  <si>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</si>
  <si>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</si>
  <si>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</si>
  <si>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</si>
  <si>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</si>
  <si>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</si>
  <si>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</si>
  <si>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</si>
  <si>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</si>
  <si>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</si>
  <si>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</si>
  <si>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</si>
  <si>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</si>
  <si>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</si>
  <si>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</si>
  <si>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</si>
  <si>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</si>
  <si>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</si>
  <si>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</si>
  <si>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</si>
  <si>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</si>
  <si>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</si>
  <si>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</si>
  <si>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</si>
  <si>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</si>
  <si>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</si>
  <si>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</si>
  <si>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</si>
  <si>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</si>
  <si>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</si>
  <si>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</si>
  <si>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</si>
  <si>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</si>
  <si>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</si>
  <si>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</si>
  <si>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</si>
  <si>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</si>
  <si>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</si>
  <si>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</si>
  <si>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</si>
  <si>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</si>
  <si>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</si>
  <si>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</si>
  <si>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</si>
  <si>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</si>
  <si>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</si>
  <si>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</si>
  <si>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</si>
  <si>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</si>
  <si>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</si>
  <si>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</si>
  <si>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</si>
  <si>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</si>
  <si>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</si>
  <si>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</si>
  <si>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</si>
  <si>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</si>
  <si>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</si>
  <si>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</si>
  <si>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</si>
  <si>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</si>
  <si>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</si>
  <si>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</si>
  <si>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</si>
  <si>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</si>
  <si>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</si>
  <si>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</si>
  <si>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</si>
  <si>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</si>
  <si>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</si>
  <si>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</si>
  <si>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</si>
  <si>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</si>
  <si>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</si>
  <si>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</si>
  <si>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</si>
  <si>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</si>
  <si>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</si>
  <si>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</si>
  <si>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</si>
  <si>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</si>
  <si>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</si>
  <si>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</si>
  <si>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</si>
  <si>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</si>
  <si>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</si>
  <si>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</si>
  <si>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</si>
  <si>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</si>
  <si>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</si>
  <si>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</si>
  <si>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</si>
  <si>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</si>
  <si>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</si>
  <si>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</si>
  <si>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</si>
  <si>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</si>
  <si>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</si>
  <si>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</si>
  <si>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</si>
  <si>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</si>
  <si>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</si>
  <si>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</si>
  <si>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</si>
  <si>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</si>
  <si>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</si>
  <si>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</si>
  <si>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</si>
  <si>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</si>
  <si>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</si>
  <si>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</si>
  <si>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</si>
  <si>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</si>
  <si>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</si>
  <si>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</si>
  <si>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</si>
  <si>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</si>
  <si>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</si>
  <si>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</si>
  <si>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</si>
  <si>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</si>
  <si>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</si>
  <si>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</si>
  <si>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</si>
  <si>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</si>
  <si>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</si>
  <si>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</si>
  <si>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</si>
  <si>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</si>
  <si>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</si>
  <si>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</si>
  <si>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</si>
  <si>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</si>
  <si>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</si>
  <si>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</si>
  <si>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</si>
  <si>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</si>
  <si>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</si>
  <si>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</si>
  <si>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</si>
  <si>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</si>
  <si>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</si>
  <si>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</si>
  <si>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</si>
  <si>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</si>
  <si>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</si>
  <si>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</si>
  <si>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</si>
  <si>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</si>
  <si>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</si>
  <si>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</si>
  <si>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</si>
  <si>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</si>
  <si>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</si>
  <si>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</si>
  <si>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</si>
  <si>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</si>
  <si>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</si>
  <si>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</si>
  <si>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</si>
  <si>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</si>
  <si>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</si>
  <si>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</si>
  <si>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</si>
  <si>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</si>
  <si>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</si>
  <si>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</si>
  <si>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</si>
  <si>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</si>
  <si>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</si>
  <si>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</si>
  <si>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</si>
  <si>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</si>
  <si>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</si>
  <si>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</si>
  <si>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</si>
  <si>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</si>
  <si>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</si>
  <si>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</si>
  <si>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</si>
  <si>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</si>
  <si>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</si>
  <si>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</si>
  <si>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</si>
  <si>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</si>
  <si>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</si>
  <si>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</si>
  <si>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</si>
  <si>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</si>
  <si>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</si>
  <si>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</si>
  <si>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</si>
  <si>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</si>
  <si>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</si>
  <si>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</si>
  <si>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</si>
  <si>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</si>
  <si>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</si>
  <si>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</si>
  <si>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</si>
  <si>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</si>
  <si>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</si>
  <si>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</si>
  <si>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</si>
  <si>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</si>
  <si>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</si>
  <si>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</si>
  <si>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</si>
  <si>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</si>
  <si>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</si>
  <si>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</si>
  <si>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</si>
  <si>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</si>
  <si>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</si>
  <si>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</si>
  <si>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</si>
  <si>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</si>
  <si>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</si>
  <si>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</si>
  <si>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</si>
  <si>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</si>
  <si>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</si>
  <si>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</si>
  <si>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</si>
  <si>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</si>
  <si>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</si>
  <si>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</si>
  <si>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</si>
  <si>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</si>
  <si>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</si>
  <si>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</si>
  <si>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</si>
  <si>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</si>
  <si>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</si>
  <si>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</si>
  <si>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</si>
  <si>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</si>
  <si>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</si>
  <si>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</si>
  <si>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</si>
  <si>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</si>
  <si>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</si>
  <si>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</si>
  <si>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</si>
  <si>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</si>
  <si>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</si>
  <si>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</si>
  <si>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</si>
  <si>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</si>
  <si>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</si>
  <si>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</si>
  <si>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</si>
  <si>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</si>
  <si>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</si>
  <si>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</si>
  <si>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</si>
  <si>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</si>
  <si>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</si>
  <si>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</si>
  <si>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</si>
  <si>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</si>
  <si>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</si>
  <si>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</si>
  <si>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</si>
  <si>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</si>
  <si>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</si>
  <si>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</si>
  <si>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</si>
  <si>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</si>
  <si>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</si>
  <si>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</si>
  <si>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</si>
  <si>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</si>
  <si>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</si>
  <si>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</si>
  <si>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</si>
  <si>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</si>
  <si>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</si>
  <si>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</si>
  <si>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</si>
  <si>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</si>
  <si>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</si>
  <si>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</si>
  <si>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</si>
  <si>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</si>
  <si>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</si>
  <si>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</si>
  <si>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</si>
  <si>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</si>
  <si>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</si>
  <si>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</si>
  <si>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</si>
  <si>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</si>
  <si>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</si>
  <si>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</si>
  <si>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</si>
  <si>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</si>
  <si>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</si>
  <si>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</si>
  <si>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</si>
  <si>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</si>
  <si>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</si>
  <si>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</si>
  <si>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</si>
  <si>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</si>
  <si>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</si>
  <si>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</si>
  <si>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</si>
  <si>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</si>
  <si>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</si>
  <si>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</si>
  <si>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</si>
  <si>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</si>
  <si>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</si>
  <si>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</si>
  <si>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</si>
  <si>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</si>
  <si>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</si>
  <si>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</si>
  <si>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</si>
  <si>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</si>
  <si>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</si>
  <si>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</si>
  <si>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</si>
  <si>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</si>
  <si>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</si>
  <si>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</si>
  <si>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</si>
  <si>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</si>
  <si>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</si>
  <si>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</si>
  <si>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</si>
  <si>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</si>
  <si>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</si>
  <si>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</si>
  <si>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</si>
  <si>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</si>
  <si>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</si>
  <si>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</si>
  <si>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</si>
  <si>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</si>
  <si>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</si>
  <si>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</si>
  <si>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</si>
  <si>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</si>
  <si>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</si>
  <si>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</si>
  <si>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</si>
  <si>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</si>
  <si>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</si>
  <si>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</si>
  <si>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</si>
  <si>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</si>
  <si>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</si>
  <si>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</si>
  <si>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</si>
  <si>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</si>
  <si>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</si>
  <si>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</si>
  <si>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</si>
  <si>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</si>
  <si>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</si>
  <si>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</si>
  <si>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</si>
  <si>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</si>
  <si>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</si>
  <si>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</si>
  <si>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</si>
  <si>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</si>
  <si>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</si>
  <si>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</si>
  <si>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</si>
  <si>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</si>
  <si>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</si>
  <si>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</si>
  <si>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</si>
  <si>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</si>
  <si>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</si>
  <si>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</si>
  <si>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</si>
  <si>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</si>
  <si>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</si>
  <si>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</si>
  <si>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</si>
  <si>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</si>
  <si>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</si>
  <si>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</si>
  <si>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</si>
  <si>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</si>
  <si>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</si>
  <si>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</si>
  <si>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</si>
  <si>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</si>
  <si>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</si>
  <si>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</si>
  <si>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</si>
  <si>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</si>
  <si>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</si>
  <si>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</si>
  <si>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</si>
  <si>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</si>
  <si>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</si>
  <si>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</si>
  <si>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</si>
  <si>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</si>
  <si>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</si>
  <si>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</si>
  <si>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</si>
  <si>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</si>
  <si>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</si>
  <si>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</si>
  <si>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</si>
  <si>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</si>
  <si>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</si>
  <si>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</si>
  <si>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</si>
  <si>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</si>
  <si>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</si>
  <si>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</si>
  <si>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</si>
  <si>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</si>
  <si>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</si>
  <si>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</si>
  <si>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</si>
  <si>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</si>
  <si>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</si>
  <si>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</si>
  <si>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</si>
  <si>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</si>
  <si>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</si>
  <si>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</si>
  <si>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</si>
  <si>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</si>
  <si>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</si>
  <si>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</si>
  <si>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</si>
  <si>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</si>
  <si>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</si>
  <si>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</si>
  <si>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</si>
  <si>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</si>
  <si>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</si>
  <si>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</si>
  <si>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</si>
  <si>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</si>
  <si>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</si>
  <si>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</si>
  <si>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</si>
  <si>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</si>
  <si>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</si>
  <si>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</si>
  <si>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</si>
  <si>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</si>
  <si>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</si>
  <si>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</si>
  <si>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</si>
  <si>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</si>
  <si>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</si>
  <si>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</si>
  <si>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</si>
  <si>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</si>
  <si>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</si>
  <si>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</si>
  <si>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</si>
  <si>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</si>
  <si>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</si>
  <si>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</si>
  <si>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</si>
  <si>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</si>
  <si>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</si>
  <si>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</si>
  <si>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</si>
  <si>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</si>
  <si>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</si>
  <si>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</si>
  <si>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</si>
  <si>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</si>
  <si>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</si>
  <si>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</si>
  <si>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</si>
  <si>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</si>
  <si>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</si>
  <si>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</si>
  <si>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</si>
  <si>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</si>
  <si>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</si>
  <si>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</si>
  <si>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</si>
  <si>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</si>
  <si>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</si>
  <si>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</si>
  <si>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</si>
  <si>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</si>
  <si>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</si>
  <si>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</si>
  <si>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</si>
  <si>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</si>
  <si>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</si>
  <si>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</si>
  <si>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</si>
  <si>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</si>
  <si>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</si>
  <si>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</si>
  <si>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</si>
  <si>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</si>
  <si>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</si>
  <si>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</si>
  <si>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</si>
  <si>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</si>
  <si>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</si>
  <si>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</si>
  <si>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</si>
  <si>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</si>
  <si>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</si>
  <si>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</si>
  <si>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</si>
  <si>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</si>
  <si>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</si>
  <si>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</si>
  <si>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</si>
  <si>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</si>
  <si>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</si>
  <si>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</si>
  <si>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</si>
  <si>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</si>
  <si>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</si>
  <si>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</si>
  <si>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</si>
  <si>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</si>
  <si>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</si>
  <si>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</si>
  <si>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</si>
  <si>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</si>
  <si>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</si>
  <si>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</si>
  <si>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</si>
  <si>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</si>
  <si>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</si>
  <si>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</si>
  <si>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</si>
  <si>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</si>
  <si>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</si>
  <si>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</si>
  <si>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</si>
  <si>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</si>
  <si>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</si>
  <si>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</si>
  <si>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</si>
  <si>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</si>
  <si>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</si>
  <si>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</si>
  <si>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</si>
  <si>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</si>
  <si>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</si>
  <si>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</si>
  <si>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</si>
  <si>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</si>
  <si>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</si>
  <si>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</si>
  <si>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</si>
  <si>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</si>
  <si>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</si>
  <si>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</si>
  <si>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</si>
  <si>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</si>
  <si>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</si>
  <si>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</si>
  <si>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</si>
  <si>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</si>
  <si>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</si>
  <si>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</si>
  <si>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</si>
  <si>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</si>
  <si>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</si>
  <si>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</si>
  <si>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</si>
  <si>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</si>
  <si>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</si>
  <si>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</si>
  <si>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</si>
  <si>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</si>
  <si>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</si>
  <si>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</si>
  <si>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</si>
  <si>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</si>
  <si>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</si>
  <si>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</si>
  <si>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</si>
  <si>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</si>
  <si>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</si>
  <si>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</si>
  <si>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</si>
  <si>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</si>
  <si>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</si>
  <si>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</si>
  <si>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</si>
  <si>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</si>
  <si>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</si>
  <si>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</si>
  <si>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</si>
  <si>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</si>
  <si>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</si>
  <si>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</si>
  <si>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</si>
  <si>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</si>
  <si>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</si>
  <si>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</si>
  <si>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</si>
  <si>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</si>
  <si>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</si>
  <si>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</si>
  <si>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</si>
  <si>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</si>
  <si>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</si>
  <si>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</si>
  <si>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</si>
  <si>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</si>
  <si>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</si>
  <si>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</si>
  <si>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</si>
  <si>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</si>
  <si>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</si>
  <si>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</si>
  <si>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</si>
  <si>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</si>
  <si>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</si>
  <si>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</si>
  <si>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</si>
  <si>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</si>
  <si>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</si>
  <si>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</si>
  <si>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</si>
  <si>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</si>
  <si>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</si>
  <si>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</si>
  <si>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</si>
  <si>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</si>
  <si>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</si>
  <si>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</si>
  <si>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</si>
  <si>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</si>
  <si>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</si>
  <si>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</si>
  <si>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</si>
  <si>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</si>
  <si>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</si>
  <si>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</si>
  <si>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</si>
  <si>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</si>
  <si>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</si>
  <si>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</si>
  <si>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</si>
  <si>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</si>
  <si>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</si>
  <si>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</si>
  <si>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</si>
  <si>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</si>
  <si>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</si>
  <si>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</si>
  <si>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</si>
  <si>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</si>
  <si>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</si>
  <si>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</si>
  <si>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</si>
  <si>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</si>
  <si>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</si>
  <si>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</si>
  <si>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</si>
  <si>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</si>
  <si>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</si>
  <si>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</si>
  <si>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</si>
  <si>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</si>
  <si>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</si>
  <si>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</si>
  <si>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</si>
  <si>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</si>
  <si>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</si>
  <si>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</si>
  <si>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</si>
  <si>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</si>
  <si>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</si>
  <si>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</si>
  <si>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</si>
  <si>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</si>
  <si>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</si>
  <si>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</si>
  <si>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</si>
  <si>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</si>
  <si>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</si>
  <si>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</si>
  <si>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</si>
  <si>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</si>
  <si>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</si>
  <si>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</si>
  <si>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</si>
  <si>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</si>
  <si>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</si>
  <si>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</si>
  <si>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</si>
  <si>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</si>
  <si>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</si>
  <si>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</si>
  <si>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</si>
  <si>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</si>
  <si>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</si>
  <si>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</si>
  <si>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</si>
  <si>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</si>
  <si>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</si>
  <si>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</si>
  <si>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</si>
  <si>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</si>
  <si>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</si>
  <si>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</si>
  <si>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</si>
  <si>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</si>
  <si>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</si>
  <si>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</si>
  <si>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</si>
  <si>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</si>
  <si>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</si>
  <si>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</si>
  <si>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</si>
  <si>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</si>
  <si>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</si>
  <si>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</si>
  <si>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</si>
  <si>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</si>
  <si>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</si>
  <si>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</si>
  <si>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</si>
  <si>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</si>
  <si>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</si>
  <si>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</si>
  <si>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</si>
  <si>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</si>
  <si>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</si>
  <si>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</si>
  <si>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</si>
  <si>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</si>
  <si>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</si>
  <si>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</si>
  <si>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</si>
  <si>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</si>
  <si>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</si>
  <si>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</si>
  <si>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</si>
  <si>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</si>
  <si>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</si>
  <si>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</si>
  <si>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</si>
  <si>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</si>
  <si>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</si>
  <si>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</si>
  <si>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</si>
  <si>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</si>
  <si>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</si>
  <si>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</si>
  <si>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</si>
  <si>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</si>
  <si>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</si>
  <si>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</si>
  <si>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</si>
  <si>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</si>
  <si>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</si>
  <si>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</si>
  <si>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</si>
  <si>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</si>
  <si>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</si>
  <si>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</si>
  <si>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</si>
  <si>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</si>
  <si>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</si>
  <si>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</si>
  <si>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</si>
  <si>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</si>
  <si>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</si>
  <si>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</si>
  <si>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</si>
  <si>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</si>
  <si>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</si>
  <si>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</si>
  <si>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</si>
  <si>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</si>
  <si>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</si>
  <si>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</si>
  <si>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</si>
  <si>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</si>
  <si>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</si>
  <si>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</si>
  <si>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</si>
  <si>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</si>
  <si>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</si>
  <si>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</si>
  <si>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</si>
  <si>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</si>
  <si>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</si>
  <si>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</si>
  <si>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</si>
  <si>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</si>
  <si>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</si>
  <si>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</si>
  <si>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</si>
  <si>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</si>
  <si>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</si>
  <si>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</si>
  <si>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</si>
  <si>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</si>
  <si>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</si>
  <si>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</si>
  <si>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</si>
  <si>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</si>
  <si>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</si>
  <si>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</si>
  <si>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</si>
  <si>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</si>
  <si>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</si>
  <si>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</si>
  <si>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</si>
  <si>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</si>
  <si>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</si>
  <si>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</si>
  <si>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</si>
  <si>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</si>
  <si>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</si>
  <si>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</si>
  <si>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</si>
  <si>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</si>
  <si>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</si>
  <si>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</si>
  <si>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</si>
  <si>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</si>
  <si>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</si>
  <si>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</si>
  <si>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</si>
  <si>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</si>
  <si>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</si>
  <si>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</si>
  <si>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</si>
  <si>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</si>
  <si>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</si>
  <si>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</si>
  <si>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</si>
  <si>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</si>
  <si>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</si>
  <si>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</si>
  <si>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</si>
  <si>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</si>
  <si>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</si>
  <si>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</si>
  <si>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</si>
  <si>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</si>
  <si>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</si>
  <si>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</si>
  <si>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</si>
  <si>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</si>
  <si>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</si>
  <si>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</si>
  <si>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</si>
  <si>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</si>
  <si>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</si>
  <si>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</si>
  <si>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</si>
  <si>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</si>
  <si>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</si>
  <si>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</si>
  <si>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</si>
  <si>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</si>
  <si>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</si>
  <si>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</si>
  <si>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</si>
  <si>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</si>
  <si>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</si>
  <si>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</si>
  <si>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</si>
  <si>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</si>
  <si>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</si>
  <si>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</si>
  <si>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</si>
  <si>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</si>
  <si>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</si>
  <si>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</si>
  <si>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</si>
  <si>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</si>
  <si>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</si>
  <si>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</si>
  <si>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</si>
  <si>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</si>
  <si>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</si>
  <si>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</si>
  <si>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</si>
  <si>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</si>
  <si>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</si>
  <si>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</si>
  <si>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</si>
  <si>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</si>
  <si>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</si>
  <si>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</si>
  <si>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</si>
  <si>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</si>
  <si>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</si>
  <si>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</si>
  <si>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</si>
  <si>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</si>
  <si>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</si>
  <si>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</si>
  <si>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</si>
  <si>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</si>
  <si>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</si>
  <si>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</si>
  <si>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</si>
  <si>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</si>
  <si>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</si>
  <si>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</si>
  <si>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</si>
  <si>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</si>
  <si>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</si>
  <si>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</si>
  <si>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</si>
  <si>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</si>
  <si>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</si>
  <si>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</si>
  <si>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</si>
  <si>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</si>
  <si>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</si>
  <si>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</si>
  <si>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</si>
  <si>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</si>
  <si>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</si>
  <si>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</si>
  <si>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</si>
  <si>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</si>
  <si>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</si>
  <si>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</si>
  <si>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</si>
  <si>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</si>
  <si>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</si>
  <si>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</si>
  <si>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</si>
  <si>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</si>
  <si>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</si>
  <si>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</si>
  <si>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</si>
  <si>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</si>
  <si>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</si>
  <si>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</si>
  <si>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</si>
  <si>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</si>
  <si>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</si>
  <si>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</si>
  <si>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</si>
  <si>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</si>
  <si>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</si>
  <si>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</si>
  <si>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</si>
  <si>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</si>
  <si>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</si>
  <si>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</si>
  <si>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</si>
  <si>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</si>
  <si>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</si>
  <si>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</si>
  <si>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</si>
  <si>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</si>
  <si>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</si>
  <si>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</si>
  <si>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</si>
  <si>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</si>
  <si>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</si>
  <si>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</si>
  <si>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</si>
  <si>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</si>
  <si>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</si>
  <si>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</si>
  <si>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</si>
  <si>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</si>
  <si>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</si>
  <si>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</si>
  <si>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</si>
  <si>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</si>
  <si>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</si>
  <si>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</si>
  <si>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</si>
  <si>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</si>
  <si>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</si>
  <si>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</si>
  <si>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</si>
  <si>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</si>
  <si>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</si>
  <si>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</si>
  <si>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</si>
  <si>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</si>
  <si>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</si>
  <si>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</si>
  <si>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</si>
  <si>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</si>
  <si>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</si>
  <si>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</si>
  <si>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</si>
  <si>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</si>
  <si>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</si>
  <si>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</si>
  <si>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</si>
  <si>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</si>
  <si>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</si>
  <si>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</si>
  <si>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</si>
  <si>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</si>
  <si>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</si>
  <si>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</si>
  <si>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</si>
  <si>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</si>
  <si>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</si>
  <si>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</si>
  <si>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</si>
  <si>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</si>
  <si>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</si>
  <si>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</si>
  <si>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</si>
  <si>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</si>
  <si>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</si>
  <si>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</si>
  <si>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</si>
  <si>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</si>
  <si>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</si>
  <si>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</si>
  <si>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</si>
  <si>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</si>
  <si>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</si>
  <si>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</si>
  <si>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</si>
  <si>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</si>
  <si>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</si>
  <si>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</si>
  <si>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</si>
  <si>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</si>
  <si>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</si>
  <si>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</si>
  <si>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</si>
  <si>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</si>
  <si>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</si>
  <si>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</si>
  <si>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</si>
  <si>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</si>
  <si>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</si>
  <si>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</si>
  <si>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</si>
  <si>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</si>
  <si>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</si>
  <si>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</si>
  <si>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</si>
  <si>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</si>
  <si>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</si>
  <si>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</si>
  <si>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</si>
  <si>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</si>
  <si>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</si>
  <si>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</si>
  <si>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</si>
  <si>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</si>
  <si>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</si>
  <si>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</si>
  <si>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</si>
  <si>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</si>
  <si>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</si>
  <si>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</si>
  <si>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</si>
  <si>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</si>
  <si>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</si>
  <si>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</si>
  <si>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</si>
  <si>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</si>
  <si>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</si>
  <si>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</si>
  <si>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</si>
  <si>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</si>
  <si>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</si>
  <si>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</si>
  <si>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</si>
  <si>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</si>
  <si>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</si>
  <si>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</si>
  <si>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</si>
  <si>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</si>
  <si>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</si>
  <si>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</si>
  <si>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</si>
  <si>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</si>
  <si>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</si>
  <si>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</si>
  <si>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</si>
  <si>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</si>
  <si>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</si>
  <si>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</si>
  <si>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</si>
  <si>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</si>
  <si>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</si>
  <si>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</si>
  <si>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</si>
  <si>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</si>
  <si>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</si>
  <si>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</si>
  <si>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</si>
  <si>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</si>
  <si>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</si>
  <si>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</si>
  <si>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</si>
  <si>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</si>
  <si>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</si>
  <si>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</si>
  <si>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</si>
  <si>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</si>
  <si>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</si>
  <si>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</si>
  <si>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</si>
  <si>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</si>
  <si>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</si>
  <si>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</si>
  <si>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</si>
  <si>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</si>
  <si>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</si>
  <si>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</si>
  <si>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</si>
  <si>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</si>
  <si>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</si>
  <si>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</si>
  <si>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</si>
  <si>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</si>
  <si>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</si>
  <si>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</si>
  <si>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</si>
  <si>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</si>
  <si>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</si>
  <si>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</si>
  <si>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</si>
  <si>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</si>
  <si>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</si>
  <si>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</si>
  <si>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</si>
  <si>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</si>
  <si>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</si>
  <si>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</si>
  <si>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</si>
  <si>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</si>
  <si>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</si>
  <si>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</si>
  <si>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</si>
  <si>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</si>
  <si>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</si>
  <si>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</si>
  <si>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</si>
  <si>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</si>
  <si>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</si>
  <si>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</si>
  <si>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</si>
  <si>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</si>
  <si>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</si>
  <si>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</si>
  <si>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</si>
  <si>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</si>
  <si>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</si>
  <si>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</si>
  <si>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</si>
  <si>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</si>
  <si>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</si>
  <si>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</si>
  <si>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</si>
  <si>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</si>
  <si>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</si>
  <si>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</si>
  <si>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</si>
  <si>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</si>
  <si>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</si>
  <si>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</si>
  <si>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</si>
  <si>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</si>
  <si>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</si>
  <si>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</si>
  <si>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</si>
  <si>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</si>
  <si>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</si>
  <si>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</si>
  <si>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</si>
  <si>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</si>
  <si>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</si>
  <si>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</si>
  <si>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</si>
  <si>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</si>
  <si>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</si>
  <si>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</si>
  <si>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</si>
  <si>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</si>
  <si>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</si>
  <si>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</si>
  <si>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</si>
  <si>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</si>
  <si>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</si>
  <si>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</si>
  <si>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</si>
  <si>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</si>
  <si>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</si>
  <si>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</si>
  <si>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</si>
  <si>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</si>
  <si>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</si>
  <si>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</si>
  <si>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</si>
  <si>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</si>
  <si>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</si>
  <si>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</si>
  <si>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</si>
  <si>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</si>
  <si>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</si>
  <si>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</si>
  <si>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</si>
  <si>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</si>
  <si>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</si>
  <si>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</si>
  <si>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</si>
  <si>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</si>
  <si>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</si>
  <si>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</si>
  <si>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</si>
  <si>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</si>
  <si>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</si>
  <si>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</si>
  <si>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</si>
  <si>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</si>
  <si>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</si>
  <si>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</si>
  <si>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</si>
  <si>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</si>
  <si>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</si>
  <si>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</si>
  <si>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</si>
  <si>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</si>
  <si>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</si>
  <si>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</si>
  <si>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</si>
  <si>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</si>
  <si>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</si>
  <si>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</si>
  <si>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</si>
  <si>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</si>
  <si>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</si>
  <si>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</si>
  <si>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</si>
  <si>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</si>
  <si>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</si>
  <si>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</si>
  <si>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</si>
  <si>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</si>
  <si>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</si>
  <si>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</si>
  <si>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</si>
  <si>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</si>
  <si>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</si>
  <si>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</si>
  <si>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</si>
  <si>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</si>
  <si>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</si>
  <si>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</si>
  <si>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</si>
  <si>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</si>
  <si>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</si>
  <si>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</si>
  <si>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</si>
  <si>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</si>
  <si>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</si>
  <si>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</si>
  <si>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</si>
  <si>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</si>
  <si>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</si>
  <si>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</si>
  <si>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</si>
  <si>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</si>
  <si>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</si>
  <si>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</si>
  <si>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</si>
  <si>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</si>
  <si>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</si>
  <si>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</si>
  <si>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</si>
  <si>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</si>
  <si>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</si>
  <si>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</si>
  <si>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</si>
  <si>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</si>
  <si>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</si>
  <si>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</si>
  <si>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</si>
  <si>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</si>
  <si>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</si>
  <si>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</si>
  <si>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</si>
  <si>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</si>
  <si>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</si>
  <si>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</si>
  <si>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</si>
  <si>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</si>
  <si>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</si>
  <si>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</si>
  <si>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</si>
  <si>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</si>
  <si>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</si>
  <si>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</si>
  <si>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</si>
  <si>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</si>
  <si>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</si>
  <si>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</si>
  <si>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</si>
  <si>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</si>
  <si>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</si>
  <si>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</si>
  <si>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</si>
  <si>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</si>
  <si>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</si>
  <si>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</si>
  <si>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</si>
  <si>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</si>
  <si>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</si>
  <si>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</si>
  <si>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</si>
  <si>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</si>
  <si>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</si>
  <si>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</si>
  <si>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</si>
  <si>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</si>
  <si>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</si>
  <si>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</si>
  <si>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</si>
  <si>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</si>
  <si>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</si>
  <si>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</si>
  <si>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</si>
  <si>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</si>
  <si>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</si>
  <si>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</si>
  <si>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</si>
  <si>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</si>
  <si>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</si>
  <si>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</si>
  <si>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</si>
  <si>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</si>
  <si>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</si>
  <si>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</si>
  <si>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</si>
  <si>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</si>
  <si>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</si>
  <si>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</si>
  <si>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</si>
  <si>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</si>
  <si>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</si>
  <si>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</si>
  <si>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</si>
  <si>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</si>
  <si>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</si>
  <si>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</si>
  <si>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</si>
  <si>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</si>
  <si>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</si>
  <si>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</si>
  <si>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</si>
  <si>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</si>
  <si>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</si>
  <si>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</si>
  <si>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</si>
  <si>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</si>
  <si>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</si>
  <si>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</si>
  <si>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</si>
  <si>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</si>
  <si>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</si>
  <si>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</si>
  <si>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</si>
  <si>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</si>
  <si>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</si>
  <si>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</si>
  <si>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</si>
  <si>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</si>
  <si>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</si>
  <si>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</si>
  <si>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</si>
  <si>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</si>
  <si>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</si>
  <si>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</si>
  <si>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</si>
  <si>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</si>
  <si>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</si>
  <si>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</si>
  <si>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</si>
  <si>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</si>
  <si>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</si>
  <si>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</si>
  <si>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</si>
  <si>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</si>
  <si>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</si>
  <si>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</si>
  <si>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</si>
  <si>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</si>
  <si>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</si>
  <si>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</si>
  <si>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</si>
  <si>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</si>
  <si>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</si>
  <si>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</si>
  <si>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</si>
  <si>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</si>
  <si>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</si>
  <si>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</si>
  <si>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</si>
  <si>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</si>
  <si>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</si>
  <si>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</si>
  <si>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</si>
  <si>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</si>
  <si>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</si>
  <si>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</si>
  <si>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</si>
  <si>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</si>
  <si>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</si>
  <si>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</si>
  <si>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</si>
  <si>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</si>
  <si>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</si>
  <si>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</si>
  <si>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</si>
  <si>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</si>
  <si>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</si>
  <si>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</si>
  <si>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</si>
  <si>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</si>
  <si>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</si>
  <si>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</si>
  <si>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</si>
  <si>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</si>
  <si>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</si>
  <si>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</si>
  <si>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</si>
  <si>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</si>
  <si>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</si>
  <si>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</si>
  <si>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</si>
  <si>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</si>
  <si>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</si>
  <si>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</si>
  <si>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</si>
  <si>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</si>
  <si>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</si>
  <si>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</si>
  <si>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</si>
  <si>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</si>
  <si>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</si>
  <si>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</si>
  <si>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</si>
  <si>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</si>
  <si>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</si>
  <si>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</si>
  <si>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</si>
  <si>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</si>
  <si>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</si>
  <si>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</si>
  <si>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</si>
  <si>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</si>
  <si>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</si>
  <si>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</si>
  <si>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</si>
  <si>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</si>
  <si>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</si>
  <si>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</si>
  <si>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</si>
  <si>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</si>
  <si>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</si>
  <si>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</si>
  <si>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</si>
  <si>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</si>
  <si>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</si>
  <si>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</si>
  <si>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</si>
  <si>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</si>
  <si>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</si>
  <si>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</si>
  <si>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</si>
  <si>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</si>
  <si>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</si>
  <si>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</si>
  <si>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</si>
  <si>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</si>
  <si>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</si>
  <si>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</si>
  <si>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</si>
  <si>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</si>
  <si>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</si>
  <si>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</si>
  <si>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</si>
  <si>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</si>
  <si>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</si>
  <si>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</si>
  <si>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</si>
  <si>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</si>
  <si>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</si>
  <si>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</si>
  <si>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</si>
  <si>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</si>
  <si>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</si>
  <si>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</si>
  <si>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</si>
  <si>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</si>
  <si>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</si>
  <si>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</si>
  <si>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</si>
  <si>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</si>
  <si>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</si>
  <si>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</si>
  <si>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</si>
  <si>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</si>
  <si>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</si>
  <si>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</si>
  <si>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</si>
  <si>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</si>
  <si>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</si>
  <si>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</si>
  <si>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</si>
  <si>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</si>
  <si>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</si>
  <si>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</si>
  <si>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</si>
  <si>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</si>
  <si>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</si>
  <si>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</si>
  <si>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</si>
  <si>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</si>
  <si>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</si>
  <si>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</si>
  <si>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</si>
  <si>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</si>
  <si>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</si>
  <si>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</si>
  <si>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</si>
  <si>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</si>
  <si>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</si>
  <si>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</si>
  <si>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</si>
  <si>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</si>
  <si>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</si>
  <si>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</si>
  <si>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</si>
  <si>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</si>
  <si>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</si>
  <si>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</si>
  <si>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</si>
  <si>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</si>
  <si>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</si>
  <si>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</si>
  <si>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</si>
  <si>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</si>
  <si>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</si>
  <si>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</si>
  <si>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</si>
  <si>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</si>
  <si>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</si>
  <si>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</si>
  <si>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</si>
  <si>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</si>
  <si>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</si>
  <si>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</si>
  <si>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</si>
  <si>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</si>
  <si>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</si>
  <si>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</si>
  <si>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</si>
  <si>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</si>
  <si>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</si>
  <si>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</si>
  <si>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</si>
  <si>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</si>
  <si>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</si>
  <si>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</si>
  <si>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</si>
  <si>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</si>
  <si>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</si>
  <si>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</si>
  <si>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</si>
  <si>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</si>
  <si>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</si>
  <si>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</si>
  <si>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</si>
  <si>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</si>
  <si>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</si>
  <si>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</si>
  <si>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</si>
  <si>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</si>
  <si>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</si>
  <si>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</si>
  <si>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</si>
  <si>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</si>
  <si>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</si>
  <si>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</si>
  <si>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</si>
  <si>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</si>
  <si>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</si>
  <si>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</si>
  <si>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</si>
  <si>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</si>
  <si>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</si>
  <si>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</si>
  <si>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</si>
  <si>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</si>
  <si>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</si>
  <si>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</si>
  <si>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</si>
  <si>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</si>
  <si>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</si>
  <si>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</si>
  <si>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</si>
  <si>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</si>
  <si>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</si>
  <si>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</si>
  <si>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</si>
  <si>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</si>
  <si>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</si>
  <si>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</si>
  <si>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</si>
  <si>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</si>
  <si>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</si>
  <si>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</si>
  <si>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</si>
  <si>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</si>
  <si>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</si>
  <si>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</si>
  <si>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</si>
  <si>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</si>
  <si>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</si>
  <si>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</si>
  <si>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</si>
  <si>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</si>
  <si>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</si>
  <si>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</si>
  <si>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</si>
  <si>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</si>
  <si>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</si>
  <si>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</si>
  <si>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</si>
  <si>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</si>
  <si>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</si>
  <si>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</si>
  <si>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</si>
  <si>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</si>
  <si>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</si>
  <si>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</si>
  <si>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</si>
  <si>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</si>
  <si>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</si>
  <si>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</si>
  <si>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</si>
  <si>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</si>
  <si>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</si>
  <si>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</si>
  <si>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</si>
  <si>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</si>
  <si>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</si>
  <si>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</si>
  <si>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</si>
  <si>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</si>
  <si>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</si>
  <si>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</si>
  <si>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</si>
  <si>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</si>
  <si>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</si>
  <si>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</si>
  <si>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</si>
  <si>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t>
  </si>
  <si>
    <t>State: LA</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</si>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</sst>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5"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6" t="s">
        <v>1647</v>
      </c>
    </row>
    <row r="2" spans="1:1" ht="14.5" x14ac:dyDescent="0.35">
      <c r="A2" s="106" t="s">
        <v>650</v>
      </c>
    </row>
    <row r="3" spans="1:1" ht="28.5" x14ac:dyDescent="0.8">
      <c r="A3" s="107" t="s">
        <v>1648</v>
      </c>
    </row>
    <row r="4" spans="1:1" ht="28.5" x14ac:dyDescent="0.8">
      <c r="A4" s="107" t="s">
        <v>1707</v>
      </c>
    </row>
    <row r="5" spans="1:1" ht="17.5" x14ac:dyDescent="0.35">
      <c r="A5" s="108" t="s">
        <v>1744</v>
      </c>
    </row>
    <row r="6" spans="1:1" ht="16.5" customHeight="1" x14ac:dyDescent="0.25">
      <c r="A6" s="109" t="s">
        <v>650</v>
      </c>
    </row>
    <row r="7" spans="1:1" ht="14" x14ac:dyDescent="0.4">
      <c r="A7" s="110" t="s">
        <v>1649</v>
      </c>
    </row>
    <row r="8" spans="1:1" ht="62.15" customHeight="1" x14ac:dyDescent="0.25">
      <c r="A8" s="111" t="s">
        <v>1650</v>
      </c>
    </row>
    <row r="9" spans="1:1" x14ac:dyDescent="0.25">
      <c r="A9" s="112" t="s">
        <v>650</v>
      </c>
    </row>
    <row r="10" spans="1:1" ht="14" x14ac:dyDescent="0.4">
      <c r="A10" s="110" t="s">
        <v>1651</v>
      </c>
    </row>
    <row r="11" spans="1:1" ht="95.15" customHeight="1" x14ac:dyDescent="0.25">
      <c r="A11" s="113" t="s">
        <v>1743</v>
      </c>
    </row>
    <row r="12" spans="1:1" x14ac:dyDescent="0.25">
      <c r="A12" s="114"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1595</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89" t="s">
        <v>213</v>
      </c>
      <c r="C6" s="34">
        <v>0</v>
      </c>
      <c r="D6" s="9" t="str">
        <f>IF($B6="N/A","N/A",IF(C6&lt;0,"No","Yes"))</f>
        <v>N/A</v>
      </c>
      <c r="E6" s="34">
        <v>0</v>
      </c>
      <c r="F6" s="9" t="str">
        <f>IF($B6="N/A","N/A",IF(E6&lt;0,"No","Yes"))</f>
        <v>N/A</v>
      </c>
      <c r="G6" s="34">
        <v>15018</v>
      </c>
      <c r="H6" s="9" t="str">
        <f>IF($B6="N/A","N/A",IF(G6&lt;0,"No","Yes"))</f>
        <v>N/A</v>
      </c>
      <c r="I6" s="10" t="s">
        <v>1747</v>
      </c>
      <c r="J6" s="10" t="s">
        <v>1747</v>
      </c>
      <c r="K6" s="9" t="str">
        <f t="shared" ref="K6:K11" si="0">IF(J6="Div by 0", "N/A", IF(J6="N/A","N/A", IF(J6&gt;30, "No", IF(J6&lt;-30, "No", "Yes"))))</f>
        <v>N/A</v>
      </c>
    </row>
    <row r="7" spans="1:11" x14ac:dyDescent="0.25">
      <c r="A7" s="70" t="s">
        <v>445</v>
      </c>
      <c r="B7" s="89" t="s">
        <v>213</v>
      </c>
      <c r="C7" s="9" t="s">
        <v>1747</v>
      </c>
      <c r="D7" s="9" t="str">
        <f t="shared" ref="D7:D11" si="1">IF($B7="N/A","N/A",IF(C7&lt;0,"No","Yes"))</f>
        <v>N/A</v>
      </c>
      <c r="E7" s="9" t="s">
        <v>1747</v>
      </c>
      <c r="F7" s="9" t="str">
        <f t="shared" ref="F7:F11" si="2">IF($B7="N/A","N/A",IF(E7&lt;0,"No","Yes"))</f>
        <v>N/A</v>
      </c>
      <c r="G7" s="9">
        <v>2.2972433080000001</v>
      </c>
      <c r="H7" s="9" t="str">
        <f t="shared" ref="H7:H11" si="3">IF($B7="N/A","N/A",IF(G7&lt;0,"No","Yes"))</f>
        <v>N/A</v>
      </c>
      <c r="I7" s="10" t="s">
        <v>1747</v>
      </c>
      <c r="J7" s="10" t="s">
        <v>1747</v>
      </c>
      <c r="K7" s="9" t="str">
        <f t="shared" si="0"/>
        <v>N/A</v>
      </c>
    </row>
    <row r="8" spans="1:11" x14ac:dyDescent="0.25">
      <c r="A8" s="70" t="s">
        <v>446</v>
      </c>
      <c r="B8" s="89" t="s">
        <v>213</v>
      </c>
      <c r="C8" s="9" t="s">
        <v>1747</v>
      </c>
      <c r="D8" s="9" t="str">
        <f t="shared" si="1"/>
        <v>N/A</v>
      </c>
      <c r="E8" s="9" t="s">
        <v>1747</v>
      </c>
      <c r="F8" s="9" t="str">
        <f t="shared" si="2"/>
        <v>N/A</v>
      </c>
      <c r="G8" s="9">
        <v>51.511519509999999</v>
      </c>
      <c r="H8" s="9" t="str">
        <f t="shared" si="3"/>
        <v>N/A</v>
      </c>
      <c r="I8" s="10" t="s">
        <v>1747</v>
      </c>
      <c r="J8" s="10" t="s">
        <v>1747</v>
      </c>
      <c r="K8" s="9" t="str">
        <f t="shared" si="0"/>
        <v>N/A</v>
      </c>
    </row>
    <row r="9" spans="1:11" x14ac:dyDescent="0.25">
      <c r="A9" s="70" t="s">
        <v>447</v>
      </c>
      <c r="B9" s="89" t="s">
        <v>213</v>
      </c>
      <c r="C9" s="9" t="s">
        <v>1747</v>
      </c>
      <c r="D9" s="9" t="str">
        <f t="shared" si="1"/>
        <v>N/A</v>
      </c>
      <c r="E9" s="9" t="s">
        <v>1747</v>
      </c>
      <c r="F9" s="9" t="str">
        <f t="shared" si="2"/>
        <v>N/A</v>
      </c>
      <c r="G9" s="9">
        <v>34.791583433</v>
      </c>
      <c r="H9" s="9" t="str">
        <f t="shared" si="3"/>
        <v>N/A</v>
      </c>
      <c r="I9" s="10" t="s">
        <v>1747</v>
      </c>
      <c r="J9" s="10" t="s">
        <v>1747</v>
      </c>
      <c r="K9" s="9" t="str">
        <f t="shared" si="0"/>
        <v>N/A</v>
      </c>
    </row>
    <row r="10" spans="1:11" x14ac:dyDescent="0.25">
      <c r="A10" s="70" t="s">
        <v>448</v>
      </c>
      <c r="B10" s="89" t="s">
        <v>213</v>
      </c>
      <c r="C10" s="9" t="s">
        <v>1747</v>
      </c>
      <c r="D10" s="9" t="str">
        <f t="shared" si="1"/>
        <v>N/A</v>
      </c>
      <c r="E10" s="9" t="s">
        <v>1747</v>
      </c>
      <c r="F10" s="9" t="str">
        <f t="shared" si="2"/>
        <v>N/A</v>
      </c>
      <c r="G10" s="9">
        <v>11.213210814</v>
      </c>
      <c r="H10" s="9" t="str">
        <f t="shared" si="3"/>
        <v>N/A</v>
      </c>
      <c r="I10" s="10" t="s">
        <v>1747</v>
      </c>
      <c r="J10" s="10" t="s">
        <v>1747</v>
      </c>
      <c r="K10" s="9" t="str">
        <f t="shared" si="0"/>
        <v>N/A</v>
      </c>
    </row>
    <row r="11" spans="1:11" x14ac:dyDescent="0.25">
      <c r="A11" s="70" t="s">
        <v>204</v>
      </c>
      <c r="B11" s="89" t="s">
        <v>213</v>
      </c>
      <c r="C11" s="9" t="s">
        <v>1747</v>
      </c>
      <c r="D11" s="9" t="str">
        <f t="shared" si="1"/>
        <v>N/A</v>
      </c>
      <c r="E11" s="9" t="s">
        <v>1747</v>
      </c>
      <c r="F11" s="9" t="str">
        <f t="shared" si="2"/>
        <v>N/A</v>
      </c>
      <c r="G11" s="9">
        <v>99.294180316999999</v>
      </c>
      <c r="H11" s="9" t="str">
        <f t="shared" si="3"/>
        <v>N/A</v>
      </c>
      <c r="I11" s="10" t="s">
        <v>1747</v>
      </c>
      <c r="J11" s="10" t="s">
        <v>1747</v>
      </c>
      <c r="K11" s="9" t="str">
        <f t="shared" si="0"/>
        <v>N/A</v>
      </c>
    </row>
    <row r="12" spans="1:11" x14ac:dyDescent="0.25">
      <c r="A12" s="70" t="s">
        <v>655</v>
      </c>
      <c r="B12" s="89" t="s">
        <v>213</v>
      </c>
      <c r="C12" s="9" t="s">
        <v>1747</v>
      </c>
      <c r="D12" s="9" t="str">
        <f t="shared" ref="D12:D23" si="4">IF($B12="N/A","N/A",IF(C12&lt;0,"No","Yes"))</f>
        <v>N/A</v>
      </c>
      <c r="E12" s="9" t="s">
        <v>1747</v>
      </c>
      <c r="F12" s="9" t="str">
        <f t="shared" ref="F12:F23" si="5">IF($B12="N/A","N/A",IF(E12&lt;0,"No","Yes"))</f>
        <v>N/A</v>
      </c>
      <c r="G12" s="9">
        <v>0</v>
      </c>
      <c r="H12" s="9" t="str">
        <f t="shared" ref="H12:H23" si="6">IF($B12="N/A","N/A",IF(G12&lt;0,"No","Yes"))</f>
        <v>N/A</v>
      </c>
      <c r="I12" s="10" t="s">
        <v>1747</v>
      </c>
      <c r="J12" s="10" t="s">
        <v>1747</v>
      </c>
      <c r="K12" s="9" t="str">
        <f t="shared" ref="K12:K23" si="7">IF(J12="Div by 0", "N/A", IF(J12="N/A","N/A", IF(J12&gt;30, "No", IF(J12&lt;-30, "No", "Yes"))))</f>
        <v>N/A</v>
      </c>
    </row>
    <row r="13" spans="1:11" x14ac:dyDescent="0.25">
      <c r="A13" s="70" t="s">
        <v>654</v>
      </c>
      <c r="B13" s="89"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5">
      <c r="A14" s="70" t="s">
        <v>855</v>
      </c>
      <c r="B14" s="89"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5">
      <c r="A15" s="70" t="s">
        <v>656</v>
      </c>
      <c r="B15" s="89" t="s">
        <v>213</v>
      </c>
      <c r="C15" s="9" t="s">
        <v>1747</v>
      </c>
      <c r="D15" s="9" t="str">
        <f t="shared" si="4"/>
        <v>N/A</v>
      </c>
      <c r="E15" s="9" t="s">
        <v>1747</v>
      </c>
      <c r="F15" s="9" t="str">
        <f t="shared" si="5"/>
        <v>N/A</v>
      </c>
      <c r="G15" s="9">
        <v>0</v>
      </c>
      <c r="H15" s="9" t="str">
        <f t="shared" si="6"/>
        <v>N/A</v>
      </c>
      <c r="I15" s="10" t="s">
        <v>1747</v>
      </c>
      <c r="J15" s="10" t="s">
        <v>1747</v>
      </c>
      <c r="K15" s="9" t="str">
        <f t="shared" si="7"/>
        <v>N/A</v>
      </c>
    </row>
    <row r="16" spans="1:11" x14ac:dyDescent="0.25">
      <c r="A16" s="70" t="s">
        <v>372</v>
      </c>
      <c r="B16" s="89"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5">
      <c r="A17" s="70" t="s">
        <v>856</v>
      </c>
      <c r="B17" s="89"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5">
      <c r="A18" s="70" t="s">
        <v>657</v>
      </c>
      <c r="B18" s="89" t="s">
        <v>213</v>
      </c>
      <c r="C18" s="9" t="s">
        <v>1747</v>
      </c>
      <c r="D18" s="9" t="str">
        <f t="shared" si="4"/>
        <v>N/A</v>
      </c>
      <c r="E18" s="9" t="s">
        <v>1747</v>
      </c>
      <c r="F18" s="9" t="str">
        <f t="shared" si="5"/>
        <v>N/A</v>
      </c>
      <c r="G18" s="9">
        <v>50.725795712</v>
      </c>
      <c r="H18" s="9" t="str">
        <f t="shared" si="6"/>
        <v>N/A</v>
      </c>
      <c r="I18" s="10" t="s">
        <v>1747</v>
      </c>
      <c r="J18" s="10" t="s">
        <v>1747</v>
      </c>
      <c r="K18" s="9" t="str">
        <f t="shared" si="7"/>
        <v>N/A</v>
      </c>
    </row>
    <row r="19" spans="1:11" x14ac:dyDescent="0.25">
      <c r="A19" s="70" t="s">
        <v>205</v>
      </c>
      <c r="B19" s="89" t="s">
        <v>213</v>
      </c>
      <c r="C19" s="9" t="s">
        <v>1747</v>
      </c>
      <c r="D19" s="9" t="str">
        <f t="shared" si="4"/>
        <v>N/A</v>
      </c>
      <c r="E19" s="9" t="s">
        <v>1747</v>
      </c>
      <c r="F19" s="9" t="str">
        <f t="shared" si="5"/>
        <v>N/A</v>
      </c>
      <c r="G19" s="9">
        <v>0.1837752691</v>
      </c>
      <c r="H19" s="9" t="str">
        <f t="shared" si="6"/>
        <v>N/A</v>
      </c>
      <c r="I19" s="10" t="s">
        <v>1747</v>
      </c>
      <c r="J19" s="10" t="s">
        <v>1747</v>
      </c>
      <c r="K19" s="9" t="str">
        <f t="shared" si="7"/>
        <v>N/A</v>
      </c>
    </row>
    <row r="20" spans="1:11" x14ac:dyDescent="0.25">
      <c r="A20" s="70" t="s">
        <v>857</v>
      </c>
      <c r="B20" s="89" t="s">
        <v>213</v>
      </c>
      <c r="C20" s="10" t="s">
        <v>1747</v>
      </c>
      <c r="D20" s="9" t="str">
        <f t="shared" si="4"/>
        <v>N/A</v>
      </c>
      <c r="E20" s="10" t="s">
        <v>1747</v>
      </c>
      <c r="F20" s="9" t="str">
        <f t="shared" si="5"/>
        <v>N/A</v>
      </c>
      <c r="G20" s="10">
        <v>2.7857142857000001</v>
      </c>
      <c r="H20" s="9" t="str">
        <f t="shared" si="6"/>
        <v>N/A</v>
      </c>
      <c r="I20" s="10" t="s">
        <v>1747</v>
      </c>
      <c r="J20" s="10" t="s">
        <v>1747</v>
      </c>
      <c r="K20" s="9" t="str">
        <f t="shared" si="7"/>
        <v>N/A</v>
      </c>
    </row>
    <row r="21" spans="1:11" x14ac:dyDescent="0.25">
      <c r="A21" s="70" t="s">
        <v>658</v>
      </c>
      <c r="B21" s="89" t="s">
        <v>213</v>
      </c>
      <c r="C21" s="9" t="s">
        <v>1747</v>
      </c>
      <c r="D21" s="9" t="str">
        <f t="shared" si="4"/>
        <v>N/A</v>
      </c>
      <c r="E21" s="9" t="s">
        <v>1747</v>
      </c>
      <c r="F21" s="9" t="str">
        <f t="shared" si="5"/>
        <v>N/A</v>
      </c>
      <c r="G21" s="9">
        <v>49.274204288</v>
      </c>
      <c r="H21" s="9" t="str">
        <f t="shared" si="6"/>
        <v>N/A</v>
      </c>
      <c r="I21" s="10" t="s">
        <v>1747</v>
      </c>
      <c r="J21" s="10" t="s">
        <v>1747</v>
      </c>
      <c r="K21" s="9" t="str">
        <f t="shared" si="7"/>
        <v>N/A</v>
      </c>
    </row>
    <row r="22" spans="1:11" x14ac:dyDescent="0.25">
      <c r="A22" s="70" t="s">
        <v>1722</v>
      </c>
      <c r="B22" s="89" t="s">
        <v>213</v>
      </c>
      <c r="C22" s="9" t="s">
        <v>1747</v>
      </c>
      <c r="D22" s="9" t="str">
        <f t="shared" si="4"/>
        <v>N/A</v>
      </c>
      <c r="E22" s="9" t="s">
        <v>1747</v>
      </c>
      <c r="F22" s="9" t="str">
        <f t="shared" si="5"/>
        <v>N/A</v>
      </c>
      <c r="G22" s="9">
        <v>0.1351351351</v>
      </c>
      <c r="H22" s="9" t="str">
        <f t="shared" si="6"/>
        <v>N/A</v>
      </c>
      <c r="I22" s="10" t="s">
        <v>1747</v>
      </c>
      <c r="J22" s="10" t="s">
        <v>1747</v>
      </c>
      <c r="K22" s="9" t="str">
        <f t="shared" si="7"/>
        <v>N/A</v>
      </c>
    </row>
    <row r="23" spans="1:11" x14ac:dyDescent="0.25">
      <c r="A23" s="70" t="s">
        <v>858</v>
      </c>
      <c r="B23" s="89" t="s">
        <v>213</v>
      </c>
      <c r="C23" s="10" t="s">
        <v>1747</v>
      </c>
      <c r="D23" s="9" t="str">
        <f t="shared" si="4"/>
        <v>N/A</v>
      </c>
      <c r="E23" s="10" t="s">
        <v>1747</v>
      </c>
      <c r="F23" s="9" t="str">
        <f t="shared" si="5"/>
        <v>N/A</v>
      </c>
      <c r="G23" s="10">
        <v>4.0999999999999996</v>
      </c>
      <c r="H23" s="9" t="str">
        <f t="shared" si="6"/>
        <v>N/A</v>
      </c>
      <c r="I23" s="10" t="s">
        <v>1747</v>
      </c>
      <c r="J23" s="10" t="s">
        <v>1747</v>
      </c>
      <c r="K23" s="9" t="str">
        <f t="shared" si="7"/>
        <v>N/A</v>
      </c>
    </row>
    <row r="24" spans="1:11" x14ac:dyDescent="0.25">
      <c r="A24" s="70" t="s">
        <v>15</v>
      </c>
      <c r="B24" s="89" t="s">
        <v>213</v>
      </c>
      <c r="C24" s="9" t="s">
        <v>1747</v>
      </c>
      <c r="D24" s="9" t="str">
        <f>IF($B24="N/A","N/A",IF(C24&lt;0,"No","Yes"))</f>
        <v>N/A</v>
      </c>
      <c r="E24" s="9" t="s">
        <v>1747</v>
      </c>
      <c r="F24" s="9" t="str">
        <f>IF($B24="N/A","N/A",IF(E24&lt;0,"No","Yes"))</f>
        <v>N/A</v>
      </c>
      <c r="G24" s="9">
        <v>0</v>
      </c>
      <c r="H24" s="9" t="str">
        <f>IF($B24="N/A","N/A",IF(G24&lt;0,"No","Yes"))</f>
        <v>N/A</v>
      </c>
      <c r="I24" s="10" t="s">
        <v>1747</v>
      </c>
      <c r="J24" s="10" t="s">
        <v>1747</v>
      </c>
      <c r="K24" s="9" t="str">
        <f t="shared" ref="K24:K30" si="8">IF(J24="Div by 0", "N/A", IF(J24="N/A","N/A", IF(J24&gt;30, "No", IF(J24&lt;-30, "No", "Yes"))))</f>
        <v>N/A</v>
      </c>
    </row>
    <row r="25" spans="1:11" x14ac:dyDescent="0.25">
      <c r="A25" s="70" t="s">
        <v>159</v>
      </c>
      <c r="B25" s="89" t="s">
        <v>213</v>
      </c>
      <c r="C25" s="9" t="s">
        <v>1747</v>
      </c>
      <c r="D25" s="9" t="str">
        <f>IF($B25="N/A","N/A",IF(C25&lt;0,"No","Yes"))</f>
        <v>N/A</v>
      </c>
      <c r="E25" s="9" t="s">
        <v>1747</v>
      </c>
      <c r="F25" s="9" t="str">
        <f>IF($B25="N/A","N/A",IF(E25&lt;0,"No","Yes"))</f>
        <v>N/A</v>
      </c>
      <c r="G25" s="9">
        <v>99.853509122000006</v>
      </c>
      <c r="H25" s="9" t="str">
        <f>IF($B25="N/A","N/A",IF(G25&lt;0,"No","Yes"))</f>
        <v>N/A</v>
      </c>
      <c r="I25" s="10" t="s">
        <v>1747</v>
      </c>
      <c r="J25" s="10" t="s">
        <v>1747</v>
      </c>
      <c r="K25" s="9" t="str">
        <f t="shared" si="8"/>
        <v>N/A</v>
      </c>
    </row>
    <row r="26" spans="1:11" x14ac:dyDescent="0.25">
      <c r="A26" s="70" t="s">
        <v>32</v>
      </c>
      <c r="B26" s="89" t="s">
        <v>213</v>
      </c>
      <c r="C26" s="9" t="s">
        <v>1747</v>
      </c>
      <c r="D26" s="9" t="str">
        <f>IF($B26="N/A","N/A",IF(C26&lt;0,"No","Yes"))</f>
        <v>N/A</v>
      </c>
      <c r="E26" s="9" t="s">
        <v>1747</v>
      </c>
      <c r="F26" s="9" t="str">
        <f>IF($B26="N/A","N/A",IF(E26&lt;0,"No","Yes"))</f>
        <v>N/A</v>
      </c>
      <c r="G26" s="9">
        <v>100</v>
      </c>
      <c r="H26" s="9" t="str">
        <f>IF($B26="N/A","N/A",IF(G26&lt;0,"No","Yes"))</f>
        <v>N/A</v>
      </c>
      <c r="I26" s="10" t="s">
        <v>1747</v>
      </c>
      <c r="J26" s="10" t="s">
        <v>1747</v>
      </c>
      <c r="K26" s="9" t="str">
        <f t="shared" si="8"/>
        <v>N/A</v>
      </c>
    </row>
    <row r="27" spans="1:11" x14ac:dyDescent="0.25">
      <c r="A27" s="70" t="s">
        <v>160</v>
      </c>
      <c r="B27" s="89" t="s">
        <v>213</v>
      </c>
      <c r="C27" s="9" t="s">
        <v>1747</v>
      </c>
      <c r="D27" s="9" t="str">
        <f t="shared" ref="D27:D30" si="9">IF($B27="N/A","N/A",IF(C27&lt;0,"No","Yes"))</f>
        <v>N/A</v>
      </c>
      <c r="E27" s="9" t="s">
        <v>1747</v>
      </c>
      <c r="F27" s="9" t="str">
        <f t="shared" ref="F27:F30" si="10">IF($B27="N/A","N/A",IF(E27&lt;0,"No","Yes"))</f>
        <v>N/A</v>
      </c>
      <c r="G27" s="9">
        <v>99.500599281000007</v>
      </c>
      <c r="H27" s="9" t="str">
        <f t="shared" ref="H27:H30" si="11">IF($B27="N/A","N/A",IF(G27&lt;0,"No","Yes"))</f>
        <v>N/A</v>
      </c>
      <c r="I27" s="10" t="s">
        <v>1747</v>
      </c>
      <c r="J27" s="10" t="s">
        <v>1747</v>
      </c>
      <c r="K27" s="9" t="str">
        <f t="shared" si="8"/>
        <v>N/A</v>
      </c>
    </row>
    <row r="28" spans="1:11" x14ac:dyDescent="0.25">
      <c r="A28" s="27" t="s">
        <v>374</v>
      </c>
      <c r="B28" s="89" t="s">
        <v>213</v>
      </c>
      <c r="C28" s="9" t="s">
        <v>1747</v>
      </c>
      <c r="D28" s="9" t="str">
        <f t="shared" si="9"/>
        <v>N/A</v>
      </c>
      <c r="E28" s="9" t="s">
        <v>1747</v>
      </c>
      <c r="F28" s="9" t="str">
        <f t="shared" si="10"/>
        <v>N/A</v>
      </c>
      <c r="G28" s="9">
        <v>64.182980423000004</v>
      </c>
      <c r="H28" s="9" t="str">
        <f t="shared" si="11"/>
        <v>N/A</v>
      </c>
      <c r="I28" s="10" t="s">
        <v>1747</v>
      </c>
      <c r="J28" s="10" t="s">
        <v>1747</v>
      </c>
      <c r="K28" s="9" t="str">
        <f t="shared" si="8"/>
        <v>N/A</v>
      </c>
    </row>
    <row r="29" spans="1:11" x14ac:dyDescent="0.25">
      <c r="A29" s="27" t="s">
        <v>376</v>
      </c>
      <c r="B29" s="89" t="s">
        <v>213</v>
      </c>
      <c r="C29" s="9" t="s">
        <v>1747</v>
      </c>
      <c r="D29" s="9" t="str">
        <f t="shared" si="9"/>
        <v>N/A</v>
      </c>
      <c r="E29" s="9" t="s">
        <v>1747</v>
      </c>
      <c r="F29" s="9" t="str">
        <f t="shared" si="10"/>
        <v>N/A</v>
      </c>
      <c r="G29" s="9">
        <v>29.198295379000001</v>
      </c>
      <c r="H29" s="9" t="str">
        <f t="shared" si="11"/>
        <v>N/A</v>
      </c>
      <c r="I29" s="10" t="s">
        <v>1747</v>
      </c>
      <c r="J29" s="10" t="s">
        <v>1747</v>
      </c>
      <c r="K29" s="9" t="str">
        <f t="shared" si="8"/>
        <v>N/A</v>
      </c>
    </row>
    <row r="30" spans="1:11" x14ac:dyDescent="0.25">
      <c r="A30" s="27" t="s">
        <v>377</v>
      </c>
      <c r="B30" s="89" t="s">
        <v>213</v>
      </c>
      <c r="C30" s="9" t="s">
        <v>1747</v>
      </c>
      <c r="D30" s="9" t="str">
        <f t="shared" si="9"/>
        <v>N/A</v>
      </c>
      <c r="E30" s="9" t="s">
        <v>1747</v>
      </c>
      <c r="F30" s="9" t="str">
        <f t="shared" si="10"/>
        <v>N/A</v>
      </c>
      <c r="G30" s="9">
        <v>6.6586763000000002E-3</v>
      </c>
      <c r="H30" s="9" t="str">
        <f t="shared" si="11"/>
        <v>N/A</v>
      </c>
      <c r="I30" s="10" t="s">
        <v>1747</v>
      </c>
      <c r="J30" s="10" t="s">
        <v>1747</v>
      </c>
      <c r="K30" s="9" t="str">
        <f t="shared" si="8"/>
        <v>N/A</v>
      </c>
    </row>
    <row r="31" spans="1:11" ht="12" customHeight="1" x14ac:dyDescent="0.25">
      <c r="A31" s="141" t="s">
        <v>1646</v>
      </c>
      <c r="B31" s="142"/>
      <c r="C31" s="142"/>
      <c r="D31" s="142"/>
      <c r="E31" s="142"/>
      <c r="F31" s="142"/>
      <c r="G31" s="142"/>
      <c r="H31" s="142"/>
      <c r="I31" s="142"/>
      <c r="J31" s="142"/>
      <c r="K31" s="143"/>
    </row>
    <row r="32" spans="1:11" x14ac:dyDescent="0.25">
      <c r="A32" s="134" t="s">
        <v>1644</v>
      </c>
      <c r="B32" s="135"/>
      <c r="C32" s="135"/>
      <c r="D32" s="135"/>
      <c r="E32" s="135"/>
      <c r="F32" s="135"/>
      <c r="G32" s="135"/>
      <c r="H32" s="135"/>
      <c r="I32" s="135"/>
      <c r="J32" s="135"/>
      <c r="K32" s="136"/>
    </row>
    <row r="33" spans="1:11" x14ac:dyDescent="0.25">
      <c r="A33" s="137" t="s">
        <v>1742</v>
      </c>
      <c r="B33" s="137"/>
      <c r="C33" s="137"/>
      <c r="D33" s="137"/>
      <c r="E33" s="137"/>
      <c r="F33" s="137"/>
      <c r="G33" s="137"/>
      <c r="H33" s="137"/>
      <c r="I33" s="137"/>
      <c r="J33" s="137"/>
      <c r="K33" s="138"/>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1596</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70" t="s">
        <v>343</v>
      </c>
      <c r="B6" s="9" t="s">
        <v>213</v>
      </c>
      <c r="C6" s="25">
        <v>7</v>
      </c>
      <c r="D6" s="9" t="s">
        <v>213</v>
      </c>
      <c r="E6" s="25">
        <v>7</v>
      </c>
      <c r="F6" s="9" t="s">
        <v>213</v>
      </c>
      <c r="G6" s="25" t="s">
        <v>1745</v>
      </c>
      <c r="H6" s="9" t="s">
        <v>213</v>
      </c>
      <c r="I6" s="117" t="s">
        <v>213</v>
      </c>
      <c r="J6" s="117" t="s">
        <v>213</v>
      </c>
      <c r="K6" s="9" t="s">
        <v>213</v>
      </c>
    </row>
    <row r="7" spans="1:11" x14ac:dyDescent="0.25">
      <c r="A7" s="73" t="s">
        <v>12</v>
      </c>
      <c r="B7" s="28" t="s">
        <v>213</v>
      </c>
      <c r="C7" s="83">
        <v>44940923</v>
      </c>
      <c r="D7" s="30" t="str">
        <f>IF($B7="N/A","N/A",IF(C7&gt;15,"No",IF(C7&lt;-15,"No","Yes")))</f>
        <v>N/A</v>
      </c>
      <c r="E7" s="29">
        <v>46065651</v>
      </c>
      <c r="F7" s="30" t="str">
        <f>IF($B7="N/A","N/A",IF(E7&gt;15,"No",IF(E7&lt;-15,"No","Yes")))</f>
        <v>N/A</v>
      </c>
      <c r="G7" s="29">
        <v>57318458</v>
      </c>
      <c r="H7" s="30" t="str">
        <f>IF($B7="N/A","N/A",IF(G7&gt;15,"No",IF(G7&lt;-15,"No","Yes")))</f>
        <v>N/A</v>
      </c>
      <c r="I7" s="31">
        <v>2.5030000000000001</v>
      </c>
      <c r="J7" s="31">
        <v>24.43</v>
      </c>
      <c r="K7" s="30" t="str">
        <f t="shared" ref="K7:K54" si="0">IF(J7="Div by 0", "N/A", IF(J7="N/A","N/A", IF(J7&gt;30, "No", IF(J7&lt;-30, "No", "Yes"))))</f>
        <v>Yes</v>
      </c>
    </row>
    <row r="8" spans="1:11" x14ac:dyDescent="0.25">
      <c r="A8" s="73" t="s">
        <v>362</v>
      </c>
      <c r="B8" s="28" t="s">
        <v>213</v>
      </c>
      <c r="C8" s="124">
        <v>80.550163600000005</v>
      </c>
      <c r="D8" s="30" t="str">
        <f>IF($B8="N/A","N/A",IF(C8&gt;15,"No",IF(C8&lt;-15,"No","Yes")))</f>
        <v>N/A</v>
      </c>
      <c r="E8" s="32">
        <v>81.133011666000002</v>
      </c>
      <c r="F8" s="30" t="str">
        <f>IF($B8="N/A","N/A",IF(E8&gt;15,"No",IF(E8&lt;-15,"No","Yes")))</f>
        <v>N/A</v>
      </c>
      <c r="G8" s="32">
        <v>50.855813323</v>
      </c>
      <c r="H8" s="30" t="str">
        <f>IF($B8="N/A","N/A",IF(G8&gt;15,"No",IF(G8&lt;-15,"No","Yes")))</f>
        <v>N/A</v>
      </c>
      <c r="I8" s="31">
        <v>0.72360000000000002</v>
      </c>
      <c r="J8" s="31">
        <v>-37.299999999999997</v>
      </c>
      <c r="K8" s="30" t="str">
        <f t="shared" si="0"/>
        <v>No</v>
      </c>
    </row>
    <row r="9" spans="1:11" x14ac:dyDescent="0.25">
      <c r="A9" s="73" t="s">
        <v>119</v>
      </c>
      <c r="B9" s="33" t="s">
        <v>213</v>
      </c>
      <c r="C9" s="82">
        <v>0</v>
      </c>
      <c r="D9" s="9" t="str">
        <f>IF($B9="N/A","N/A",IF(C9&gt;15,"No",IF(C9&lt;-15,"No","Yes")))</f>
        <v>N/A</v>
      </c>
      <c r="E9" s="9">
        <v>4.3416296999999998E-6</v>
      </c>
      <c r="F9" s="9" t="str">
        <f>IF($B9="N/A","N/A",IF(E9&gt;15,"No",IF(E9&lt;-15,"No","Yes")))</f>
        <v>N/A</v>
      </c>
      <c r="G9" s="9">
        <v>15.128721711000001</v>
      </c>
      <c r="H9" s="9" t="str">
        <f>IF($B9="N/A","N/A",IF(G9&gt;15,"No",IF(G9&lt;-15,"No","Yes")))</f>
        <v>N/A</v>
      </c>
      <c r="I9" s="10" t="s">
        <v>1747</v>
      </c>
      <c r="J9" s="10">
        <v>348000000</v>
      </c>
      <c r="K9" s="9" t="str">
        <f t="shared" si="0"/>
        <v>No</v>
      </c>
    </row>
    <row r="10" spans="1:11" x14ac:dyDescent="0.25">
      <c r="A10" s="73" t="s">
        <v>120</v>
      </c>
      <c r="B10" s="33" t="s">
        <v>213</v>
      </c>
      <c r="C10" s="82">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5">
      <c r="A11" s="73" t="s">
        <v>859</v>
      </c>
      <c r="B11" s="33" t="s">
        <v>213</v>
      </c>
      <c r="C11" s="82">
        <v>19.449836399999999</v>
      </c>
      <c r="D11" s="9" t="str">
        <f>IF($B11="N/A","N/A",IF(C11&gt;15,"No",IF(C11&lt;-15,"No","Yes")))</f>
        <v>N/A</v>
      </c>
      <c r="E11" s="9">
        <v>18.866983992000002</v>
      </c>
      <c r="F11" s="9" t="str">
        <f>IF($B11="N/A","N/A",IF(E11&gt;15,"No",IF(E11&lt;-15,"No","Yes")))</f>
        <v>N/A</v>
      </c>
      <c r="G11" s="9">
        <v>34.015464966000003</v>
      </c>
      <c r="H11" s="9" t="str">
        <f>IF($B11="N/A","N/A",IF(G11&gt;15,"No",IF(G11&lt;-15,"No","Yes")))</f>
        <v>N/A</v>
      </c>
      <c r="I11" s="10">
        <v>-3</v>
      </c>
      <c r="J11" s="10">
        <v>80.290000000000006</v>
      </c>
      <c r="K11" s="9" t="str">
        <f t="shared" si="0"/>
        <v>No</v>
      </c>
    </row>
    <row r="12" spans="1:11" x14ac:dyDescent="0.25">
      <c r="A12" s="73" t="s">
        <v>860</v>
      </c>
      <c r="B12" s="84" t="s">
        <v>214</v>
      </c>
      <c r="C12" s="82">
        <v>96.182631225999998</v>
      </c>
      <c r="D12" s="9" t="str">
        <f>IF(OR($B12="N/A",$C12="N/A"),"N/A",IF(C12&gt;100,"No",IF(C12&lt;95,"No","Yes")))</f>
        <v>Yes</v>
      </c>
      <c r="E12" s="82">
        <v>96.658195817999996</v>
      </c>
      <c r="F12" s="9" t="str">
        <f>IF(OR($B12="N/A",$E12="N/A"),"N/A",IF(E12&gt;100,"No",IF(E12&lt;95,"No","Yes")))</f>
        <v>Yes</v>
      </c>
      <c r="G12" s="82">
        <v>97.621042715000002</v>
      </c>
      <c r="H12" s="9" t="str">
        <f>IF($B12="N/A","N/A",IF(G12&gt;100,"No",IF(G12&lt;95,"No","Yes")))</f>
        <v>Yes</v>
      </c>
      <c r="I12" s="85">
        <v>0.49440000000000001</v>
      </c>
      <c r="J12" s="85">
        <v>0.99609999999999999</v>
      </c>
      <c r="K12" s="9" t="str">
        <f t="shared" si="0"/>
        <v>Yes</v>
      </c>
    </row>
    <row r="13" spans="1:11" x14ac:dyDescent="0.25">
      <c r="A13" s="73" t="s">
        <v>347</v>
      </c>
      <c r="B13" s="84" t="s">
        <v>213</v>
      </c>
      <c r="C13" s="82">
        <v>0</v>
      </c>
      <c r="D13" s="9" t="str">
        <f>IF($B13="N/A","N/A",IF(C13&gt;100,"No",IF(C13&lt;95,"No","Yes")))</f>
        <v>N/A</v>
      </c>
      <c r="E13" s="82">
        <v>0</v>
      </c>
      <c r="F13" s="9" t="str">
        <f>IF($B13="N/A","N/A",IF(E13&gt;100,"No",IF(E13&lt;95,"No","Yes")))</f>
        <v>N/A</v>
      </c>
      <c r="G13" s="82">
        <v>0</v>
      </c>
      <c r="H13" s="9" t="str">
        <f>IF($B13="N/A","N/A",IF(G13&gt;100,"No",IF(G13&lt;95,"No","Yes")))</f>
        <v>N/A</v>
      </c>
      <c r="I13" s="85" t="s">
        <v>1747</v>
      </c>
      <c r="J13" s="85" t="s">
        <v>1747</v>
      </c>
      <c r="K13" s="9" t="str">
        <f t="shared" si="0"/>
        <v>N/A</v>
      </c>
    </row>
    <row r="14" spans="1:11" x14ac:dyDescent="0.25">
      <c r="A14" s="73" t="s">
        <v>348</v>
      </c>
      <c r="B14" s="84" t="s">
        <v>213</v>
      </c>
      <c r="C14" s="82">
        <v>0</v>
      </c>
      <c r="D14" s="9" t="str">
        <f t="shared" ref="D14" si="1">IF($B14="N/A","N/A",IF(C14&lt;0,"No","Yes"))</f>
        <v>N/A</v>
      </c>
      <c r="E14" s="82">
        <v>0</v>
      </c>
      <c r="F14" s="9" t="str">
        <f t="shared" ref="F14" si="2">IF($B14="N/A","N/A",IF(E14&lt;0,"No","Yes"))</f>
        <v>N/A</v>
      </c>
      <c r="G14" s="82">
        <v>0</v>
      </c>
      <c r="H14" s="9" t="str">
        <f t="shared" ref="H14" si="3">IF($B14="N/A","N/A",IF(G14&lt;0,"No","Yes"))</f>
        <v>N/A</v>
      </c>
      <c r="I14" s="85" t="s">
        <v>1747</v>
      </c>
      <c r="J14" s="85" t="s">
        <v>1747</v>
      </c>
      <c r="K14" s="9" t="str">
        <f t="shared" si="0"/>
        <v>N/A</v>
      </c>
    </row>
    <row r="15" spans="1:11" x14ac:dyDescent="0.25">
      <c r="A15" s="73" t="s">
        <v>861</v>
      </c>
      <c r="B15" s="84" t="s">
        <v>214</v>
      </c>
      <c r="C15" s="82">
        <v>0</v>
      </c>
      <c r="D15" s="9" t="str">
        <f>IF(OR($B15="N/A",$C15="N/A"),"N/A",IF(C15&gt;100,"No",IF(C15&lt;95,"No","Yes")))</f>
        <v>No</v>
      </c>
      <c r="E15" s="82">
        <v>0</v>
      </c>
      <c r="F15" s="9" t="str">
        <f>IF(OR($B15="N/A",$E15="N/A"),"N/A",IF(E15&gt;100,"No",IF(E15&lt;95,"No","Yes")))</f>
        <v>No</v>
      </c>
      <c r="G15" s="82">
        <v>0</v>
      </c>
      <c r="H15" s="9" t="str">
        <f>IF($B15="N/A","N/A",IF(G15&gt;100,"No",IF(G15&lt;95,"No","Yes")))</f>
        <v>No</v>
      </c>
      <c r="I15" s="85" t="s">
        <v>1747</v>
      </c>
      <c r="J15" s="85" t="s">
        <v>1747</v>
      </c>
      <c r="K15" s="9" t="str">
        <f t="shared" si="0"/>
        <v>N/A</v>
      </c>
    </row>
    <row r="16" spans="1:11" x14ac:dyDescent="0.25">
      <c r="A16" s="73" t="s">
        <v>331</v>
      </c>
      <c r="B16" s="33" t="s">
        <v>213</v>
      </c>
      <c r="C16" s="71">
        <v>36199987</v>
      </c>
      <c r="D16" s="9" t="str">
        <f>IF($B16="N/A","N/A",IF(C16&gt;15,"No",IF(C16&lt;-15,"No","Yes")))</f>
        <v>N/A</v>
      </c>
      <c r="E16" s="34">
        <v>37374450</v>
      </c>
      <c r="F16" s="9" t="str">
        <f>IF($B16="N/A","N/A",IF(E16&gt;15,"No",IF(E16&lt;-15,"No","Yes")))</f>
        <v>N/A</v>
      </c>
      <c r="G16" s="34">
        <v>29149768</v>
      </c>
      <c r="H16" s="9" t="str">
        <f>IF($B16="N/A","N/A",IF(G16&gt;15,"No",IF(G16&lt;-15,"No","Yes")))</f>
        <v>N/A</v>
      </c>
      <c r="I16" s="10">
        <v>3.2440000000000002</v>
      </c>
      <c r="J16" s="10">
        <v>-22</v>
      </c>
      <c r="K16" s="9" t="str">
        <f t="shared" si="0"/>
        <v>Yes</v>
      </c>
    </row>
    <row r="17" spans="1:11" x14ac:dyDescent="0.25">
      <c r="A17" s="73" t="s">
        <v>442</v>
      </c>
      <c r="B17" s="33" t="s">
        <v>215</v>
      </c>
      <c r="C17" s="82">
        <v>5.2060488309000004</v>
      </c>
      <c r="D17" s="9" t="str">
        <f>IF($B17="N/A","N/A",IF(C17&gt;20,"No",IF(C17&lt;5,"No","Yes")))</f>
        <v>Yes</v>
      </c>
      <c r="E17" s="9">
        <v>4.8298155557999998</v>
      </c>
      <c r="F17" s="9" t="str">
        <f>IF($B17="N/A","N/A",IF(E17&gt;20,"No",IF(E17&lt;5,"No","Yes")))</f>
        <v>No</v>
      </c>
      <c r="G17" s="9">
        <v>6.2205949631999999</v>
      </c>
      <c r="H17" s="9" t="str">
        <f>IF($B17="N/A","N/A",IF(G17&gt;20,"No",IF(G17&lt;5,"No","Yes")))</f>
        <v>Yes</v>
      </c>
      <c r="I17" s="10">
        <v>-7.23</v>
      </c>
      <c r="J17" s="10">
        <v>28.8</v>
      </c>
      <c r="K17" s="9" t="str">
        <f t="shared" si="0"/>
        <v>Yes</v>
      </c>
    </row>
    <row r="18" spans="1:11" x14ac:dyDescent="0.25">
      <c r="A18" s="73" t="s">
        <v>443</v>
      </c>
      <c r="B18" s="28" t="s">
        <v>213</v>
      </c>
      <c r="C18" s="82">
        <v>94.793951168999996</v>
      </c>
      <c r="D18" s="9" t="str">
        <f>IF($B18="N/A","N/A",IF(C18&gt;15,"No",IF(C18&lt;-15,"No","Yes")))</f>
        <v>N/A</v>
      </c>
      <c r="E18" s="9">
        <v>95.170184444</v>
      </c>
      <c r="F18" s="9" t="str">
        <f>IF($B18="N/A","N/A",IF(E18&gt;15,"No",IF(E18&lt;-15,"No","Yes")))</f>
        <v>N/A</v>
      </c>
      <c r="G18" s="9">
        <v>93.779405037000004</v>
      </c>
      <c r="H18" s="9" t="str">
        <f>IF($B18="N/A","N/A",IF(G18&gt;15,"No",IF(G18&lt;-15,"No","Yes")))</f>
        <v>N/A</v>
      </c>
      <c r="I18" s="10">
        <v>0.39689999999999998</v>
      </c>
      <c r="J18" s="10">
        <v>-1.46</v>
      </c>
      <c r="K18" s="9" t="str">
        <f t="shared" si="0"/>
        <v>Yes</v>
      </c>
    </row>
    <row r="19" spans="1:11" x14ac:dyDescent="0.25">
      <c r="A19" s="73" t="s">
        <v>444</v>
      </c>
      <c r="B19" s="33" t="s">
        <v>216</v>
      </c>
      <c r="C19" s="82">
        <v>12.61359569</v>
      </c>
      <c r="D19" s="9" t="str">
        <f>IF($B19="N/A","N/A",IF(C19&gt;1,"Yes","No"))</f>
        <v>Yes</v>
      </c>
      <c r="E19" s="9">
        <v>0.65116409740000003</v>
      </c>
      <c r="F19" s="9" t="str">
        <f>IF($B19="N/A","N/A",IF(E19&gt;1,"Yes","No"))</f>
        <v>No</v>
      </c>
      <c r="G19" s="9">
        <v>1.3726661564</v>
      </c>
      <c r="H19" s="9" t="str">
        <f>IF($B19="N/A","N/A",IF(G19&gt;1,"Yes","No"))</f>
        <v>Yes</v>
      </c>
      <c r="I19" s="10">
        <v>-94.8</v>
      </c>
      <c r="J19" s="10">
        <v>110.8</v>
      </c>
      <c r="K19" s="9" t="str">
        <f t="shared" si="0"/>
        <v>No</v>
      </c>
    </row>
    <row r="20" spans="1:11" x14ac:dyDescent="0.25">
      <c r="A20" s="73" t="s">
        <v>862</v>
      </c>
      <c r="B20" s="33" t="s">
        <v>213</v>
      </c>
      <c r="C20" s="75">
        <v>55.852987657</v>
      </c>
      <c r="D20" s="9" t="str">
        <f>IF($B20="N/A","N/A",IF(C20&gt;15,"No",IF(C20&lt;-15,"No","Yes")))</f>
        <v>N/A</v>
      </c>
      <c r="E20" s="35">
        <v>118.56847832</v>
      </c>
      <c r="F20" s="9" t="str">
        <f>IF($B20="N/A","N/A",IF(E20&gt;15,"No",IF(E20&lt;-15,"No","Yes")))</f>
        <v>N/A</v>
      </c>
      <c r="G20" s="35">
        <v>88.323003330999995</v>
      </c>
      <c r="H20" s="9" t="str">
        <f>IF($B20="N/A","N/A",IF(G20&gt;15,"No",IF(G20&lt;-15,"No","Yes")))</f>
        <v>N/A</v>
      </c>
      <c r="I20" s="10">
        <v>112.3</v>
      </c>
      <c r="J20" s="10">
        <v>-25.5</v>
      </c>
      <c r="K20" s="9" t="str">
        <f t="shared" si="0"/>
        <v>Yes</v>
      </c>
    </row>
    <row r="21" spans="1:11" x14ac:dyDescent="0.25">
      <c r="A21" s="73" t="s">
        <v>34</v>
      </c>
      <c r="B21" s="33" t="s">
        <v>213</v>
      </c>
      <c r="C21" s="86">
        <v>5.5005545999999997E-3</v>
      </c>
      <c r="D21" s="9" t="str">
        <f>IF($B21="N/A","N/A",IF(C21&gt;15,"No",IF(C21&lt;-15,"No","Yes")))</f>
        <v>N/A</v>
      </c>
      <c r="E21" s="87">
        <v>6.7751134999999999E-3</v>
      </c>
      <c r="F21" s="9" t="str">
        <f>IF($B21="N/A","N/A",IF(E21&gt;15,"No",IF(E21&lt;-15,"No","Yes")))</f>
        <v>N/A</v>
      </c>
      <c r="G21" s="87">
        <v>8.5148906071999999</v>
      </c>
      <c r="H21" s="9" t="str">
        <f>IF($B21="N/A","N/A",IF(G21&gt;15,"No",IF(G21&lt;-15,"No","Yes")))</f>
        <v>N/A</v>
      </c>
      <c r="I21" s="10">
        <v>23.17</v>
      </c>
      <c r="J21" s="10">
        <v>126000</v>
      </c>
      <c r="K21" s="9" t="str">
        <f t="shared" si="0"/>
        <v>No</v>
      </c>
    </row>
    <row r="22" spans="1:11" x14ac:dyDescent="0.25">
      <c r="A22" s="73" t="s">
        <v>1723</v>
      </c>
      <c r="B22" s="33" t="s">
        <v>213</v>
      </c>
      <c r="C22" s="86">
        <v>0</v>
      </c>
      <c r="D22" s="9" t="str">
        <f>IF($B22="N/A","N/A",IF(C22&gt;15,"No",IF(C22&lt;-15,"No","Yes")))</f>
        <v>N/A</v>
      </c>
      <c r="E22" s="87">
        <v>0</v>
      </c>
      <c r="F22" s="9" t="str">
        <f>IF($B22="N/A","N/A",IF(E22&gt;15,"No",IF(E22&lt;-15,"No","Yes")))</f>
        <v>N/A</v>
      </c>
      <c r="G22" s="87">
        <v>19.583951768999999</v>
      </c>
      <c r="H22" s="9" t="str">
        <f>IF($B22="N/A","N/A",IF(G22&gt;15,"No",IF(G22&lt;-15,"No","Yes")))</f>
        <v>N/A</v>
      </c>
      <c r="I22" s="10" t="s">
        <v>1747</v>
      </c>
      <c r="J22" s="10" t="s">
        <v>1747</v>
      </c>
      <c r="K22" s="9" t="str">
        <f t="shared" si="0"/>
        <v>N/A</v>
      </c>
    </row>
    <row r="23" spans="1:11" x14ac:dyDescent="0.25">
      <c r="A23" s="73" t="s">
        <v>35</v>
      </c>
      <c r="B23" s="33" t="s">
        <v>213</v>
      </c>
      <c r="C23" s="86">
        <v>19.444335845000001</v>
      </c>
      <c r="D23" s="9" t="str">
        <f>IF($B23="N/A","N/A",IF(C23&gt;15,"No",IF(C23&lt;-15,"No","Yes")))</f>
        <v>N/A</v>
      </c>
      <c r="E23" s="87">
        <v>18.860209697999998</v>
      </c>
      <c r="F23" s="9" t="str">
        <f>IF($B23="N/A","N/A",IF(E23&gt;15,"No",IF(E23&lt;-15,"No","Yes")))</f>
        <v>N/A</v>
      </c>
      <c r="G23" s="87">
        <v>11.98004609</v>
      </c>
      <c r="H23" s="9" t="str">
        <f>IF($B23="N/A","N/A",IF(G23&gt;15,"No",IF(G23&lt;-15,"No","Yes")))</f>
        <v>N/A</v>
      </c>
      <c r="I23" s="10">
        <v>-3</v>
      </c>
      <c r="J23" s="10">
        <v>-36.5</v>
      </c>
      <c r="K23" s="9" t="str">
        <f t="shared" si="0"/>
        <v>No</v>
      </c>
    </row>
    <row r="24" spans="1:11" x14ac:dyDescent="0.25">
      <c r="A24" s="73" t="s">
        <v>863</v>
      </c>
      <c r="B24" s="33" t="s">
        <v>243</v>
      </c>
      <c r="C24" s="75">
        <v>3316.5461165000002</v>
      </c>
      <c r="D24" s="9" t="str">
        <f>IF($B24="N/A","N/A",IF(C24&gt;300,"No",IF(C24&lt;75,"No","Yes")))</f>
        <v>No</v>
      </c>
      <c r="E24" s="35">
        <v>3179.1701377999998</v>
      </c>
      <c r="F24" s="9" t="str">
        <f>IF($B24="N/A","N/A",IF(E24&gt;300,"No",IF(E24&lt;75,"No","Yes")))</f>
        <v>No</v>
      </c>
      <c r="G24" s="35">
        <v>192.19867579000001</v>
      </c>
      <c r="H24" s="9" t="str">
        <f>IF($B24="N/A","N/A",IF(G24&gt;300,"No",IF(G24&lt;75,"No","Yes")))</f>
        <v>Yes</v>
      </c>
      <c r="I24" s="10">
        <v>-4.1399999999999997</v>
      </c>
      <c r="J24" s="10">
        <v>-94</v>
      </c>
      <c r="K24" s="9" t="str">
        <f t="shared" si="0"/>
        <v>No</v>
      </c>
    </row>
    <row r="25" spans="1:11" x14ac:dyDescent="0.25">
      <c r="A25" s="73" t="s">
        <v>864</v>
      </c>
      <c r="B25" s="33" t="s">
        <v>244</v>
      </c>
      <c r="C25" s="75" t="s">
        <v>1747</v>
      </c>
      <c r="D25" s="9" t="str">
        <f>IF($B25="N/A","N/A",IF(C25&gt;250,"No",IF(C25&lt;20,"No","Yes")))</f>
        <v>No</v>
      </c>
      <c r="E25" s="35" t="s">
        <v>1747</v>
      </c>
      <c r="F25" s="9" t="str">
        <f>IF($B25="N/A","N/A",IF(E25&gt;250,"No",IF(E25&lt;20,"No","Yes")))</f>
        <v>No</v>
      </c>
      <c r="G25" s="35">
        <v>12.657018531</v>
      </c>
      <c r="H25" s="9" t="str">
        <f>IF($B25="N/A","N/A",IF(G25&gt;250,"No",IF(G25&lt;20,"No","Yes")))</f>
        <v>No</v>
      </c>
      <c r="I25" s="10" t="s">
        <v>1747</v>
      </c>
      <c r="J25" s="10" t="s">
        <v>1747</v>
      </c>
      <c r="K25" s="9" t="str">
        <f t="shared" si="0"/>
        <v>N/A</v>
      </c>
    </row>
    <row r="26" spans="1:11" x14ac:dyDescent="0.25">
      <c r="A26" s="73" t="s">
        <v>865</v>
      </c>
      <c r="B26" s="33" t="s">
        <v>245</v>
      </c>
      <c r="C26" s="75">
        <v>3</v>
      </c>
      <c r="D26" s="9" t="str">
        <f>IF($B26="N/A","N/A",IF(C26&gt;5,"No",IF(C26&lt;3,"No","Yes")))</f>
        <v>Yes</v>
      </c>
      <c r="E26" s="35">
        <v>2</v>
      </c>
      <c r="F26" s="9" t="str">
        <f>IF($B26="N/A","N/A",IF(E26&gt;5,"No",IF(E26&lt;3,"No","Yes")))</f>
        <v>No</v>
      </c>
      <c r="G26" s="35">
        <v>8.3146088776999996</v>
      </c>
      <c r="H26" s="9" t="str">
        <f>IF($B26="N/A","N/A",IF(G26&gt;5,"No",IF(G26&lt;3,"No","Yes")))</f>
        <v>No</v>
      </c>
      <c r="I26" s="10">
        <v>-33.299999999999997</v>
      </c>
      <c r="J26" s="10">
        <v>315.7</v>
      </c>
      <c r="K26" s="9" t="str">
        <f t="shared" si="0"/>
        <v>No</v>
      </c>
    </row>
    <row r="27" spans="1:11" x14ac:dyDescent="0.25">
      <c r="A27" s="73" t="s">
        <v>131</v>
      </c>
      <c r="B27" s="33" t="s">
        <v>213</v>
      </c>
      <c r="C27" s="71">
        <v>106637</v>
      </c>
      <c r="D27" s="33" t="s">
        <v>213</v>
      </c>
      <c r="E27" s="34">
        <v>117998</v>
      </c>
      <c r="F27" s="33" t="s">
        <v>213</v>
      </c>
      <c r="G27" s="34">
        <v>1728434</v>
      </c>
      <c r="H27" s="9" t="str">
        <f>IF($B27="N/A","N/A",IF(G27&gt;15,"No",IF(G27&lt;-15,"No","Yes")))</f>
        <v>N/A</v>
      </c>
      <c r="I27" s="10">
        <v>10.65</v>
      </c>
      <c r="J27" s="10">
        <v>1365</v>
      </c>
      <c r="K27" s="9" t="str">
        <f t="shared" si="0"/>
        <v>No</v>
      </c>
    </row>
    <row r="28" spans="1:11" x14ac:dyDescent="0.25">
      <c r="A28" s="73" t="s">
        <v>346</v>
      </c>
      <c r="B28" s="33" t="s">
        <v>213</v>
      </c>
      <c r="C28" s="72">
        <v>0.237282621</v>
      </c>
      <c r="D28" s="33" t="s">
        <v>213</v>
      </c>
      <c r="E28" s="8">
        <v>0.25615181259999997</v>
      </c>
      <c r="F28" s="33" t="s">
        <v>213</v>
      </c>
      <c r="G28" s="8">
        <v>3.0154928452999998</v>
      </c>
      <c r="H28" s="9" t="str">
        <f>IF($B28="N/A","N/A",IF(G28&gt;15,"No",IF(G28&lt;-15,"No","Yes")))</f>
        <v>N/A</v>
      </c>
      <c r="I28" s="10">
        <v>7.952</v>
      </c>
      <c r="J28" s="10">
        <v>1077</v>
      </c>
      <c r="K28" s="9" t="str">
        <f t="shared" si="0"/>
        <v>No</v>
      </c>
    </row>
    <row r="29" spans="1:11" ht="25" x14ac:dyDescent="0.25">
      <c r="A29" s="73" t="s">
        <v>841</v>
      </c>
      <c r="B29" s="33" t="s">
        <v>213</v>
      </c>
      <c r="C29" s="35">
        <v>54.516603054999997</v>
      </c>
      <c r="D29" s="33" t="s">
        <v>213</v>
      </c>
      <c r="E29" s="35">
        <v>61.783530229</v>
      </c>
      <c r="F29" s="33" t="s">
        <v>213</v>
      </c>
      <c r="G29" s="35">
        <v>37.27538801</v>
      </c>
      <c r="H29" s="33" t="s">
        <v>213</v>
      </c>
      <c r="I29" s="10">
        <v>13.33</v>
      </c>
      <c r="J29" s="10">
        <v>-39.700000000000003</v>
      </c>
      <c r="K29" s="9" t="str">
        <f t="shared" si="0"/>
        <v>No</v>
      </c>
    </row>
    <row r="30" spans="1:11" x14ac:dyDescent="0.25">
      <c r="A30" s="73" t="s">
        <v>27</v>
      </c>
      <c r="B30" s="33" t="s">
        <v>217</v>
      </c>
      <c r="C30" s="34">
        <v>0</v>
      </c>
      <c r="D30" s="9" t="str">
        <f>IF($B30="N/A","N/A",IF(C30="N/A","N/A",IF(C30=0,"Yes","No")))</f>
        <v>Yes</v>
      </c>
      <c r="E30" s="34">
        <v>0</v>
      </c>
      <c r="F30" s="9" t="str">
        <f>IF($B30="N/A","N/A",IF(E30="N/A","N/A",IF(E30=0,"Yes","No")))</f>
        <v>Yes</v>
      </c>
      <c r="G30" s="34">
        <v>0</v>
      </c>
      <c r="H30" s="9" t="str">
        <f>IF($B30="N/A","N/A",IF(G30=0,"Yes","No"))</f>
        <v>Yes</v>
      </c>
      <c r="I30" s="10" t="s">
        <v>1747</v>
      </c>
      <c r="J30" s="10" t="s">
        <v>1747</v>
      </c>
      <c r="K30" s="9" t="str">
        <f t="shared" si="0"/>
        <v>N/A</v>
      </c>
    </row>
    <row r="31" spans="1:11" x14ac:dyDescent="0.25">
      <c r="A31" s="73" t="s">
        <v>206</v>
      </c>
      <c r="B31" s="88" t="s">
        <v>213</v>
      </c>
      <c r="C31" s="71">
        <v>2472</v>
      </c>
      <c r="D31" s="9" t="str">
        <f t="shared" ref="D31:F50" si="4">IF($B31="N/A","N/A",IF(C31&lt;0,"No","Yes"))</f>
        <v>N/A</v>
      </c>
      <c r="E31" s="71">
        <v>3121</v>
      </c>
      <c r="F31" s="9" t="str">
        <f t="shared" si="4"/>
        <v>N/A</v>
      </c>
      <c r="G31" s="71">
        <v>4142231</v>
      </c>
      <c r="H31" s="9" t="str">
        <f t="shared" ref="H31:H50" si="5">IF($B31="N/A","N/A",IF(G31&lt;0,"No","Yes"))</f>
        <v>N/A</v>
      </c>
      <c r="I31" s="10">
        <v>26.25</v>
      </c>
      <c r="J31" s="10">
        <v>133000</v>
      </c>
      <c r="K31" s="9" t="str">
        <f t="shared" si="0"/>
        <v>No</v>
      </c>
    </row>
    <row r="32" spans="1:11" x14ac:dyDescent="0.25">
      <c r="A32" s="2" t="s">
        <v>659</v>
      </c>
      <c r="B32" s="88" t="s">
        <v>213</v>
      </c>
      <c r="C32" s="72">
        <v>99.919093851</v>
      </c>
      <c r="D32" s="9" t="str">
        <f t="shared" si="4"/>
        <v>N/A</v>
      </c>
      <c r="E32" s="72">
        <v>99.807753925</v>
      </c>
      <c r="F32" s="9" t="str">
        <f t="shared" si="4"/>
        <v>N/A</v>
      </c>
      <c r="G32" s="72">
        <v>94.199406069000005</v>
      </c>
      <c r="H32" s="9" t="str">
        <f t="shared" si="5"/>
        <v>N/A</v>
      </c>
      <c r="I32" s="10">
        <v>-0.111</v>
      </c>
      <c r="J32" s="10">
        <v>-5.62</v>
      </c>
      <c r="K32" s="9" t="str">
        <f t="shared" si="0"/>
        <v>Yes</v>
      </c>
    </row>
    <row r="33" spans="1:11" x14ac:dyDescent="0.25">
      <c r="A33" s="2" t="s">
        <v>660</v>
      </c>
      <c r="B33" s="88" t="s">
        <v>213</v>
      </c>
      <c r="C33" s="72">
        <v>0</v>
      </c>
      <c r="D33" s="9" t="str">
        <f t="shared" si="4"/>
        <v>N/A</v>
      </c>
      <c r="E33" s="72">
        <v>0</v>
      </c>
      <c r="F33" s="9" t="str">
        <f t="shared" si="4"/>
        <v>N/A</v>
      </c>
      <c r="G33" s="72">
        <v>0</v>
      </c>
      <c r="H33" s="9" t="str">
        <f t="shared" si="5"/>
        <v>N/A</v>
      </c>
      <c r="I33" s="10" t="s">
        <v>1747</v>
      </c>
      <c r="J33" s="10" t="s">
        <v>1747</v>
      </c>
      <c r="K33" s="9" t="str">
        <f t="shared" si="0"/>
        <v>N/A</v>
      </c>
    </row>
    <row r="34" spans="1:11" x14ac:dyDescent="0.25">
      <c r="A34" s="2" t="s">
        <v>661</v>
      </c>
      <c r="B34" s="88" t="s">
        <v>213</v>
      </c>
      <c r="C34" s="72">
        <v>0</v>
      </c>
      <c r="D34" s="9" t="str">
        <f t="shared" si="4"/>
        <v>N/A</v>
      </c>
      <c r="E34" s="72">
        <v>0</v>
      </c>
      <c r="F34" s="9" t="str">
        <f t="shared" si="4"/>
        <v>N/A</v>
      </c>
      <c r="G34" s="72">
        <v>0</v>
      </c>
      <c r="H34" s="9" t="str">
        <f t="shared" si="5"/>
        <v>N/A</v>
      </c>
      <c r="I34" s="10" t="s">
        <v>1747</v>
      </c>
      <c r="J34" s="10" t="s">
        <v>1747</v>
      </c>
      <c r="K34" s="9" t="str">
        <f t="shared" si="0"/>
        <v>N/A</v>
      </c>
    </row>
    <row r="35" spans="1:11" x14ac:dyDescent="0.25">
      <c r="A35" s="2" t="s">
        <v>662</v>
      </c>
      <c r="B35" s="88" t="s">
        <v>213</v>
      </c>
      <c r="C35" s="72">
        <v>8.0906148900000002E-2</v>
      </c>
      <c r="D35" s="9" t="str">
        <f t="shared" si="4"/>
        <v>N/A</v>
      </c>
      <c r="E35" s="72">
        <v>0.19224607499999999</v>
      </c>
      <c r="F35" s="9" t="str">
        <f t="shared" si="4"/>
        <v>N/A</v>
      </c>
      <c r="G35" s="72">
        <v>5.8005939310999999</v>
      </c>
      <c r="H35" s="9" t="str">
        <f t="shared" si="5"/>
        <v>N/A</v>
      </c>
      <c r="I35" s="10">
        <v>137.6</v>
      </c>
      <c r="J35" s="10">
        <v>2917</v>
      </c>
      <c r="K35" s="9" t="str">
        <f t="shared" si="0"/>
        <v>No</v>
      </c>
    </row>
    <row r="36" spans="1:11" x14ac:dyDescent="0.25">
      <c r="A36" s="2" t="s">
        <v>349</v>
      </c>
      <c r="B36" s="88" t="s">
        <v>213</v>
      </c>
      <c r="C36" s="71">
        <v>0</v>
      </c>
      <c r="D36" s="9" t="str">
        <f t="shared" si="4"/>
        <v>N/A</v>
      </c>
      <c r="E36" s="71">
        <v>0</v>
      </c>
      <c r="F36" s="9" t="str">
        <f t="shared" si="4"/>
        <v>N/A</v>
      </c>
      <c r="G36" s="71">
        <v>9526987</v>
      </c>
      <c r="H36" s="9" t="str">
        <f t="shared" si="5"/>
        <v>N/A</v>
      </c>
      <c r="I36" s="10" t="s">
        <v>1747</v>
      </c>
      <c r="J36" s="10" t="s">
        <v>1747</v>
      </c>
      <c r="K36" s="9" t="str">
        <f t="shared" si="0"/>
        <v>N/A</v>
      </c>
    </row>
    <row r="37" spans="1:11" x14ac:dyDescent="0.25">
      <c r="A37" s="2" t="s">
        <v>663</v>
      </c>
      <c r="B37" s="88" t="s">
        <v>213</v>
      </c>
      <c r="C37" s="72" t="s">
        <v>1747</v>
      </c>
      <c r="D37" s="9" t="str">
        <f t="shared" si="4"/>
        <v>N/A</v>
      </c>
      <c r="E37" s="72" t="s">
        <v>1747</v>
      </c>
      <c r="F37" s="9" t="str">
        <f t="shared" si="4"/>
        <v>N/A</v>
      </c>
      <c r="G37" s="72">
        <v>0</v>
      </c>
      <c r="H37" s="9" t="str">
        <f t="shared" si="5"/>
        <v>N/A</v>
      </c>
      <c r="I37" s="10" t="s">
        <v>1747</v>
      </c>
      <c r="J37" s="10" t="s">
        <v>1747</v>
      </c>
      <c r="K37" s="9" t="str">
        <f t="shared" si="0"/>
        <v>N/A</v>
      </c>
    </row>
    <row r="38" spans="1:11" x14ac:dyDescent="0.25">
      <c r="A38" s="2" t="s">
        <v>664</v>
      </c>
      <c r="B38" s="88" t="s">
        <v>213</v>
      </c>
      <c r="C38" s="72" t="s">
        <v>1747</v>
      </c>
      <c r="D38" s="9" t="str">
        <f t="shared" si="4"/>
        <v>N/A</v>
      </c>
      <c r="E38" s="72" t="s">
        <v>1747</v>
      </c>
      <c r="F38" s="9" t="str">
        <f t="shared" si="4"/>
        <v>N/A</v>
      </c>
      <c r="G38" s="72">
        <v>60.315900505000002</v>
      </c>
      <c r="H38" s="9" t="str">
        <f t="shared" si="5"/>
        <v>N/A</v>
      </c>
      <c r="I38" s="10" t="s">
        <v>1747</v>
      </c>
      <c r="J38" s="10" t="s">
        <v>1747</v>
      </c>
      <c r="K38" s="9" t="str">
        <f t="shared" si="0"/>
        <v>N/A</v>
      </c>
    </row>
    <row r="39" spans="1:11" x14ac:dyDescent="0.25">
      <c r="A39" s="2" t="s">
        <v>665</v>
      </c>
      <c r="B39" s="88" t="s">
        <v>213</v>
      </c>
      <c r="C39" s="72" t="s">
        <v>1747</v>
      </c>
      <c r="D39" s="9" t="str">
        <f t="shared" si="4"/>
        <v>N/A</v>
      </c>
      <c r="E39" s="72" t="s">
        <v>1747</v>
      </c>
      <c r="F39" s="9" t="str">
        <f t="shared" si="4"/>
        <v>N/A</v>
      </c>
      <c r="G39" s="72">
        <v>0</v>
      </c>
      <c r="H39" s="9" t="str">
        <f t="shared" si="5"/>
        <v>N/A</v>
      </c>
      <c r="I39" s="10" t="s">
        <v>1747</v>
      </c>
      <c r="J39" s="10" t="s">
        <v>1747</v>
      </c>
      <c r="K39" s="9" t="str">
        <f t="shared" si="0"/>
        <v>N/A</v>
      </c>
    </row>
    <row r="40" spans="1:11" x14ac:dyDescent="0.25">
      <c r="A40" s="2" t="s">
        <v>666</v>
      </c>
      <c r="B40" s="88" t="s">
        <v>213</v>
      </c>
      <c r="C40" s="72" t="s">
        <v>1747</v>
      </c>
      <c r="D40" s="9" t="str">
        <f t="shared" si="4"/>
        <v>N/A</v>
      </c>
      <c r="E40" s="72" t="s">
        <v>1747</v>
      </c>
      <c r="F40" s="9" t="str">
        <f t="shared" si="4"/>
        <v>N/A</v>
      </c>
      <c r="G40" s="72">
        <v>0</v>
      </c>
      <c r="H40" s="9" t="str">
        <f t="shared" si="5"/>
        <v>N/A</v>
      </c>
      <c r="I40" s="10" t="s">
        <v>1747</v>
      </c>
      <c r="J40" s="10" t="s">
        <v>1747</v>
      </c>
      <c r="K40" s="9" t="str">
        <f t="shared" si="0"/>
        <v>N/A</v>
      </c>
    </row>
    <row r="41" spans="1:11" x14ac:dyDescent="0.25">
      <c r="A41" s="2" t="s">
        <v>667</v>
      </c>
      <c r="B41" s="88" t="s">
        <v>213</v>
      </c>
      <c r="C41" s="72" t="s">
        <v>1747</v>
      </c>
      <c r="D41" s="9" t="str">
        <f t="shared" si="4"/>
        <v>N/A</v>
      </c>
      <c r="E41" s="72" t="s">
        <v>1747</v>
      </c>
      <c r="F41" s="9" t="str">
        <f t="shared" si="4"/>
        <v>N/A</v>
      </c>
      <c r="G41" s="72">
        <v>0</v>
      </c>
      <c r="H41" s="9" t="str">
        <f t="shared" si="5"/>
        <v>N/A</v>
      </c>
      <c r="I41" s="10" t="s">
        <v>1747</v>
      </c>
      <c r="J41" s="10" t="s">
        <v>1747</v>
      </c>
      <c r="K41" s="9" t="str">
        <f t="shared" si="0"/>
        <v>N/A</v>
      </c>
    </row>
    <row r="42" spans="1:11" x14ac:dyDescent="0.25">
      <c r="A42" s="2" t="s">
        <v>668</v>
      </c>
      <c r="B42" s="88" t="s">
        <v>213</v>
      </c>
      <c r="C42" s="72" t="s">
        <v>1747</v>
      </c>
      <c r="D42" s="9" t="str">
        <f t="shared" si="4"/>
        <v>N/A</v>
      </c>
      <c r="E42" s="72" t="s">
        <v>1747</v>
      </c>
      <c r="F42" s="9" t="str">
        <f t="shared" si="4"/>
        <v>N/A</v>
      </c>
      <c r="G42" s="72">
        <v>60.315900505000002</v>
      </c>
      <c r="H42" s="9" t="str">
        <f t="shared" si="5"/>
        <v>N/A</v>
      </c>
      <c r="I42" s="10" t="s">
        <v>1747</v>
      </c>
      <c r="J42" s="10" t="s">
        <v>1747</v>
      </c>
      <c r="K42" s="9" t="str">
        <f t="shared" si="0"/>
        <v>N/A</v>
      </c>
    </row>
    <row r="43" spans="1:11" x14ac:dyDescent="0.25">
      <c r="A43" s="2" t="s">
        <v>669</v>
      </c>
      <c r="B43" s="88" t="s">
        <v>213</v>
      </c>
      <c r="C43" s="72" t="s">
        <v>1747</v>
      </c>
      <c r="D43" s="9" t="str">
        <f t="shared" si="4"/>
        <v>N/A</v>
      </c>
      <c r="E43" s="72" t="s">
        <v>1747</v>
      </c>
      <c r="F43" s="9" t="str">
        <f t="shared" si="4"/>
        <v>N/A</v>
      </c>
      <c r="G43" s="72">
        <v>0</v>
      </c>
      <c r="H43" s="9" t="str">
        <f t="shared" si="5"/>
        <v>N/A</v>
      </c>
      <c r="I43" s="10" t="s">
        <v>1747</v>
      </c>
      <c r="J43" s="10" t="s">
        <v>1747</v>
      </c>
      <c r="K43" s="9" t="str">
        <f t="shared" si="0"/>
        <v>N/A</v>
      </c>
    </row>
    <row r="44" spans="1:11" x14ac:dyDescent="0.25">
      <c r="A44" s="2" t="s">
        <v>670</v>
      </c>
      <c r="B44" s="88" t="s">
        <v>213</v>
      </c>
      <c r="C44" s="72" t="s">
        <v>1747</v>
      </c>
      <c r="D44" s="9" t="str">
        <f t="shared" si="4"/>
        <v>N/A</v>
      </c>
      <c r="E44" s="72" t="s">
        <v>1747</v>
      </c>
      <c r="F44" s="9" t="str">
        <f t="shared" si="4"/>
        <v>N/A</v>
      </c>
      <c r="G44" s="72">
        <v>0</v>
      </c>
      <c r="H44" s="9" t="str">
        <f t="shared" si="5"/>
        <v>N/A</v>
      </c>
      <c r="I44" s="10" t="s">
        <v>1747</v>
      </c>
      <c r="J44" s="10" t="s">
        <v>1747</v>
      </c>
      <c r="K44" s="9" t="str">
        <f t="shared" si="0"/>
        <v>N/A</v>
      </c>
    </row>
    <row r="45" spans="1:11" x14ac:dyDescent="0.25">
      <c r="A45" s="2" t="s">
        <v>671</v>
      </c>
      <c r="B45" s="88" t="s">
        <v>213</v>
      </c>
      <c r="C45" s="72" t="s">
        <v>1747</v>
      </c>
      <c r="D45" s="9" t="str">
        <f t="shared" si="4"/>
        <v>N/A</v>
      </c>
      <c r="E45" s="72" t="s">
        <v>1747</v>
      </c>
      <c r="F45" s="9" t="str">
        <f t="shared" si="4"/>
        <v>N/A</v>
      </c>
      <c r="G45" s="72">
        <v>39.684099494999998</v>
      </c>
      <c r="H45" s="9" t="str">
        <f t="shared" si="5"/>
        <v>N/A</v>
      </c>
      <c r="I45" s="10" t="s">
        <v>1747</v>
      </c>
      <c r="J45" s="10" t="s">
        <v>1747</v>
      </c>
      <c r="K45" s="9" t="str">
        <f t="shared" si="0"/>
        <v>N/A</v>
      </c>
    </row>
    <row r="46" spans="1:11" x14ac:dyDescent="0.25">
      <c r="A46" s="2" t="s">
        <v>350</v>
      </c>
      <c r="B46" s="88" t="s">
        <v>213</v>
      </c>
      <c r="C46" s="71">
        <v>8738464</v>
      </c>
      <c r="D46" s="9" t="str">
        <f t="shared" si="4"/>
        <v>N/A</v>
      </c>
      <c r="E46" s="71">
        <v>8688078</v>
      </c>
      <c r="F46" s="9" t="str">
        <f t="shared" si="4"/>
        <v>N/A</v>
      </c>
      <c r="G46" s="71">
        <v>5827922</v>
      </c>
      <c r="H46" s="9" t="str">
        <f t="shared" si="5"/>
        <v>N/A</v>
      </c>
      <c r="I46" s="10">
        <v>-0.57699999999999996</v>
      </c>
      <c r="J46" s="10">
        <v>-32.9</v>
      </c>
      <c r="K46" s="9" t="str">
        <f t="shared" si="0"/>
        <v>No</v>
      </c>
    </row>
    <row r="47" spans="1:11" x14ac:dyDescent="0.25">
      <c r="A47" s="2" t="s">
        <v>672</v>
      </c>
      <c r="B47" s="88" t="s">
        <v>213</v>
      </c>
      <c r="C47" s="72">
        <v>0</v>
      </c>
      <c r="D47" s="9" t="str">
        <f t="shared" si="4"/>
        <v>N/A</v>
      </c>
      <c r="E47" s="72">
        <v>0</v>
      </c>
      <c r="F47" s="9" t="str">
        <f t="shared" si="4"/>
        <v>N/A</v>
      </c>
      <c r="G47" s="72">
        <v>59.189690595999998</v>
      </c>
      <c r="H47" s="9" t="str">
        <f t="shared" si="5"/>
        <v>N/A</v>
      </c>
      <c r="I47" s="10" t="s">
        <v>1747</v>
      </c>
      <c r="J47" s="10" t="s">
        <v>1747</v>
      </c>
      <c r="K47" s="9" t="str">
        <f t="shared" si="0"/>
        <v>N/A</v>
      </c>
    </row>
    <row r="48" spans="1:11" x14ac:dyDescent="0.25">
      <c r="A48" s="2" t="s">
        <v>673</v>
      </c>
      <c r="B48" s="88" t="s">
        <v>213</v>
      </c>
      <c r="C48" s="72">
        <v>0</v>
      </c>
      <c r="D48" s="9" t="str">
        <f t="shared" si="4"/>
        <v>N/A</v>
      </c>
      <c r="E48" s="72">
        <v>0</v>
      </c>
      <c r="F48" s="9" t="str">
        <f t="shared" si="4"/>
        <v>N/A</v>
      </c>
      <c r="G48" s="72">
        <v>0</v>
      </c>
      <c r="H48" s="9" t="str">
        <f t="shared" si="5"/>
        <v>N/A</v>
      </c>
      <c r="I48" s="10" t="s">
        <v>1747</v>
      </c>
      <c r="J48" s="10" t="s">
        <v>1747</v>
      </c>
      <c r="K48" s="9" t="str">
        <f t="shared" si="0"/>
        <v>N/A</v>
      </c>
    </row>
    <row r="49" spans="1:11" x14ac:dyDescent="0.25">
      <c r="A49" s="2" t="s">
        <v>674</v>
      </c>
      <c r="B49" s="88" t="s">
        <v>213</v>
      </c>
      <c r="C49" s="72">
        <v>0</v>
      </c>
      <c r="D49" s="9" t="str">
        <f t="shared" si="4"/>
        <v>N/A</v>
      </c>
      <c r="E49" s="72">
        <v>0</v>
      </c>
      <c r="F49" s="9" t="str">
        <f t="shared" si="4"/>
        <v>N/A</v>
      </c>
      <c r="G49" s="72">
        <v>0</v>
      </c>
      <c r="H49" s="9" t="str">
        <f t="shared" si="5"/>
        <v>N/A</v>
      </c>
      <c r="I49" s="10" t="s">
        <v>1747</v>
      </c>
      <c r="J49" s="10" t="s">
        <v>1747</v>
      </c>
      <c r="K49" s="9" t="str">
        <f t="shared" si="0"/>
        <v>N/A</v>
      </c>
    </row>
    <row r="50" spans="1:11" x14ac:dyDescent="0.25">
      <c r="A50" s="2" t="s">
        <v>675</v>
      </c>
      <c r="B50" s="88" t="s">
        <v>213</v>
      </c>
      <c r="C50" s="72">
        <v>100</v>
      </c>
      <c r="D50" s="9" t="str">
        <f t="shared" si="4"/>
        <v>N/A</v>
      </c>
      <c r="E50" s="72">
        <v>100</v>
      </c>
      <c r="F50" s="9" t="str">
        <f t="shared" si="4"/>
        <v>N/A</v>
      </c>
      <c r="G50" s="72">
        <v>40.810309404000002</v>
      </c>
      <c r="H50" s="9" t="str">
        <f t="shared" si="5"/>
        <v>N/A</v>
      </c>
      <c r="I50" s="10">
        <v>0</v>
      </c>
      <c r="J50" s="10">
        <v>-59.2</v>
      </c>
      <c r="K50" s="9" t="str">
        <f t="shared" si="0"/>
        <v>No</v>
      </c>
    </row>
    <row r="51" spans="1:11" x14ac:dyDescent="0.25">
      <c r="A51" s="2" t="s">
        <v>351</v>
      </c>
      <c r="B51" s="33" t="s">
        <v>213</v>
      </c>
      <c r="C51" s="71">
        <v>0</v>
      </c>
      <c r="D51" s="33" t="s">
        <v>213</v>
      </c>
      <c r="E51" s="34">
        <v>11</v>
      </c>
      <c r="F51" s="33" t="s">
        <v>213</v>
      </c>
      <c r="G51" s="34">
        <v>8671550</v>
      </c>
      <c r="H51" s="33" t="s">
        <v>213</v>
      </c>
      <c r="I51" s="10" t="s">
        <v>1747</v>
      </c>
      <c r="J51" s="10">
        <v>434000000</v>
      </c>
      <c r="K51" s="9" t="str">
        <f t="shared" si="0"/>
        <v>No</v>
      </c>
    </row>
    <row r="52" spans="1:11" x14ac:dyDescent="0.25">
      <c r="A52" s="2" t="s">
        <v>352</v>
      </c>
      <c r="B52" s="33" t="s">
        <v>213</v>
      </c>
      <c r="C52" s="72" t="s">
        <v>1747</v>
      </c>
      <c r="D52" s="9" t="str">
        <f t="shared" ref="D52:D54" si="6">IF($B52="N/A","N/A",IF(C52&gt;15,"No",IF(C52&lt;-15,"No","Yes")))</f>
        <v>N/A</v>
      </c>
      <c r="E52" s="8">
        <v>0</v>
      </c>
      <c r="F52" s="9" t="str">
        <f t="shared" ref="F52:F54" si="7">IF($B52="N/A","N/A",IF(E52&gt;15,"No",IF(E52&lt;-15,"No","Yes")))</f>
        <v>N/A</v>
      </c>
      <c r="G52" s="8">
        <v>0</v>
      </c>
      <c r="H52" s="9" t="str">
        <f t="shared" ref="H52:H54" si="8">IF($B52="N/A","N/A",IF(G52&gt;15,"No",IF(G52&lt;-15,"No","Yes")))</f>
        <v>N/A</v>
      </c>
      <c r="I52" s="10" t="s">
        <v>1747</v>
      </c>
      <c r="J52" s="10" t="s">
        <v>1747</v>
      </c>
      <c r="K52" s="9" t="str">
        <f t="shared" si="0"/>
        <v>N/A</v>
      </c>
    </row>
    <row r="53" spans="1:11" x14ac:dyDescent="0.25">
      <c r="A53" s="2" t="s">
        <v>353</v>
      </c>
      <c r="B53" s="33" t="s">
        <v>213</v>
      </c>
      <c r="C53" s="72" t="s">
        <v>1747</v>
      </c>
      <c r="D53" s="9" t="str">
        <f t="shared" si="6"/>
        <v>N/A</v>
      </c>
      <c r="E53" s="8">
        <v>0</v>
      </c>
      <c r="F53" s="9" t="str">
        <f t="shared" si="7"/>
        <v>N/A</v>
      </c>
      <c r="G53" s="8">
        <v>0</v>
      </c>
      <c r="H53" s="9" t="str">
        <f t="shared" si="8"/>
        <v>N/A</v>
      </c>
      <c r="I53" s="10" t="s">
        <v>1747</v>
      </c>
      <c r="J53" s="10" t="s">
        <v>1747</v>
      </c>
      <c r="K53" s="9" t="str">
        <f t="shared" si="0"/>
        <v>N/A</v>
      </c>
    </row>
    <row r="54" spans="1:11" x14ac:dyDescent="0.25">
      <c r="A54" s="2" t="s">
        <v>354</v>
      </c>
      <c r="B54" s="33" t="s">
        <v>213</v>
      </c>
      <c r="C54" s="72" t="s">
        <v>1747</v>
      </c>
      <c r="D54" s="9" t="str">
        <f t="shared" si="6"/>
        <v>N/A</v>
      </c>
      <c r="E54" s="8">
        <v>100</v>
      </c>
      <c r="F54" s="9" t="str">
        <f t="shared" si="7"/>
        <v>N/A</v>
      </c>
      <c r="G54" s="8">
        <v>100</v>
      </c>
      <c r="H54" s="9" t="str">
        <f t="shared" si="8"/>
        <v>N/A</v>
      </c>
      <c r="I54" s="10" t="s">
        <v>1747</v>
      </c>
      <c r="J54" s="10">
        <v>0</v>
      </c>
      <c r="K54" s="9" t="str">
        <f t="shared" si="0"/>
        <v>Yes</v>
      </c>
    </row>
    <row r="55" spans="1:11" ht="12" customHeight="1" x14ac:dyDescent="0.25">
      <c r="A55" s="141" t="s">
        <v>1646</v>
      </c>
      <c r="B55" s="142"/>
      <c r="C55" s="142"/>
      <c r="D55" s="142"/>
      <c r="E55" s="142"/>
      <c r="F55" s="142"/>
      <c r="G55" s="142"/>
      <c r="H55" s="142"/>
      <c r="I55" s="142"/>
      <c r="J55" s="142"/>
      <c r="K55" s="143"/>
    </row>
    <row r="56" spans="1:11" x14ac:dyDescent="0.25">
      <c r="A56" s="134" t="s">
        <v>1644</v>
      </c>
      <c r="B56" s="135"/>
      <c r="C56" s="135"/>
      <c r="D56" s="135"/>
      <c r="E56" s="135"/>
      <c r="F56" s="135"/>
      <c r="G56" s="135"/>
      <c r="H56" s="135"/>
      <c r="I56" s="135"/>
      <c r="J56" s="135"/>
      <c r="K56" s="136"/>
    </row>
    <row r="57" spans="1:11" x14ac:dyDescent="0.25">
      <c r="A57" s="137" t="s">
        <v>1742</v>
      </c>
      <c r="B57" s="137"/>
      <c r="C57" s="137"/>
      <c r="D57" s="137"/>
      <c r="E57" s="137"/>
      <c r="F57" s="137"/>
      <c r="G57" s="137"/>
      <c r="H57" s="137"/>
      <c r="I57" s="137"/>
      <c r="J57" s="137"/>
      <c r="K57" s="13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2.75" customHeight="1" x14ac:dyDescent="0.3">
      <c r="A2" s="131" t="s">
        <v>1597</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34315398</v>
      </c>
      <c r="D6" s="9" t="str">
        <f>IF($B6="N/A","N/A",IF(C6&gt;15,"No",IF(C6&lt;-15,"No","Yes")))</f>
        <v>N/A</v>
      </c>
      <c r="E6" s="34">
        <v>35569333</v>
      </c>
      <c r="F6" s="9" t="str">
        <f>IF($B6="N/A","N/A",IF(E6&gt;15,"No",IF(E6&lt;-15,"No","Yes")))</f>
        <v>N/A</v>
      </c>
      <c r="G6" s="34">
        <v>27336479</v>
      </c>
      <c r="H6" s="9" t="str">
        <f>IF($B6="N/A","N/A",IF(G6&gt;15,"No",IF(G6&lt;-15,"No","Yes")))</f>
        <v>N/A</v>
      </c>
      <c r="I6" s="10">
        <v>3.6539999999999999</v>
      </c>
      <c r="J6" s="10">
        <v>-23.1</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5">
      <c r="A9" s="73" t="s">
        <v>16</v>
      </c>
      <c r="B9" s="33" t="s">
        <v>213</v>
      </c>
      <c r="C9" s="72">
        <v>2.2853967772999999</v>
      </c>
      <c r="D9" s="9" t="str">
        <f t="shared" ref="D9:D15" si="1">IF($B9="N/A","N/A",IF(C9&gt;15,"No",IF(C9&lt;-15,"No","Yes")))</f>
        <v>N/A</v>
      </c>
      <c r="E9" s="8">
        <v>2.2840686948000002</v>
      </c>
      <c r="F9" s="9" t="str">
        <f t="shared" ref="F9:F15" si="2">IF($B9="N/A","N/A",IF(E9&gt;15,"No",IF(E9&lt;-15,"No","Yes")))</f>
        <v>N/A</v>
      </c>
      <c r="G9" s="8">
        <v>2.8082731502999998</v>
      </c>
      <c r="H9" s="9" t="str">
        <f t="shared" ref="H9:H15" si="3">IF($B9="N/A","N/A",IF(G9&gt;15,"No",IF(G9&lt;-15,"No","Yes")))</f>
        <v>N/A</v>
      </c>
      <c r="I9" s="10">
        <v>-5.8000000000000003E-2</v>
      </c>
      <c r="J9" s="10">
        <v>22.95</v>
      </c>
      <c r="K9" s="9" t="str">
        <f t="shared" si="0"/>
        <v>Yes</v>
      </c>
    </row>
    <row r="10" spans="1:11" x14ac:dyDescent="0.25">
      <c r="A10" s="73" t="s">
        <v>36</v>
      </c>
      <c r="B10" s="33" t="s">
        <v>213</v>
      </c>
      <c r="C10" s="72">
        <v>0</v>
      </c>
      <c r="D10" s="9" t="str">
        <f t="shared" si="1"/>
        <v>N/A</v>
      </c>
      <c r="E10" s="8">
        <v>2.0216529999999999E-4</v>
      </c>
      <c r="F10" s="9" t="str">
        <f t="shared" si="2"/>
        <v>N/A</v>
      </c>
      <c r="G10" s="8">
        <v>0</v>
      </c>
      <c r="H10" s="9" t="str">
        <f t="shared" si="3"/>
        <v>N/A</v>
      </c>
      <c r="I10" s="10" t="s">
        <v>1747</v>
      </c>
      <c r="J10" s="10">
        <v>-100</v>
      </c>
      <c r="K10" s="9" t="str">
        <f t="shared" si="0"/>
        <v>No</v>
      </c>
    </row>
    <row r="11" spans="1:11" x14ac:dyDescent="0.25">
      <c r="A11" s="73" t="s">
        <v>37</v>
      </c>
      <c r="B11" s="33" t="s">
        <v>213</v>
      </c>
      <c r="C11" s="72">
        <v>0</v>
      </c>
      <c r="D11" s="9" t="str">
        <f t="shared" si="1"/>
        <v>N/A</v>
      </c>
      <c r="E11" s="8">
        <v>2.9250991800000001E-2</v>
      </c>
      <c r="F11" s="9" t="str">
        <f t="shared" si="2"/>
        <v>N/A</v>
      </c>
      <c r="G11" s="8">
        <v>0.14649401949999999</v>
      </c>
      <c r="H11" s="9" t="str">
        <f t="shared" si="3"/>
        <v>N/A</v>
      </c>
      <c r="I11" s="10" t="s">
        <v>1747</v>
      </c>
      <c r="J11" s="10">
        <v>400.8</v>
      </c>
      <c r="K11" s="9" t="str">
        <f t="shared" si="0"/>
        <v>No</v>
      </c>
    </row>
    <row r="12" spans="1:11" x14ac:dyDescent="0.25">
      <c r="A12" s="73" t="s">
        <v>38</v>
      </c>
      <c r="B12" s="33" t="s">
        <v>213</v>
      </c>
      <c r="C12" s="72">
        <v>2.5135627028999998</v>
      </c>
      <c r="D12" s="9" t="str">
        <f t="shared" si="1"/>
        <v>N/A</v>
      </c>
      <c r="E12" s="8">
        <v>2.5128148323000001</v>
      </c>
      <c r="F12" s="9" t="str">
        <f t="shared" si="2"/>
        <v>N/A</v>
      </c>
      <c r="G12" s="8">
        <v>3.0249786524000002</v>
      </c>
      <c r="H12" s="9" t="str">
        <f t="shared" si="3"/>
        <v>N/A</v>
      </c>
      <c r="I12" s="10">
        <v>-0.03</v>
      </c>
      <c r="J12" s="10">
        <v>20.38</v>
      </c>
      <c r="K12" s="9" t="str">
        <f t="shared" si="0"/>
        <v>Yes</v>
      </c>
    </row>
    <row r="13" spans="1:11" x14ac:dyDescent="0.25">
      <c r="A13" s="73" t="s">
        <v>866</v>
      </c>
      <c r="B13" s="33" t="s">
        <v>213</v>
      </c>
      <c r="C13" s="72">
        <v>14.805890933000001</v>
      </c>
      <c r="D13" s="9" t="str">
        <f t="shared" si="1"/>
        <v>N/A</v>
      </c>
      <c r="E13" s="8">
        <v>13.547330777999999</v>
      </c>
      <c r="F13" s="9" t="str">
        <f t="shared" si="2"/>
        <v>N/A</v>
      </c>
      <c r="G13" s="8">
        <v>13.753168580000001</v>
      </c>
      <c r="H13" s="9" t="str">
        <f t="shared" si="3"/>
        <v>N/A</v>
      </c>
      <c r="I13" s="10">
        <v>-8.5</v>
      </c>
      <c r="J13" s="10">
        <v>1.5189999999999999</v>
      </c>
      <c r="K13" s="9" t="str">
        <f t="shared" si="0"/>
        <v>Yes</v>
      </c>
    </row>
    <row r="14" spans="1:11" x14ac:dyDescent="0.25">
      <c r="A14" s="73" t="s">
        <v>867</v>
      </c>
      <c r="B14" s="33" t="s">
        <v>213</v>
      </c>
      <c r="C14" s="72">
        <v>7.0383753356999996</v>
      </c>
      <c r="D14" s="9" t="str">
        <f t="shared" si="1"/>
        <v>N/A</v>
      </c>
      <c r="E14" s="8">
        <v>6.7939631666000002</v>
      </c>
      <c r="F14" s="9" t="str">
        <f t="shared" si="2"/>
        <v>N/A</v>
      </c>
      <c r="G14" s="8">
        <v>6.2114743284999996</v>
      </c>
      <c r="H14" s="9" t="str">
        <f t="shared" si="3"/>
        <v>N/A</v>
      </c>
      <c r="I14" s="10">
        <v>-3.47</v>
      </c>
      <c r="J14" s="10">
        <v>-8.57</v>
      </c>
      <c r="K14" s="9" t="str">
        <f t="shared" si="0"/>
        <v>Yes</v>
      </c>
    </row>
    <row r="15" spans="1:11" x14ac:dyDescent="0.25">
      <c r="A15" s="73" t="s">
        <v>161</v>
      </c>
      <c r="B15" s="33" t="s">
        <v>213</v>
      </c>
      <c r="C15" s="72">
        <v>52.968842150999997</v>
      </c>
      <c r="D15" s="9" t="str">
        <f t="shared" si="1"/>
        <v>N/A</v>
      </c>
      <c r="E15" s="8">
        <v>54.185309013000001</v>
      </c>
      <c r="F15" s="9" t="str">
        <f t="shared" si="2"/>
        <v>N/A</v>
      </c>
      <c r="G15" s="8">
        <v>73.543834961000002</v>
      </c>
      <c r="H15" s="9" t="str">
        <f t="shared" si="3"/>
        <v>N/A</v>
      </c>
      <c r="I15" s="10">
        <v>2.2970000000000002</v>
      </c>
      <c r="J15" s="10">
        <v>35.729999999999997</v>
      </c>
      <c r="K15" s="9" t="str">
        <f t="shared" si="0"/>
        <v>No</v>
      </c>
    </row>
    <row r="16" spans="1:11" x14ac:dyDescent="0.25">
      <c r="A16" s="73" t="s">
        <v>162</v>
      </c>
      <c r="B16" s="33" t="s">
        <v>246</v>
      </c>
      <c r="C16" s="72">
        <v>89.526608433999996</v>
      </c>
      <c r="D16" s="9" t="str">
        <f>IF($B16="N/A","N/A",IF(C16&gt;95,"Yes","No"))</f>
        <v>No</v>
      </c>
      <c r="E16" s="8">
        <v>88.870918665000005</v>
      </c>
      <c r="F16" s="9" t="str">
        <f>IF($B16="N/A","N/A",IF(E16&gt;95,"Yes","No"))</f>
        <v>No</v>
      </c>
      <c r="G16" s="8">
        <v>89.101079916000003</v>
      </c>
      <c r="H16" s="9" t="str">
        <f>IF($B16="N/A","N/A",IF(G16&gt;95,"Yes","No"))</f>
        <v>No</v>
      </c>
      <c r="I16" s="10">
        <v>-0.73199999999999998</v>
      </c>
      <c r="J16" s="10">
        <v>0.25900000000000001</v>
      </c>
      <c r="K16" s="9" t="str">
        <f t="shared" ref="K16:K26" si="4">IF(J16="Div by 0", "N/A", IF(J16="N/A","N/A", IF(J16&gt;30, "No", IF(J16&lt;-30, "No", "Yes"))))</f>
        <v>Yes</v>
      </c>
    </row>
    <row r="17" spans="1:11" x14ac:dyDescent="0.25">
      <c r="A17" s="73" t="s">
        <v>868</v>
      </c>
      <c r="B17" s="49" t="s">
        <v>247</v>
      </c>
      <c r="C17" s="72">
        <v>31.579680352</v>
      </c>
      <c r="D17" s="9" t="str">
        <f>IF($B17="N/A","N/A",IF(C17&gt;90,"No",IF(C17&lt;50,"No","Yes")))</f>
        <v>No</v>
      </c>
      <c r="E17" s="8">
        <v>31.111935667000001</v>
      </c>
      <c r="F17" s="9" t="str">
        <f>IF($B17="N/A","N/A",IF(E17&gt;90,"No",IF(E17&lt;50,"No","Yes")))</f>
        <v>No</v>
      </c>
      <c r="G17" s="8">
        <v>28.597135717</v>
      </c>
      <c r="H17" s="9" t="str">
        <f>IF($B17="N/A","N/A",IF(G17&gt;90,"No",IF(G17&lt;50,"No","Yes")))</f>
        <v>No</v>
      </c>
      <c r="I17" s="10">
        <v>-1.48</v>
      </c>
      <c r="J17" s="10">
        <v>-8.08</v>
      </c>
      <c r="K17" s="9" t="str">
        <f t="shared" si="4"/>
        <v>Yes</v>
      </c>
    </row>
    <row r="18" spans="1:11" x14ac:dyDescent="0.25">
      <c r="A18" s="73" t="s">
        <v>869</v>
      </c>
      <c r="B18" s="49" t="s">
        <v>224</v>
      </c>
      <c r="C18" s="72">
        <v>15.59453281</v>
      </c>
      <c r="D18" s="9" t="str">
        <f t="shared" ref="D18:D23" si="5">IF($B18="N/A","N/A",IF(C18&gt;5,"No",IF(C18&lt;=0,"No","Yes")))</f>
        <v>No</v>
      </c>
      <c r="E18" s="8">
        <v>17.554858282000001</v>
      </c>
      <c r="F18" s="9" t="str">
        <f t="shared" ref="F18:F23" si="6">IF($B18="N/A","N/A",IF(E18&gt;5,"No",IF(E18&lt;=0,"No","Yes")))</f>
        <v>No</v>
      </c>
      <c r="G18" s="8">
        <v>25.577288136</v>
      </c>
      <c r="H18" s="9" t="str">
        <f t="shared" ref="H18:H23" si="7">IF($B18="N/A","N/A",IF(G18&gt;5,"No",IF(G18&lt;=0,"No","Yes")))</f>
        <v>No</v>
      </c>
      <c r="I18" s="10">
        <v>12.57</v>
      </c>
      <c r="J18" s="10">
        <v>45.7</v>
      </c>
      <c r="K18" s="9" t="str">
        <f t="shared" si="4"/>
        <v>No</v>
      </c>
    </row>
    <row r="19" spans="1:11" x14ac:dyDescent="0.25">
      <c r="A19" s="73" t="s">
        <v>870</v>
      </c>
      <c r="B19" s="49" t="s">
        <v>224</v>
      </c>
      <c r="C19" s="72">
        <v>20.620474808000001</v>
      </c>
      <c r="D19" s="9" t="str">
        <f t="shared" si="5"/>
        <v>No</v>
      </c>
      <c r="E19" s="8">
        <v>20.495321067999999</v>
      </c>
      <c r="F19" s="9" t="str">
        <f t="shared" si="6"/>
        <v>No</v>
      </c>
      <c r="G19" s="8">
        <v>16.487909800000001</v>
      </c>
      <c r="H19" s="9" t="str">
        <f t="shared" si="7"/>
        <v>No</v>
      </c>
      <c r="I19" s="10">
        <v>-0.60699999999999998</v>
      </c>
      <c r="J19" s="10">
        <v>-19.600000000000001</v>
      </c>
      <c r="K19" s="9" t="str">
        <f t="shared" si="4"/>
        <v>Yes</v>
      </c>
    </row>
    <row r="20" spans="1:11" x14ac:dyDescent="0.25">
      <c r="A20" s="73" t="s">
        <v>871</v>
      </c>
      <c r="B20" s="49" t="s">
        <v>224</v>
      </c>
      <c r="C20" s="72">
        <v>0.10393002</v>
      </c>
      <c r="D20" s="9" t="str">
        <f t="shared" si="5"/>
        <v>Yes</v>
      </c>
      <c r="E20" s="8">
        <v>0.1033671337</v>
      </c>
      <c r="F20" s="9" t="str">
        <f t="shared" si="6"/>
        <v>Yes</v>
      </c>
      <c r="G20" s="8">
        <v>0.1181498173</v>
      </c>
      <c r="H20" s="9" t="str">
        <f t="shared" si="7"/>
        <v>Yes</v>
      </c>
      <c r="I20" s="10">
        <v>-0.54200000000000004</v>
      </c>
      <c r="J20" s="10">
        <v>14.3</v>
      </c>
      <c r="K20" s="9" t="str">
        <f t="shared" si="4"/>
        <v>Yes</v>
      </c>
    </row>
    <row r="21" spans="1:11" x14ac:dyDescent="0.25">
      <c r="A21" s="73" t="s">
        <v>872</v>
      </c>
      <c r="B21" s="33" t="s">
        <v>213</v>
      </c>
      <c r="C21" s="72">
        <v>8.2184679900000002E-2</v>
      </c>
      <c r="D21" s="9" t="str">
        <f t="shared" si="5"/>
        <v>N/A</v>
      </c>
      <c r="E21" s="8">
        <v>0.1068982654</v>
      </c>
      <c r="F21" s="9" t="str">
        <f t="shared" si="6"/>
        <v>N/A</v>
      </c>
      <c r="G21" s="8">
        <v>3.2571861200000003E-2</v>
      </c>
      <c r="H21" s="9" t="str">
        <f t="shared" si="7"/>
        <v>N/A</v>
      </c>
      <c r="I21" s="10">
        <v>30.07</v>
      </c>
      <c r="J21" s="10">
        <v>-69.5</v>
      </c>
      <c r="K21" s="9" t="str">
        <f t="shared" si="4"/>
        <v>No</v>
      </c>
    </row>
    <row r="22" spans="1:11" x14ac:dyDescent="0.25">
      <c r="A22" s="73" t="s">
        <v>1741</v>
      </c>
      <c r="B22" s="33" t="s">
        <v>213</v>
      </c>
      <c r="C22" s="72">
        <v>5.4785900000000004E-4</v>
      </c>
      <c r="D22" s="9" t="str">
        <f t="shared" si="5"/>
        <v>N/A</v>
      </c>
      <c r="E22" s="8">
        <v>3.8235180000000001E-4</v>
      </c>
      <c r="F22" s="9" t="str">
        <f t="shared" si="6"/>
        <v>N/A</v>
      </c>
      <c r="G22" s="8">
        <v>1.2766823E-3</v>
      </c>
      <c r="H22" s="9" t="str">
        <f t="shared" si="7"/>
        <v>N/A</v>
      </c>
      <c r="I22" s="10">
        <v>-30.2</v>
      </c>
      <c r="J22" s="10">
        <v>233.9</v>
      </c>
      <c r="K22" s="9" t="str">
        <f t="shared" si="4"/>
        <v>No</v>
      </c>
    </row>
    <row r="23" spans="1:11" x14ac:dyDescent="0.25">
      <c r="A23" s="73" t="s">
        <v>873</v>
      </c>
      <c r="B23" s="33" t="s">
        <v>213</v>
      </c>
      <c r="C23" s="72">
        <v>1.01995E-4</v>
      </c>
      <c r="D23" s="9" t="str">
        <f t="shared" si="5"/>
        <v>N/A</v>
      </c>
      <c r="E23" s="8">
        <v>8.4342318000000007E-6</v>
      </c>
      <c r="F23" s="9" t="str">
        <f t="shared" si="6"/>
        <v>N/A</v>
      </c>
      <c r="G23" s="8">
        <v>3.6581156E-6</v>
      </c>
      <c r="H23" s="9" t="str">
        <f t="shared" si="7"/>
        <v>N/A</v>
      </c>
      <c r="I23" s="10">
        <v>-91.7</v>
      </c>
      <c r="J23" s="10">
        <v>-56.6</v>
      </c>
      <c r="K23" s="9" t="str">
        <f t="shared" si="4"/>
        <v>No</v>
      </c>
    </row>
    <row r="24" spans="1:11" x14ac:dyDescent="0.25">
      <c r="A24" s="73" t="s">
        <v>874</v>
      </c>
      <c r="B24" s="33" t="s">
        <v>232</v>
      </c>
      <c r="C24" s="72">
        <v>5.2231333584000001</v>
      </c>
      <c r="D24" s="9" t="str">
        <f>IF($B24="N/A","N/A",IF(C24&gt;10,"No",IF(C24&lt;1,"No","Yes")))</f>
        <v>Yes</v>
      </c>
      <c r="E24" s="8">
        <v>5.2012108295999999</v>
      </c>
      <c r="F24" s="9" t="str">
        <f>IF($B24="N/A","N/A",IF(E24&gt;10,"No",IF(E24&lt;1,"No","Yes")))</f>
        <v>Yes</v>
      </c>
      <c r="G24" s="8">
        <v>4.4083475418000004</v>
      </c>
      <c r="H24" s="9" t="str">
        <f>IF($B24="N/A","N/A",IF(G24&gt;10,"No",IF(G24&lt;1,"No","Yes")))</f>
        <v>Yes</v>
      </c>
      <c r="I24" s="10">
        <v>-0.42</v>
      </c>
      <c r="J24" s="10">
        <v>-15.2</v>
      </c>
      <c r="K24" s="9" t="str">
        <f t="shared" si="4"/>
        <v>Yes</v>
      </c>
    </row>
    <row r="25" spans="1:11" x14ac:dyDescent="0.25">
      <c r="A25" s="73" t="s">
        <v>875</v>
      </c>
      <c r="B25" s="76" t="s">
        <v>239</v>
      </c>
      <c r="C25" s="72">
        <v>2.6131709153</v>
      </c>
      <c r="D25" s="9" t="str">
        <f>IF($B25="N/A","N/A",IF(C25&gt;10,"No",IF(C25&lt;=0,"No","Yes")))</f>
        <v>Yes</v>
      </c>
      <c r="E25" s="8">
        <v>2.6337097746999998</v>
      </c>
      <c r="F25" s="9" t="str">
        <f>IF($B25="N/A","N/A",IF(E25&gt;10,"No",IF(E25&lt;=0,"No","Yes")))</f>
        <v>Yes</v>
      </c>
      <c r="G25" s="8">
        <v>2.1646899003</v>
      </c>
      <c r="H25" s="9" t="str">
        <f>IF($B25="N/A","N/A",IF(G25&gt;10,"No",IF(G25&lt;=0,"No","Yes")))</f>
        <v>Yes</v>
      </c>
      <c r="I25" s="10">
        <v>0.78600000000000003</v>
      </c>
      <c r="J25" s="10">
        <v>-17.8</v>
      </c>
      <c r="K25" s="9" t="str">
        <f t="shared" si="4"/>
        <v>Yes</v>
      </c>
    </row>
    <row r="26" spans="1:11" x14ac:dyDescent="0.25">
      <c r="A26" s="73" t="s">
        <v>876</v>
      </c>
      <c r="B26" s="49" t="s">
        <v>248</v>
      </c>
      <c r="C26" s="72">
        <v>10.473391566</v>
      </c>
      <c r="D26" s="9" t="str">
        <f>IF($B26="N/A","N/A",IF(C26&gt;=5,"No",IF(C26&lt;0,"No","Yes")))</f>
        <v>No</v>
      </c>
      <c r="E26" s="8">
        <v>11.129081335</v>
      </c>
      <c r="F26" s="9" t="str">
        <f>IF($B26="N/A","N/A",IF(E26&gt;=5,"No",IF(E26&lt;0,"No","Yes")))</f>
        <v>No</v>
      </c>
      <c r="G26" s="8">
        <v>10.898920084</v>
      </c>
      <c r="H26" s="9" t="str">
        <f>IF($B26="N/A","N/A",IF(G26&gt;=5,"No",IF(G26&lt;0,"No","Yes")))</f>
        <v>No</v>
      </c>
      <c r="I26" s="10">
        <v>6.2610000000000001</v>
      </c>
      <c r="J26" s="10">
        <v>-2.0699999999999998</v>
      </c>
      <c r="K26" s="9" t="str">
        <f t="shared" si="4"/>
        <v>Yes</v>
      </c>
    </row>
    <row r="27" spans="1:11" x14ac:dyDescent="0.25">
      <c r="A27" s="73" t="s">
        <v>14</v>
      </c>
      <c r="B27" s="49" t="s">
        <v>249</v>
      </c>
      <c r="C27" s="72">
        <v>0.3067689904</v>
      </c>
      <c r="D27" s="9" t="str">
        <f>IF($B27="N/A","N/A",IF(C27&gt;15,"No",IF(C27&lt;=0,"No","Yes")))</f>
        <v>Yes</v>
      </c>
      <c r="E27" s="8">
        <v>0.30008996799999998</v>
      </c>
      <c r="F27" s="9" t="str">
        <f>IF($B27="N/A","N/A",IF(E27&gt;15,"No",IF(E27&lt;=0,"No","Yes")))</f>
        <v>Yes</v>
      </c>
      <c r="G27" s="8">
        <v>0.18925992629999999</v>
      </c>
      <c r="H27" s="9" t="str">
        <f>IF($B27="N/A","N/A",IF(G27&gt;15,"No",IF(G27&lt;=0,"No","Yes")))</f>
        <v>Yes</v>
      </c>
      <c r="I27" s="10">
        <v>-2.1800000000000002</v>
      </c>
      <c r="J27" s="10">
        <v>-36.9</v>
      </c>
      <c r="K27" s="9" t="str">
        <f>IF(J27="Div by 0", "N/A", IF(J27="N/A","N/A", IF(J27&gt;30, "No", IF(J27&lt;-30, "No", "Yes"))))</f>
        <v>No</v>
      </c>
    </row>
    <row r="28" spans="1:11" x14ac:dyDescent="0.25">
      <c r="A28" s="73" t="s">
        <v>877</v>
      </c>
      <c r="B28" s="33" t="s">
        <v>213</v>
      </c>
      <c r="C28" s="75">
        <v>47.480464333999997</v>
      </c>
      <c r="D28" s="9" t="str">
        <f>IF($B28="N/A","N/A",IF(C28&gt;15,"No",IF(C28&lt;-15,"No","Yes")))</f>
        <v>N/A</v>
      </c>
      <c r="E28" s="35">
        <v>47.623327711999998</v>
      </c>
      <c r="F28" s="9" t="str">
        <f>IF($B28="N/A","N/A",IF(E28&gt;15,"No",IF(E28&lt;-15,"No","Yes")))</f>
        <v>N/A</v>
      </c>
      <c r="G28" s="35">
        <v>49.061116802000001</v>
      </c>
      <c r="H28" s="9" t="str">
        <f>IF($B28="N/A","N/A",IF(G28&gt;15,"No",IF(G28&lt;-15,"No","Yes")))</f>
        <v>N/A</v>
      </c>
      <c r="I28" s="10">
        <v>0.3009</v>
      </c>
      <c r="J28" s="10">
        <v>3.0190000000000001</v>
      </c>
      <c r="K28" s="9" t="str">
        <f>IF(J28="Div by 0", "N/A", IF(J28="N/A","N/A", IF(J28&gt;30, "No", IF(J28&lt;-30, "No", "Yes"))))</f>
        <v>Yes</v>
      </c>
    </row>
    <row r="29" spans="1:11" x14ac:dyDescent="0.25">
      <c r="A29" s="73" t="s">
        <v>378</v>
      </c>
      <c r="B29" s="33" t="s">
        <v>250</v>
      </c>
      <c r="C29" s="72">
        <v>15.846134147000001</v>
      </c>
      <c r="D29" s="9" t="str">
        <f>IF($B29="N/A","N/A",IF(C29&gt;35,"No",IF(C29&lt;10,"No","Yes")))</f>
        <v>Yes</v>
      </c>
      <c r="E29" s="8">
        <v>15.107336986</v>
      </c>
      <c r="F29" s="9" t="str">
        <f>IF($B29="N/A","N/A",IF(E29&gt;35,"No",IF(E29&lt;10,"No","Yes")))</f>
        <v>Yes</v>
      </c>
      <c r="G29" s="8">
        <v>12.289973409</v>
      </c>
      <c r="H29" s="9" t="str">
        <f>IF($B29="N/A","N/A",IF(G29&gt;35,"No",IF(G29&lt;10,"No","Yes")))</f>
        <v>Yes</v>
      </c>
      <c r="I29" s="10">
        <v>-4.66</v>
      </c>
      <c r="J29" s="10">
        <v>-18.600000000000001</v>
      </c>
      <c r="K29" s="9" t="str">
        <f t="shared" ref="K29:K54" si="8">IF(J29="Div by 0", "N/A", IF(J29="N/A","N/A", IF(J29&gt;30, "No", IF(J29&lt;-30, "No", "Yes"))))</f>
        <v>Yes</v>
      </c>
    </row>
    <row r="30" spans="1:11" x14ac:dyDescent="0.25">
      <c r="A30" s="73" t="s">
        <v>379</v>
      </c>
      <c r="B30" s="33" t="s">
        <v>251</v>
      </c>
      <c r="C30" s="72">
        <v>8.1348058385000002</v>
      </c>
      <c r="D30" s="9" t="str">
        <f>IF($B30="N/A","N/A",IF(C30&gt;20,"No",IF(C30&lt;2,"No","Yes")))</f>
        <v>Yes</v>
      </c>
      <c r="E30" s="8">
        <v>8.3638846980999997</v>
      </c>
      <c r="F30" s="9" t="str">
        <f>IF($B30="N/A","N/A",IF(E30&gt;20,"No",IF(E30&lt;2,"No","Yes")))</f>
        <v>Yes</v>
      </c>
      <c r="G30" s="8">
        <v>10.810020559</v>
      </c>
      <c r="H30" s="9" t="str">
        <f>IF($B30="N/A","N/A",IF(G30&gt;20,"No",IF(G30&lt;2,"No","Yes")))</f>
        <v>Yes</v>
      </c>
      <c r="I30" s="10">
        <v>2.8159999999999998</v>
      </c>
      <c r="J30" s="10">
        <v>29.25</v>
      </c>
      <c r="K30" s="9" t="str">
        <f t="shared" si="8"/>
        <v>Yes</v>
      </c>
    </row>
    <row r="31" spans="1:11" x14ac:dyDescent="0.25">
      <c r="A31" s="73" t="s">
        <v>380</v>
      </c>
      <c r="B31" s="33" t="s">
        <v>252</v>
      </c>
      <c r="C31" s="72">
        <v>0.90656386970000002</v>
      </c>
      <c r="D31" s="9" t="str">
        <f>IF($B31="N/A","N/A",IF(C31&gt;8,"No",IF(C31&lt;0.5,"No","Yes")))</f>
        <v>Yes</v>
      </c>
      <c r="E31" s="8">
        <v>0.879743795</v>
      </c>
      <c r="F31" s="9" t="str">
        <f>IF($B31="N/A","N/A",IF(E31&gt;8,"No",IF(E31&lt;0.5,"No","Yes")))</f>
        <v>Yes</v>
      </c>
      <c r="G31" s="8">
        <v>0.69614305489999995</v>
      </c>
      <c r="H31" s="9" t="str">
        <f>IF($B31="N/A","N/A",IF(G31&gt;8,"No",IF(G31&lt;0.5,"No","Yes")))</f>
        <v>Yes</v>
      </c>
      <c r="I31" s="10">
        <v>-2.96</v>
      </c>
      <c r="J31" s="10">
        <v>-20.9</v>
      </c>
      <c r="K31" s="9" t="str">
        <f t="shared" si="8"/>
        <v>Yes</v>
      </c>
    </row>
    <row r="32" spans="1:11" x14ac:dyDescent="0.25">
      <c r="A32" s="73" t="s">
        <v>381</v>
      </c>
      <c r="B32" s="33" t="s">
        <v>253</v>
      </c>
      <c r="C32" s="72">
        <v>8.2621131190000003</v>
      </c>
      <c r="D32" s="9" t="str">
        <f>IF($B32="N/A","N/A",IF(C32&gt;25,"No",IF(C32&lt;3,"No","Yes")))</f>
        <v>Yes</v>
      </c>
      <c r="E32" s="8">
        <v>8.3438983801000006</v>
      </c>
      <c r="F32" s="9" t="str">
        <f>IF($B32="N/A","N/A",IF(E32&gt;25,"No",IF(E32&lt;3,"No","Yes")))</f>
        <v>Yes</v>
      </c>
      <c r="G32" s="8">
        <v>6.5294290460999997</v>
      </c>
      <c r="H32" s="9" t="str">
        <f>IF($B32="N/A","N/A",IF(G32&gt;25,"No",IF(G32&lt;3,"No","Yes")))</f>
        <v>Yes</v>
      </c>
      <c r="I32" s="10">
        <v>0.9899</v>
      </c>
      <c r="J32" s="10">
        <v>-21.7</v>
      </c>
      <c r="K32" s="9" t="str">
        <f t="shared" si="8"/>
        <v>Yes</v>
      </c>
    </row>
    <row r="33" spans="1:11" x14ac:dyDescent="0.25">
      <c r="A33" s="73" t="s">
        <v>382</v>
      </c>
      <c r="B33" s="33" t="s">
        <v>254</v>
      </c>
      <c r="C33" s="72">
        <v>2.3843844096</v>
      </c>
      <c r="D33" s="9" t="str">
        <f>IF($B33="N/A","N/A",IF(C33&gt;25,"No",IF(C33&lt;2,"No","Yes")))</f>
        <v>Yes</v>
      </c>
      <c r="E33" s="8">
        <v>2.4242962329000002</v>
      </c>
      <c r="F33" s="9" t="str">
        <f>IF($B33="N/A","N/A",IF(E33&gt;25,"No",IF(E33&lt;2,"No","Yes")))</f>
        <v>Yes</v>
      </c>
      <c r="G33" s="8">
        <v>2.1694600830000002</v>
      </c>
      <c r="H33" s="9" t="str">
        <f>IF($B33="N/A","N/A",IF(G33&gt;25,"No",IF(G33&lt;2,"No","Yes")))</f>
        <v>Yes</v>
      </c>
      <c r="I33" s="10">
        <v>1.6739999999999999</v>
      </c>
      <c r="J33" s="10">
        <v>-10.5</v>
      </c>
      <c r="K33" s="9" t="str">
        <f t="shared" si="8"/>
        <v>Yes</v>
      </c>
    </row>
    <row r="34" spans="1:11" x14ac:dyDescent="0.25">
      <c r="A34" s="73" t="s">
        <v>383</v>
      </c>
      <c r="B34" s="33" t="s">
        <v>255</v>
      </c>
      <c r="C34" s="72">
        <v>0.81527831910000004</v>
      </c>
      <c r="D34" s="9" t="str">
        <f>IF($B34="N/A","N/A",IF(C34&gt;25,"No",IF(C34&lt;=0,"No","Yes")))</f>
        <v>Yes</v>
      </c>
      <c r="E34" s="8">
        <v>0.76890674329999997</v>
      </c>
      <c r="F34" s="9" t="str">
        <f>IF($B34="N/A","N/A",IF(E34&gt;25,"No",IF(E34&lt;=0,"No","Yes")))</f>
        <v>Yes</v>
      </c>
      <c r="G34" s="8">
        <v>0.66672814739999997</v>
      </c>
      <c r="H34" s="9" t="str">
        <f>IF($B34="N/A","N/A",IF(G34&gt;25,"No",IF(G34&lt;=0,"No","Yes")))</f>
        <v>Yes</v>
      </c>
      <c r="I34" s="10">
        <v>-5.69</v>
      </c>
      <c r="J34" s="10">
        <v>-13.3</v>
      </c>
      <c r="K34" s="9" t="str">
        <f t="shared" si="8"/>
        <v>Yes</v>
      </c>
    </row>
    <row r="35" spans="1:11" x14ac:dyDescent="0.25">
      <c r="A35" s="73" t="s">
        <v>384</v>
      </c>
      <c r="B35" s="33" t="s">
        <v>256</v>
      </c>
      <c r="C35" s="72">
        <v>21.448263546</v>
      </c>
      <c r="D35" s="9" t="str">
        <f>IF($B35="N/A","N/A",IF(C35&gt;20,"No",IF(C35&lt;4,"No","Yes")))</f>
        <v>No</v>
      </c>
      <c r="E35" s="8">
        <v>21.004653081000001</v>
      </c>
      <c r="F35" s="9" t="str">
        <f>IF($B35="N/A","N/A",IF(E35&gt;20,"No",IF(E35&lt;4,"No","Yes")))</f>
        <v>No</v>
      </c>
      <c r="G35" s="8">
        <v>17.941890029</v>
      </c>
      <c r="H35" s="9" t="str">
        <f>IF($B35="N/A","N/A",IF(G35&gt;20,"No",IF(G35&lt;4,"No","Yes")))</f>
        <v>Yes</v>
      </c>
      <c r="I35" s="10">
        <v>-2.0699999999999998</v>
      </c>
      <c r="J35" s="10">
        <v>-14.6</v>
      </c>
      <c r="K35" s="9" t="str">
        <f t="shared" si="8"/>
        <v>Yes</v>
      </c>
    </row>
    <row r="36" spans="1:11" x14ac:dyDescent="0.25">
      <c r="A36" s="73" t="s">
        <v>385</v>
      </c>
      <c r="B36" s="33" t="s">
        <v>257</v>
      </c>
      <c r="C36" s="72">
        <v>2.2345653699999999E-2</v>
      </c>
      <c r="D36" s="9" t="str">
        <f>IF($B36="N/A","N/A",IF(C36&gt;=3,"No",IF(C36&lt;0,"No","Yes")))</f>
        <v>Yes</v>
      </c>
      <c r="E36" s="8">
        <v>2.09168949E-2</v>
      </c>
      <c r="F36" s="9" t="str">
        <f>IF($B36="N/A","N/A",IF(E36&gt;=3,"No",IF(E36&lt;0,"No","Yes")))</f>
        <v>Yes</v>
      </c>
      <c r="G36" s="8">
        <v>2.8694258699999999E-2</v>
      </c>
      <c r="H36" s="9" t="str">
        <f>IF($B36="N/A","N/A",IF(G36&gt;=3,"No",IF(G36&lt;0,"No","Yes")))</f>
        <v>Yes</v>
      </c>
      <c r="I36" s="10">
        <v>-6.39</v>
      </c>
      <c r="J36" s="10">
        <v>37.18</v>
      </c>
      <c r="K36" s="9" t="str">
        <f t="shared" si="8"/>
        <v>No</v>
      </c>
    </row>
    <row r="37" spans="1:11" x14ac:dyDescent="0.25">
      <c r="A37" s="73" t="s">
        <v>386</v>
      </c>
      <c r="B37" s="33" t="s">
        <v>258</v>
      </c>
      <c r="C37" s="72">
        <v>16.615130036</v>
      </c>
      <c r="D37" s="9" t="str">
        <f>IF($B37="N/A","N/A",IF(C37&gt;=25,"No",IF(C37&lt;0,"No","Yes")))</f>
        <v>Yes</v>
      </c>
      <c r="E37" s="8">
        <v>17.414318677000001</v>
      </c>
      <c r="F37" s="9" t="str">
        <f>IF($B37="N/A","N/A",IF(E37&gt;=25,"No",IF(E37&lt;0,"No","Yes")))</f>
        <v>Yes</v>
      </c>
      <c r="G37" s="8">
        <v>19.245492443</v>
      </c>
      <c r="H37" s="9" t="str">
        <f>IF($B37="N/A","N/A",IF(G37&gt;=25,"No",IF(G37&lt;0,"No","Yes")))</f>
        <v>Yes</v>
      </c>
      <c r="I37" s="10">
        <v>4.8099999999999996</v>
      </c>
      <c r="J37" s="10">
        <v>10.52</v>
      </c>
      <c r="K37" s="9" t="str">
        <f t="shared" si="8"/>
        <v>Yes</v>
      </c>
    </row>
    <row r="38" spans="1:11" x14ac:dyDescent="0.25">
      <c r="A38" s="73" t="s">
        <v>387</v>
      </c>
      <c r="B38" s="33" t="s">
        <v>221</v>
      </c>
      <c r="C38" s="72">
        <v>3.2660585781</v>
      </c>
      <c r="D38" s="9" t="str">
        <f>IF($B38="N/A","N/A",IF(C38&gt;3,"Yes","No"))</f>
        <v>Yes</v>
      </c>
      <c r="E38" s="8">
        <v>3.2075271132999998</v>
      </c>
      <c r="F38" s="9" t="str">
        <f>IF($B38="N/A","N/A",IF(E38&gt;3,"Yes","No"))</f>
        <v>Yes</v>
      </c>
      <c r="G38" s="8">
        <v>2.9167289613</v>
      </c>
      <c r="H38" s="9" t="str">
        <f>IF($B38="N/A","N/A",IF(G38&gt;3,"Yes","No"))</f>
        <v>No</v>
      </c>
      <c r="I38" s="10">
        <v>-1.79</v>
      </c>
      <c r="J38" s="10">
        <v>-9.07</v>
      </c>
      <c r="K38" s="9" t="str">
        <f t="shared" si="8"/>
        <v>Yes</v>
      </c>
    </row>
    <row r="39" spans="1:11" x14ac:dyDescent="0.25">
      <c r="A39" s="73" t="s">
        <v>388</v>
      </c>
      <c r="B39" s="33" t="s">
        <v>220</v>
      </c>
      <c r="C39" s="72">
        <v>1.850341354</v>
      </c>
      <c r="D39" s="9" t="str">
        <f>IF($B39="N/A","N/A",IF(C39&gt;1,"Yes","No"))</f>
        <v>Yes</v>
      </c>
      <c r="E39" s="8">
        <v>1.8112737734</v>
      </c>
      <c r="F39" s="9" t="str">
        <f>IF($B39="N/A","N/A",IF(E39&gt;1,"Yes","No"))</f>
        <v>Yes</v>
      </c>
      <c r="G39" s="8">
        <v>1.5664489929000001</v>
      </c>
      <c r="H39" s="9" t="str">
        <f>IF($B39="N/A","N/A",IF(G39&gt;1,"Yes","No"))</f>
        <v>Yes</v>
      </c>
      <c r="I39" s="10">
        <v>-2.11</v>
      </c>
      <c r="J39" s="10">
        <v>-13.5</v>
      </c>
      <c r="K39" s="9" t="str">
        <f t="shared" si="8"/>
        <v>Yes</v>
      </c>
    </row>
    <row r="40" spans="1:11" x14ac:dyDescent="0.25">
      <c r="A40" s="73" t="s">
        <v>389</v>
      </c>
      <c r="B40" s="33" t="s">
        <v>213</v>
      </c>
      <c r="C40" s="72">
        <v>2.84536988E-2</v>
      </c>
      <c r="D40" s="9" t="str">
        <f>IF($B40="N/A","N/A",IF(C40&gt;15,"No",IF(C40&lt;-15,"No","Yes")))</f>
        <v>N/A</v>
      </c>
      <c r="E40" s="8">
        <v>2.6191101200000001E-2</v>
      </c>
      <c r="F40" s="9" t="str">
        <f>IF($B40="N/A","N/A",IF(E40&gt;15,"No",IF(E40&lt;-15,"No","Yes")))</f>
        <v>N/A</v>
      </c>
      <c r="G40" s="8">
        <v>1.96879781E-2</v>
      </c>
      <c r="H40" s="9" t="str">
        <f>IF($B40="N/A","N/A",IF(G40&gt;15,"No",IF(G40&lt;-15,"No","Yes")))</f>
        <v>N/A</v>
      </c>
      <c r="I40" s="10">
        <v>-7.95</v>
      </c>
      <c r="J40" s="10">
        <v>-24.8</v>
      </c>
      <c r="K40" s="9" t="str">
        <f t="shared" si="8"/>
        <v>Yes</v>
      </c>
    </row>
    <row r="41" spans="1:11" x14ac:dyDescent="0.25">
      <c r="A41" s="73" t="s">
        <v>390</v>
      </c>
      <c r="B41" s="33" t="s">
        <v>213</v>
      </c>
      <c r="C41" s="72">
        <v>8.7424309999999993E-6</v>
      </c>
      <c r="D41" s="9" t="str">
        <f>IF($B41="N/A","N/A",IF(C41&gt;15,"No",IF(C41&lt;-15,"No","Yes")))</f>
        <v>N/A</v>
      </c>
      <c r="E41" s="8">
        <v>2.8114105999999998E-6</v>
      </c>
      <c r="F41" s="9" t="str">
        <f>IF($B41="N/A","N/A",IF(E41&gt;15,"No",IF(E41&lt;-15,"No","Yes")))</f>
        <v>N/A</v>
      </c>
      <c r="G41" s="8">
        <v>7.3162312E-6</v>
      </c>
      <c r="H41" s="9" t="str">
        <f>IF($B41="N/A","N/A",IF(G41&gt;15,"No",IF(G41&lt;-15,"No","Yes")))</f>
        <v>N/A</v>
      </c>
      <c r="I41" s="10">
        <v>-67.8</v>
      </c>
      <c r="J41" s="10">
        <v>160.19999999999999</v>
      </c>
      <c r="K41" s="9" t="str">
        <f t="shared" si="8"/>
        <v>No</v>
      </c>
    </row>
    <row r="42" spans="1:11" x14ac:dyDescent="0.25">
      <c r="A42" s="73" t="s">
        <v>391</v>
      </c>
      <c r="B42" s="33" t="s">
        <v>259</v>
      </c>
      <c r="C42" s="72">
        <v>12.465619661</v>
      </c>
      <c r="D42" s="9" t="str">
        <f>IF($B42="N/A","N/A",IF(C42&gt;0,"Yes","No"))</f>
        <v>Yes</v>
      </c>
      <c r="E42" s="8">
        <v>12.048837126</v>
      </c>
      <c r="F42" s="9" t="str">
        <f>IF($B42="N/A","N/A",IF(E42&gt;0,"Yes","No"))</f>
        <v>Yes</v>
      </c>
      <c r="G42" s="8">
        <v>17.981917129999999</v>
      </c>
      <c r="H42" s="9" t="str">
        <f>IF($B42="N/A","N/A",IF(G42&gt;0,"Yes","No"))</f>
        <v>Yes</v>
      </c>
      <c r="I42" s="10">
        <v>-3.34</v>
      </c>
      <c r="J42" s="10">
        <v>49.24</v>
      </c>
      <c r="K42" s="9" t="str">
        <f t="shared" si="8"/>
        <v>No</v>
      </c>
    </row>
    <row r="43" spans="1:11" x14ac:dyDescent="0.25">
      <c r="A43" s="73" t="s">
        <v>392</v>
      </c>
      <c r="B43" s="33" t="s">
        <v>259</v>
      </c>
      <c r="C43" s="72">
        <v>0.55024569440000004</v>
      </c>
      <c r="D43" s="9" t="str">
        <f>IF($B43="N/A","N/A",IF(C43&gt;0,"Yes","No"))</f>
        <v>Yes</v>
      </c>
      <c r="E43" s="8">
        <v>0.58832421739999996</v>
      </c>
      <c r="F43" s="9" t="str">
        <f>IF($B43="N/A","N/A",IF(E43&gt;0,"Yes","No"))</f>
        <v>Yes</v>
      </c>
      <c r="G43" s="8">
        <v>0.76528509759999996</v>
      </c>
      <c r="H43" s="9" t="str">
        <f>IF($B43="N/A","N/A",IF(G43&gt;0,"Yes","No"))</f>
        <v>Yes</v>
      </c>
      <c r="I43" s="10">
        <v>6.92</v>
      </c>
      <c r="J43" s="10">
        <v>30.08</v>
      </c>
      <c r="K43" s="9" t="str">
        <f t="shared" si="8"/>
        <v>No</v>
      </c>
    </row>
    <row r="44" spans="1:11" x14ac:dyDescent="0.25">
      <c r="A44" s="73" t="s">
        <v>393</v>
      </c>
      <c r="B44" s="33" t="s">
        <v>259</v>
      </c>
      <c r="C44" s="72">
        <v>0.26411175529999997</v>
      </c>
      <c r="D44" s="9" t="str">
        <f>IF($B44="N/A","N/A",IF(C44&gt;0,"Yes","No"))</f>
        <v>Yes</v>
      </c>
      <c r="E44" s="8">
        <v>0.25233815879999999</v>
      </c>
      <c r="F44" s="9" t="str">
        <f>IF($B44="N/A","N/A",IF(E44&gt;0,"Yes","No"))</f>
        <v>Yes</v>
      </c>
      <c r="G44" s="8">
        <v>0.1244417761</v>
      </c>
      <c r="H44" s="9" t="str">
        <f>IF($B44="N/A","N/A",IF(G44&gt;0,"Yes","No"))</f>
        <v>Yes</v>
      </c>
      <c r="I44" s="10">
        <v>-4.46</v>
      </c>
      <c r="J44" s="10">
        <v>-50.7</v>
      </c>
      <c r="K44" s="9" t="str">
        <f t="shared" si="8"/>
        <v>No</v>
      </c>
    </row>
    <row r="45" spans="1:11" x14ac:dyDescent="0.25">
      <c r="A45" s="73" t="s">
        <v>394</v>
      </c>
      <c r="B45" s="33" t="s">
        <v>220</v>
      </c>
      <c r="C45" s="72">
        <v>2.6758978578999999</v>
      </c>
      <c r="D45" s="9" t="str">
        <f>IF($B45="N/A","N/A",IF(C45&gt;1,"Yes","No"))</f>
        <v>Yes</v>
      </c>
      <c r="E45" s="8">
        <v>2.5959075477</v>
      </c>
      <c r="F45" s="9" t="str">
        <f>IF($B45="N/A","N/A",IF(E45&gt;1,"Yes","No"))</f>
        <v>Yes</v>
      </c>
      <c r="G45" s="8">
        <v>2.7693361680000002</v>
      </c>
      <c r="H45" s="9" t="str">
        <f>IF($B45="N/A","N/A",IF(G45&gt;1,"Yes","No"))</f>
        <v>Yes</v>
      </c>
      <c r="I45" s="10">
        <v>-2.99</v>
      </c>
      <c r="J45" s="10">
        <v>6.681</v>
      </c>
      <c r="K45" s="9" t="str">
        <f t="shared" si="8"/>
        <v>Yes</v>
      </c>
    </row>
    <row r="46" spans="1:11" x14ac:dyDescent="0.25">
      <c r="A46" s="73" t="s">
        <v>395</v>
      </c>
      <c r="B46" s="33" t="s">
        <v>259</v>
      </c>
      <c r="C46" s="72">
        <v>6.5722682300000002E-2</v>
      </c>
      <c r="D46" s="9" t="str">
        <f>IF($B46="N/A","N/A",IF(C46&gt;0,"Yes","No"))</f>
        <v>Yes</v>
      </c>
      <c r="E46" s="8">
        <v>6.5966938399999994E-2</v>
      </c>
      <c r="F46" s="9" t="str">
        <f>IF($B46="N/A","N/A",IF(E46&gt;0,"Yes","No"))</f>
        <v>Yes</v>
      </c>
      <c r="G46" s="8">
        <v>8.3635496700000006E-2</v>
      </c>
      <c r="H46" s="9" t="str">
        <f>IF($B46="N/A","N/A",IF(G46&gt;0,"Yes","No"))</f>
        <v>Yes</v>
      </c>
      <c r="I46" s="10">
        <v>0.37159999999999999</v>
      </c>
      <c r="J46" s="10">
        <v>26.78</v>
      </c>
      <c r="K46" s="9" t="str">
        <f t="shared" si="8"/>
        <v>Yes</v>
      </c>
    </row>
    <row r="47" spans="1:11" x14ac:dyDescent="0.25">
      <c r="A47" s="73" t="s">
        <v>396</v>
      </c>
      <c r="B47" s="33" t="s">
        <v>213</v>
      </c>
      <c r="C47" s="72">
        <v>4.5253737099999997E-2</v>
      </c>
      <c r="D47" s="9" t="str">
        <f>IF($B47="N/A","N/A",IF(C47&gt;15,"No",IF(C47&lt;-15,"No","Yes")))</f>
        <v>N/A</v>
      </c>
      <c r="E47" s="8">
        <v>4.6236458799999998E-2</v>
      </c>
      <c r="F47" s="9" t="str">
        <f>IF($B47="N/A","N/A",IF(E47&gt;15,"No",IF(E47&lt;-15,"No","Yes")))</f>
        <v>N/A</v>
      </c>
      <c r="G47" s="8">
        <v>2.6590842199999999E-2</v>
      </c>
      <c r="H47" s="9" t="str">
        <f>IF($B47="N/A","N/A",IF(G47&gt;15,"No",IF(G47&lt;-15,"No","Yes")))</f>
        <v>N/A</v>
      </c>
      <c r="I47" s="10">
        <v>2.1720000000000002</v>
      </c>
      <c r="J47" s="10">
        <v>-42.5</v>
      </c>
      <c r="K47" s="9" t="str">
        <f t="shared" si="8"/>
        <v>No</v>
      </c>
    </row>
    <row r="48" spans="1:11" x14ac:dyDescent="0.25">
      <c r="A48" s="73" t="s">
        <v>397</v>
      </c>
      <c r="B48" s="33" t="s">
        <v>213</v>
      </c>
      <c r="C48" s="72">
        <v>1.4624775735</v>
      </c>
      <c r="D48" s="9" t="str">
        <f>IF($B48="N/A","N/A",IF(C48&gt;15,"No",IF(C48&lt;-15,"No","Yes")))</f>
        <v>N/A</v>
      </c>
      <c r="E48" s="8">
        <v>1.552317554</v>
      </c>
      <c r="F48" s="9" t="str">
        <f>IF($B48="N/A","N/A",IF(E48&gt;15,"No",IF(E48&lt;-15,"No","Yes")))</f>
        <v>N/A</v>
      </c>
      <c r="G48" s="8">
        <v>1.4122374720999999</v>
      </c>
      <c r="H48" s="9" t="str">
        <f>IF($B48="N/A","N/A",IF(G48&gt;15,"No",IF(G48&lt;-15,"No","Yes")))</f>
        <v>N/A</v>
      </c>
      <c r="I48" s="10">
        <v>6.1429999999999998</v>
      </c>
      <c r="J48" s="10">
        <v>-9.02</v>
      </c>
      <c r="K48" s="9" t="str">
        <f t="shared" si="8"/>
        <v>Yes</v>
      </c>
    </row>
    <row r="49" spans="1:11" x14ac:dyDescent="0.25">
      <c r="A49" s="73" t="s">
        <v>398</v>
      </c>
      <c r="B49" s="33" t="s">
        <v>213</v>
      </c>
      <c r="C49" s="72">
        <v>0</v>
      </c>
      <c r="D49" s="9" t="str">
        <f>IF($B49="N/A","N/A",IF(C49&gt;15,"No",IF(C49&lt;-15,"No","Yes")))</f>
        <v>N/A</v>
      </c>
      <c r="E49" s="8">
        <v>0</v>
      </c>
      <c r="F49" s="9" t="str">
        <f>IF($B49="N/A","N/A",IF(E49&gt;15,"No",IF(E49&lt;-15,"No","Yes")))</f>
        <v>N/A</v>
      </c>
      <c r="G49" s="8">
        <v>0</v>
      </c>
      <c r="H49" s="9" t="str">
        <f>IF($B49="N/A","N/A",IF(G49&gt;15,"No",IF(G49&lt;-15,"No","Yes")))</f>
        <v>N/A</v>
      </c>
      <c r="I49" s="10" t="s">
        <v>1747</v>
      </c>
      <c r="J49" s="10" t="s">
        <v>1747</v>
      </c>
      <c r="K49" s="9" t="str">
        <f t="shared" si="8"/>
        <v>N/A</v>
      </c>
    </row>
    <row r="50" spans="1:11" x14ac:dyDescent="0.25">
      <c r="A50" s="73" t="s">
        <v>399</v>
      </c>
      <c r="B50" s="33" t="s">
        <v>213</v>
      </c>
      <c r="C50" s="72">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5">
      <c r="A51" s="73" t="s">
        <v>400</v>
      </c>
      <c r="B51" s="33" t="s">
        <v>213</v>
      </c>
      <c r="C51" s="72">
        <v>0</v>
      </c>
      <c r="D51" s="9" t="str">
        <f>IF($B51="N/A","N/A",IF(C51&gt;15,"No",IF(C51&lt;-15,"No","Yes")))</f>
        <v>N/A</v>
      </c>
      <c r="E51" s="8">
        <v>0</v>
      </c>
      <c r="F51" s="9" t="str">
        <f>IF($B51="N/A","N/A",IF(E51&gt;15,"No",IF(E51&lt;-15,"No","Yes")))</f>
        <v>N/A</v>
      </c>
      <c r="G51" s="8">
        <v>0</v>
      </c>
      <c r="H51" s="9" t="str">
        <f>IF($B51="N/A","N/A",IF(G51&gt;15,"No",IF(G51&lt;-15,"No","Yes")))</f>
        <v>N/A</v>
      </c>
      <c r="I51" s="10" t="s">
        <v>1747</v>
      </c>
      <c r="J51" s="10" t="s">
        <v>1747</v>
      </c>
      <c r="K51" s="9" t="str">
        <f t="shared" si="8"/>
        <v>N/A</v>
      </c>
    </row>
    <row r="52" spans="1:11" x14ac:dyDescent="0.25">
      <c r="A52" s="73" t="s">
        <v>401</v>
      </c>
      <c r="B52" s="33" t="s">
        <v>220</v>
      </c>
      <c r="C52" s="72">
        <v>2.8046359828999998</v>
      </c>
      <c r="D52" s="9" t="str">
        <f>IF($B52="N/A","N/A",IF(C52&gt;1,"Yes","No"))</f>
        <v>Yes</v>
      </c>
      <c r="E52" s="8">
        <v>3.3707519902</v>
      </c>
      <c r="F52" s="9" t="str">
        <f>IF($B52="N/A","N/A",IF(E52&gt;1,"Yes","No"))</f>
        <v>Yes</v>
      </c>
      <c r="G52" s="8">
        <v>0.77451452320000003</v>
      </c>
      <c r="H52" s="9" t="str">
        <f>IF($B52="N/A","N/A",IF(G52&gt;1,"Yes","No"))</f>
        <v>No</v>
      </c>
      <c r="I52" s="10">
        <v>20.190000000000001</v>
      </c>
      <c r="J52" s="10">
        <v>-77</v>
      </c>
      <c r="K52" s="9" t="str">
        <f t="shared" si="8"/>
        <v>No</v>
      </c>
    </row>
    <row r="53" spans="1:11" x14ac:dyDescent="0.25">
      <c r="A53" s="73" t="s">
        <v>402</v>
      </c>
      <c r="B53" s="33" t="s">
        <v>259</v>
      </c>
      <c r="C53" s="72">
        <v>8.6153743599999999E-2</v>
      </c>
      <c r="D53" s="9" t="str">
        <f>IF($B53="N/A","N/A",IF(C53&gt;0,"Yes","No"))</f>
        <v>Yes</v>
      </c>
      <c r="E53" s="8">
        <v>0.1063697202</v>
      </c>
      <c r="F53" s="9" t="str">
        <f>IF($B53="N/A","N/A",IF(E53&gt;0,"Yes","No"))</f>
        <v>Yes</v>
      </c>
      <c r="G53" s="8">
        <v>1.1813372161</v>
      </c>
      <c r="H53" s="9" t="str">
        <f>IF($B53="N/A","N/A",IF(G53&gt;0,"Yes","No"))</f>
        <v>Yes</v>
      </c>
      <c r="I53" s="10">
        <v>23.47</v>
      </c>
      <c r="J53" s="10">
        <v>1011</v>
      </c>
      <c r="K53" s="9" t="str">
        <f t="shared" si="8"/>
        <v>No</v>
      </c>
    </row>
    <row r="54" spans="1:11" x14ac:dyDescent="0.25">
      <c r="A54" s="73" t="s">
        <v>403</v>
      </c>
      <c r="B54" s="33" t="s">
        <v>260</v>
      </c>
      <c r="C54" s="72">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5">
      <c r="A55" s="73" t="s">
        <v>878</v>
      </c>
      <c r="B55" s="33" t="s">
        <v>213</v>
      </c>
      <c r="C55" s="75">
        <v>66.660676731999999</v>
      </c>
      <c r="D55" s="9" t="str">
        <f>IF($B55="N/A","N/A",IF(C55&gt;15,"No",IF(C55&lt;-15,"No","Yes")))</f>
        <v>N/A</v>
      </c>
      <c r="E55" s="35">
        <v>65.420621466</v>
      </c>
      <c r="F55" s="9" t="str">
        <f>IF($B55="N/A","N/A",IF(E55&gt;15,"No",IF(E55&lt;-15,"No","Yes")))</f>
        <v>N/A</v>
      </c>
      <c r="G55" s="35">
        <v>67.835445340000007</v>
      </c>
      <c r="H55" s="9" t="str">
        <f>IF($B55="N/A","N/A",IF(G55&gt;15,"No",IF(G55&lt;-15,"No","Yes")))</f>
        <v>N/A</v>
      </c>
      <c r="I55" s="10">
        <v>-1.86</v>
      </c>
      <c r="J55" s="10">
        <v>3.6909999999999998</v>
      </c>
      <c r="K55" s="9" t="str">
        <f t="shared" ref="K55:K74" si="9">IF(J55="Div by 0", "N/A", IF(J55="N/A","N/A", IF(J55&gt;30, "No", IF(J55&lt;-30, "No", "Yes"))))</f>
        <v>Yes</v>
      </c>
    </row>
    <row r="56" spans="1:11" x14ac:dyDescent="0.25">
      <c r="A56" s="73" t="s">
        <v>879</v>
      </c>
      <c r="B56" s="33" t="s">
        <v>261</v>
      </c>
      <c r="C56" s="75">
        <v>73.958874436000002</v>
      </c>
      <c r="D56" s="9" t="str">
        <f>IF($B56="N/A","N/A",IF(C56&gt;90,"No",IF(C56&lt;20,"No","Yes")))</f>
        <v>Yes</v>
      </c>
      <c r="E56" s="35">
        <v>74.265994973000005</v>
      </c>
      <c r="F56" s="9" t="str">
        <f>IF($B56="N/A","N/A",IF(E56&gt;90,"No",IF(E56&lt;20,"No","Yes")))</f>
        <v>Yes</v>
      </c>
      <c r="G56" s="35">
        <v>74.377365651000005</v>
      </c>
      <c r="H56" s="9" t="str">
        <f>IF($B56="N/A","N/A",IF(G56&gt;90,"No",IF(G56&lt;20,"No","Yes")))</f>
        <v>Yes</v>
      </c>
      <c r="I56" s="10">
        <v>0.4153</v>
      </c>
      <c r="J56" s="10">
        <v>0.15</v>
      </c>
      <c r="K56" s="9" t="str">
        <f t="shared" si="9"/>
        <v>Yes</v>
      </c>
    </row>
    <row r="57" spans="1:11" x14ac:dyDescent="0.25">
      <c r="A57" s="73" t="s">
        <v>880</v>
      </c>
      <c r="B57" s="33" t="s">
        <v>262</v>
      </c>
      <c r="C57" s="75">
        <v>56.485302656999998</v>
      </c>
      <c r="D57" s="9" t="str">
        <f>IF($B57="N/A","N/A",IF(C57&gt;60,"No",IF(C57&lt;10,"No","Yes")))</f>
        <v>Yes</v>
      </c>
      <c r="E57" s="35">
        <v>53.227946222999996</v>
      </c>
      <c r="F57" s="9" t="str">
        <f>IF($B57="N/A","N/A",IF(E57&gt;60,"No",IF(E57&lt;10,"No","Yes")))</f>
        <v>Yes</v>
      </c>
      <c r="G57" s="35">
        <v>50.714191397</v>
      </c>
      <c r="H57" s="9" t="str">
        <f>IF($B57="N/A","N/A",IF(G57&gt;60,"No",IF(G57&lt;10,"No","Yes")))</f>
        <v>Yes</v>
      </c>
      <c r="I57" s="10">
        <v>-5.77</v>
      </c>
      <c r="J57" s="10">
        <v>-4.72</v>
      </c>
      <c r="K57" s="9" t="str">
        <f t="shared" si="9"/>
        <v>Yes</v>
      </c>
    </row>
    <row r="58" spans="1:11" ht="25" x14ac:dyDescent="0.25">
      <c r="A58" s="73" t="s">
        <v>881</v>
      </c>
      <c r="B58" s="33" t="s">
        <v>263</v>
      </c>
      <c r="C58" s="75">
        <v>96.375645711000004</v>
      </c>
      <c r="D58" s="9" t="str">
        <f>IF($B58="N/A","N/A",IF(C58&gt;100,"No",IF(C58&lt;10,"No","Yes")))</f>
        <v>Yes</v>
      </c>
      <c r="E58" s="35">
        <v>97.335706684000002</v>
      </c>
      <c r="F58" s="9" t="str">
        <f>IF($B58="N/A","N/A",IF(E58&gt;100,"No",IF(E58&lt;10,"No","Yes")))</f>
        <v>Yes</v>
      </c>
      <c r="G58" s="35">
        <v>95.628546356000001</v>
      </c>
      <c r="H58" s="9" t="str">
        <f>IF($B58="N/A","N/A",IF(G58&gt;100,"No",IF(G58&lt;10,"No","Yes")))</f>
        <v>Yes</v>
      </c>
      <c r="I58" s="10">
        <v>0.99619999999999997</v>
      </c>
      <c r="J58" s="10">
        <v>-1.75</v>
      </c>
      <c r="K58" s="9" t="str">
        <f t="shared" si="9"/>
        <v>Yes</v>
      </c>
    </row>
    <row r="59" spans="1:11" x14ac:dyDescent="0.25">
      <c r="A59" s="73" t="s">
        <v>882</v>
      </c>
      <c r="B59" s="33" t="s">
        <v>264</v>
      </c>
      <c r="C59" s="75">
        <v>78.982101646999993</v>
      </c>
      <c r="D59" s="9" t="str">
        <f>IF($B59="N/A","N/A",IF(C59&gt;100,"No",IF(C59&lt;20,"No","Yes")))</f>
        <v>Yes</v>
      </c>
      <c r="E59" s="35">
        <v>76.285622107999998</v>
      </c>
      <c r="F59" s="9" t="str">
        <f>IF($B59="N/A","N/A",IF(E59&gt;100,"No",IF(E59&lt;20,"No","Yes")))</f>
        <v>Yes</v>
      </c>
      <c r="G59" s="35">
        <v>80.532467073999996</v>
      </c>
      <c r="H59" s="9" t="str">
        <f>IF($B59="N/A","N/A",IF(G59&gt;100,"No",IF(G59&lt;20,"No","Yes")))</f>
        <v>Yes</v>
      </c>
      <c r="I59" s="10">
        <v>-3.41</v>
      </c>
      <c r="J59" s="10">
        <v>5.5670000000000002</v>
      </c>
      <c r="K59" s="9" t="str">
        <f t="shared" si="9"/>
        <v>Yes</v>
      </c>
    </row>
    <row r="60" spans="1:11" x14ac:dyDescent="0.25">
      <c r="A60" s="73" t="s">
        <v>883</v>
      </c>
      <c r="B60" s="33" t="s">
        <v>264</v>
      </c>
      <c r="C60" s="75">
        <v>106.08800542</v>
      </c>
      <c r="D60" s="9" t="str">
        <f>IF($B60="N/A","N/A",IF(C60&gt;100,"No",IF(C60&lt;20,"No","Yes")))</f>
        <v>No</v>
      </c>
      <c r="E60" s="35">
        <v>108.82363221</v>
      </c>
      <c r="F60" s="9" t="str">
        <f>IF($B60="N/A","N/A",IF(E60&gt;100,"No",IF(E60&lt;20,"No","Yes")))</f>
        <v>No</v>
      </c>
      <c r="G60" s="35">
        <v>115.4401471</v>
      </c>
      <c r="H60" s="9" t="str">
        <f>IF($B60="N/A","N/A",IF(G60&gt;100,"No",IF(G60&lt;20,"No","Yes")))</f>
        <v>No</v>
      </c>
      <c r="I60" s="10">
        <v>2.5790000000000002</v>
      </c>
      <c r="J60" s="10">
        <v>6.08</v>
      </c>
      <c r="K60" s="9" t="str">
        <f t="shared" si="9"/>
        <v>Yes</v>
      </c>
    </row>
    <row r="61" spans="1:11" x14ac:dyDescent="0.25">
      <c r="A61" s="73" t="s">
        <v>884</v>
      </c>
      <c r="B61" s="33" t="s">
        <v>213</v>
      </c>
      <c r="C61" s="75">
        <v>140.20776291999999</v>
      </c>
      <c r="D61" s="9" t="str">
        <f>IF($B61="N/A","N/A",IF(C61&gt;15,"No",IF(C61&lt;-15,"No","Yes")))</f>
        <v>N/A</v>
      </c>
      <c r="E61" s="35">
        <v>138.80676428999999</v>
      </c>
      <c r="F61" s="9" t="str">
        <f>IF($B61="N/A","N/A",IF(E61&gt;15,"No",IF(E61&lt;-15,"No","Yes")))</f>
        <v>N/A</v>
      </c>
      <c r="G61" s="35">
        <v>177.07443762</v>
      </c>
      <c r="H61" s="9" t="str">
        <f>IF($B61="N/A","N/A",IF(G61&gt;15,"No",IF(G61&lt;-15,"No","Yes")))</f>
        <v>N/A</v>
      </c>
      <c r="I61" s="10">
        <v>-0.999</v>
      </c>
      <c r="J61" s="10">
        <v>27.57</v>
      </c>
      <c r="K61" s="9" t="str">
        <f t="shared" si="9"/>
        <v>Yes</v>
      </c>
    </row>
    <row r="62" spans="1:11" x14ac:dyDescent="0.25">
      <c r="A62" s="73" t="s">
        <v>885</v>
      </c>
      <c r="B62" s="33" t="s">
        <v>265</v>
      </c>
      <c r="C62" s="75">
        <v>30.719390217000001</v>
      </c>
      <c r="D62" s="9" t="str">
        <f>IF($B62="N/A","N/A",IF(C62&gt;60,"No",IF(C62&lt;10,"No","Yes")))</f>
        <v>Yes</v>
      </c>
      <c r="E62" s="35">
        <v>28.873790942999999</v>
      </c>
      <c r="F62" s="9" t="str">
        <f>IF($B62="N/A","N/A",IF(E62&gt;60,"No",IF(E62&lt;10,"No","Yes")))</f>
        <v>Yes</v>
      </c>
      <c r="G62" s="35">
        <v>27.876356484999999</v>
      </c>
      <c r="H62" s="9" t="str">
        <f>IF($B62="N/A","N/A",IF(G62&gt;60,"No",IF(G62&lt;10,"No","Yes")))</f>
        <v>Yes</v>
      </c>
      <c r="I62" s="10">
        <v>-6.01</v>
      </c>
      <c r="J62" s="10">
        <v>-3.45</v>
      </c>
      <c r="K62" s="9" t="str">
        <f t="shared" si="9"/>
        <v>Yes</v>
      </c>
    </row>
    <row r="63" spans="1:11" x14ac:dyDescent="0.25">
      <c r="A63" s="73" t="s">
        <v>886</v>
      </c>
      <c r="B63" s="33" t="s">
        <v>265</v>
      </c>
      <c r="C63" s="75">
        <v>100.07968179</v>
      </c>
      <c r="D63" s="9" t="str">
        <f>IF($B63="N/A","N/A",IF(C63&gt;60,"No",IF(C63&lt;10,"No","Yes")))</f>
        <v>No</v>
      </c>
      <c r="E63" s="35">
        <v>82.785752688000002</v>
      </c>
      <c r="F63" s="9" t="str">
        <f>IF($B63="N/A","N/A",IF(E63&gt;60,"No",IF(E63&lt;10,"No","Yes")))</f>
        <v>No</v>
      </c>
      <c r="G63" s="35">
        <v>65.649286079000007</v>
      </c>
      <c r="H63" s="9" t="str">
        <f>IF($B63="N/A","N/A",IF(G63&gt;60,"No",IF(G63&lt;10,"No","Yes")))</f>
        <v>No</v>
      </c>
      <c r="I63" s="10">
        <v>-17.3</v>
      </c>
      <c r="J63" s="10">
        <v>-20.7</v>
      </c>
      <c r="K63" s="9" t="str">
        <f t="shared" si="9"/>
        <v>Yes</v>
      </c>
    </row>
    <row r="64" spans="1:11" x14ac:dyDescent="0.25">
      <c r="A64" s="73" t="s">
        <v>887</v>
      </c>
      <c r="B64" s="33" t="s">
        <v>213</v>
      </c>
      <c r="C64" s="75">
        <v>96.916295188999996</v>
      </c>
      <c r="D64" s="9" t="str">
        <f t="shared" ref="D64:D74" si="10">IF($B64="N/A","N/A",IF(C64&gt;15,"No",IF(C64&lt;-15,"No","Yes")))</f>
        <v>N/A</v>
      </c>
      <c r="E64" s="35">
        <v>97.246520228999998</v>
      </c>
      <c r="F64" s="9" t="str">
        <f>IF($B64="N/A","N/A",IF(E64&gt;15,"No",IF(E64&lt;-15,"No","Yes")))</f>
        <v>N/A</v>
      </c>
      <c r="G64" s="35">
        <v>109.1063649</v>
      </c>
      <c r="H64" s="9" t="str">
        <f>IF($B64="N/A","N/A",IF(G64&gt;15,"No",IF(G64&lt;-15,"No","Yes")))</f>
        <v>N/A</v>
      </c>
      <c r="I64" s="10">
        <v>0.3407</v>
      </c>
      <c r="J64" s="10">
        <v>12.2</v>
      </c>
      <c r="K64" s="9" t="str">
        <f t="shared" si="9"/>
        <v>Yes</v>
      </c>
    </row>
    <row r="65" spans="1:11" ht="25" customHeight="1" x14ac:dyDescent="0.25">
      <c r="A65" s="73" t="s">
        <v>888</v>
      </c>
      <c r="B65" s="33" t="s">
        <v>213</v>
      </c>
      <c r="C65" s="75">
        <v>66.115417113999996</v>
      </c>
      <c r="D65" s="9" t="str">
        <f t="shared" si="10"/>
        <v>N/A</v>
      </c>
      <c r="E65" s="35">
        <v>64.910647420999993</v>
      </c>
      <c r="F65" s="9" t="str">
        <f t="shared" ref="F65:F73" si="11">IF($B65="N/A","N/A",IF(E65&gt;15,"No",IF(E65&lt;-15,"No","Yes")))</f>
        <v>N/A</v>
      </c>
      <c r="G65" s="35">
        <v>67.111058017000005</v>
      </c>
      <c r="H65" s="9" t="str">
        <f t="shared" ref="H65:H86" si="12">IF($B65="N/A","N/A",IF(G65&gt;15,"No",IF(G65&lt;-15,"No","Yes")))</f>
        <v>N/A</v>
      </c>
      <c r="I65" s="10">
        <v>-1.82</v>
      </c>
      <c r="J65" s="10">
        <v>3.39</v>
      </c>
      <c r="K65" s="9" t="str">
        <f t="shared" si="9"/>
        <v>Yes</v>
      </c>
    </row>
    <row r="66" spans="1:11" x14ac:dyDescent="0.25">
      <c r="A66" s="73" t="s">
        <v>889</v>
      </c>
      <c r="B66" s="33" t="s">
        <v>213</v>
      </c>
      <c r="C66" s="75">
        <v>90.286848454999998</v>
      </c>
      <c r="D66" s="9" t="str">
        <f t="shared" si="10"/>
        <v>N/A</v>
      </c>
      <c r="E66" s="35">
        <v>90.129499362000004</v>
      </c>
      <c r="F66" s="9" t="str">
        <f t="shared" si="11"/>
        <v>N/A</v>
      </c>
      <c r="G66" s="35">
        <v>93.491249660999998</v>
      </c>
      <c r="H66" s="9" t="str">
        <f t="shared" si="12"/>
        <v>N/A</v>
      </c>
      <c r="I66" s="10">
        <v>-0.17399999999999999</v>
      </c>
      <c r="J66" s="10">
        <v>3.73</v>
      </c>
      <c r="K66" s="9" t="str">
        <f t="shared" si="9"/>
        <v>Yes</v>
      </c>
    </row>
    <row r="67" spans="1:11" x14ac:dyDescent="0.25">
      <c r="A67" s="73" t="s">
        <v>890</v>
      </c>
      <c r="B67" s="33" t="s">
        <v>213</v>
      </c>
      <c r="C67" s="75">
        <v>53.640416987999998</v>
      </c>
      <c r="D67" s="9" t="str">
        <f t="shared" si="10"/>
        <v>N/A</v>
      </c>
      <c r="E67" s="35">
        <v>46.867505147000003</v>
      </c>
      <c r="F67" s="9" t="str">
        <f t="shared" si="11"/>
        <v>N/A</v>
      </c>
      <c r="G67" s="35">
        <v>46.023798814999999</v>
      </c>
      <c r="H67" s="9" t="str">
        <f t="shared" si="12"/>
        <v>N/A</v>
      </c>
      <c r="I67" s="10">
        <v>-12.6</v>
      </c>
      <c r="J67" s="10">
        <v>-1.8</v>
      </c>
      <c r="K67" s="9" t="str">
        <f t="shared" si="9"/>
        <v>Yes</v>
      </c>
    </row>
    <row r="68" spans="1:11" ht="25" x14ac:dyDescent="0.25">
      <c r="A68" s="73" t="s">
        <v>891</v>
      </c>
      <c r="B68" s="33" t="s">
        <v>213</v>
      </c>
      <c r="C68" s="75">
        <v>123.1590412</v>
      </c>
      <c r="D68" s="9" t="str">
        <f t="shared" si="10"/>
        <v>N/A</v>
      </c>
      <c r="E68" s="35">
        <v>119.87981153</v>
      </c>
      <c r="F68" s="9" t="str">
        <f t="shared" si="11"/>
        <v>N/A</v>
      </c>
      <c r="G68" s="35">
        <v>124.59867496</v>
      </c>
      <c r="H68" s="9" t="str">
        <f t="shared" si="12"/>
        <v>N/A</v>
      </c>
      <c r="I68" s="10">
        <v>-2.66</v>
      </c>
      <c r="J68" s="10">
        <v>3.9359999999999999</v>
      </c>
      <c r="K68" s="9" t="str">
        <f t="shared" si="9"/>
        <v>Yes</v>
      </c>
    </row>
    <row r="69" spans="1:11" x14ac:dyDescent="0.25">
      <c r="A69" s="73" t="s">
        <v>892</v>
      </c>
      <c r="B69" s="33" t="s">
        <v>213</v>
      </c>
      <c r="C69" s="75">
        <v>31.887797772999999</v>
      </c>
      <c r="D69" s="9" t="str">
        <f t="shared" si="10"/>
        <v>N/A</v>
      </c>
      <c r="E69" s="35">
        <v>29.983087293000001</v>
      </c>
      <c r="F69" s="9" t="str">
        <f t="shared" si="11"/>
        <v>N/A</v>
      </c>
      <c r="G69" s="35">
        <v>29.861867246999999</v>
      </c>
      <c r="H69" s="9" t="str">
        <f t="shared" si="12"/>
        <v>N/A</v>
      </c>
      <c r="I69" s="10">
        <v>-5.97</v>
      </c>
      <c r="J69" s="10">
        <v>-0.40400000000000003</v>
      </c>
      <c r="K69" s="9" t="str">
        <f t="shared" si="9"/>
        <v>Yes</v>
      </c>
    </row>
    <row r="70" spans="1:11" ht="25" x14ac:dyDescent="0.25">
      <c r="A70" s="73" t="s">
        <v>893</v>
      </c>
      <c r="B70" s="33" t="s">
        <v>213</v>
      </c>
      <c r="C70" s="75">
        <v>23.633630457999999</v>
      </c>
      <c r="D70" s="9" t="str">
        <f t="shared" si="10"/>
        <v>N/A</v>
      </c>
      <c r="E70" s="35">
        <v>24.334975908000001</v>
      </c>
      <c r="F70" s="9" t="str">
        <f t="shared" si="11"/>
        <v>N/A</v>
      </c>
      <c r="G70" s="35">
        <v>25.304185121</v>
      </c>
      <c r="H70" s="9" t="str">
        <f t="shared" si="12"/>
        <v>N/A</v>
      </c>
      <c r="I70" s="10">
        <v>2.968</v>
      </c>
      <c r="J70" s="10">
        <v>3.9830000000000001</v>
      </c>
      <c r="K70" s="9" t="str">
        <f t="shared" si="9"/>
        <v>Yes</v>
      </c>
    </row>
    <row r="71" spans="1:11" x14ac:dyDescent="0.25">
      <c r="A71" s="73" t="s">
        <v>894</v>
      </c>
      <c r="B71" s="33" t="s">
        <v>213</v>
      </c>
      <c r="C71" s="75">
        <v>2603.1726600000002</v>
      </c>
      <c r="D71" s="9" t="str">
        <f t="shared" si="10"/>
        <v>N/A</v>
      </c>
      <c r="E71" s="35">
        <v>2626.7753579999999</v>
      </c>
      <c r="F71" s="9" t="str">
        <f t="shared" si="11"/>
        <v>N/A</v>
      </c>
      <c r="G71" s="35">
        <v>2636.8649346000002</v>
      </c>
      <c r="H71" s="9" t="str">
        <f t="shared" si="12"/>
        <v>N/A</v>
      </c>
      <c r="I71" s="10">
        <v>0.90669999999999995</v>
      </c>
      <c r="J71" s="10">
        <v>0.3841</v>
      </c>
      <c r="K71" s="9" t="str">
        <f t="shared" si="9"/>
        <v>Yes</v>
      </c>
    </row>
    <row r="72" spans="1:11" ht="25" x14ac:dyDescent="0.25">
      <c r="A72" s="73" t="s">
        <v>895</v>
      </c>
      <c r="B72" s="33" t="s">
        <v>213</v>
      </c>
      <c r="C72" s="75" t="s">
        <v>1747</v>
      </c>
      <c r="D72" s="9" t="str">
        <f t="shared" si="10"/>
        <v>N/A</v>
      </c>
      <c r="E72" s="35" t="s">
        <v>1747</v>
      </c>
      <c r="F72" s="9" t="str">
        <f t="shared" si="11"/>
        <v>N/A</v>
      </c>
      <c r="G72" s="35" t="s">
        <v>1747</v>
      </c>
      <c r="H72" s="9" t="str">
        <f t="shared" si="12"/>
        <v>N/A</v>
      </c>
      <c r="I72" s="10" t="s">
        <v>1747</v>
      </c>
      <c r="J72" s="10" t="s">
        <v>1747</v>
      </c>
      <c r="K72" s="9" t="str">
        <f t="shared" si="9"/>
        <v>N/A</v>
      </c>
    </row>
    <row r="73" spans="1:11" x14ac:dyDescent="0.25">
      <c r="A73" s="73" t="s">
        <v>896</v>
      </c>
      <c r="B73" s="33" t="s">
        <v>213</v>
      </c>
      <c r="C73" s="75">
        <v>77.051367279999994</v>
      </c>
      <c r="D73" s="9" t="str">
        <f t="shared" si="10"/>
        <v>N/A</v>
      </c>
      <c r="E73" s="35">
        <v>72.719646458</v>
      </c>
      <c r="F73" s="9" t="str">
        <f t="shared" si="11"/>
        <v>N/A</v>
      </c>
      <c r="G73" s="35">
        <v>71.446820168000002</v>
      </c>
      <c r="H73" s="9" t="str">
        <f t="shared" si="12"/>
        <v>N/A</v>
      </c>
      <c r="I73" s="10">
        <v>-5.62</v>
      </c>
      <c r="J73" s="10">
        <v>-1.75</v>
      </c>
      <c r="K73" s="9" t="str">
        <f t="shared" si="9"/>
        <v>Yes</v>
      </c>
    </row>
    <row r="74" spans="1:11" x14ac:dyDescent="0.25">
      <c r="A74" s="73" t="s">
        <v>897</v>
      </c>
      <c r="B74" s="33" t="s">
        <v>213</v>
      </c>
      <c r="C74" s="75">
        <v>84.997260181000001</v>
      </c>
      <c r="D74" s="9" t="str">
        <f t="shared" si="10"/>
        <v>N/A</v>
      </c>
      <c r="E74" s="35">
        <v>74.813638166000004</v>
      </c>
      <c r="F74" s="9" t="str">
        <f>IF($B74="N/A","N/A",IF(E74&gt;15,"No",IF(E74&lt;-15,"No","Yes")))</f>
        <v>N/A</v>
      </c>
      <c r="G74" s="35">
        <v>59.073915575000001</v>
      </c>
      <c r="H74" s="9" t="str">
        <f t="shared" si="12"/>
        <v>N/A</v>
      </c>
      <c r="I74" s="10">
        <v>-12</v>
      </c>
      <c r="J74" s="10">
        <v>-21</v>
      </c>
      <c r="K74" s="9" t="str">
        <f t="shared" si="9"/>
        <v>Yes</v>
      </c>
    </row>
    <row r="75" spans="1:11" x14ac:dyDescent="0.25">
      <c r="A75" s="73" t="s">
        <v>898</v>
      </c>
      <c r="B75" s="33" t="s">
        <v>213</v>
      </c>
      <c r="C75" s="72">
        <v>1.1201210605</v>
      </c>
      <c r="D75" s="9" t="str">
        <f t="shared" ref="D75:D80" si="13">IF($B75="N/A","N/A",IF(C75&gt;15,"No",IF(C75&lt;-15,"No","Yes")))</f>
        <v>N/A</v>
      </c>
      <c r="E75" s="8">
        <v>0.9681935841</v>
      </c>
      <c r="F75" s="9" t="str">
        <f>IF($B75="N/A","N/A",IF(E75&gt;15,"No",IF(E75&lt;-15,"No","Yes")))</f>
        <v>N/A</v>
      </c>
      <c r="G75" s="8">
        <v>0.92596050870000002</v>
      </c>
      <c r="H75" s="9" t="str">
        <f t="shared" si="12"/>
        <v>N/A</v>
      </c>
      <c r="I75" s="10">
        <v>-13.6</v>
      </c>
      <c r="J75" s="10">
        <v>-4.3600000000000003</v>
      </c>
      <c r="K75" s="9" t="str">
        <f t="shared" ref="K75:K80" si="14">IF(J75="Div by 0", "N/A", IF(J75="N/A","N/A", IF(J75&gt;30, "No", IF(J75&lt;-30, "No", "Yes"))))</f>
        <v>Yes</v>
      </c>
    </row>
    <row r="76" spans="1:11" x14ac:dyDescent="0.25">
      <c r="A76" s="73" t="s">
        <v>899</v>
      </c>
      <c r="B76" s="33" t="s">
        <v>213</v>
      </c>
      <c r="C76" s="72">
        <v>1.1030820625</v>
      </c>
      <c r="D76" s="9" t="str">
        <f t="shared" si="13"/>
        <v>N/A</v>
      </c>
      <c r="E76" s="8">
        <v>1.1223404160999999</v>
      </c>
      <c r="F76" s="9" t="str">
        <f t="shared" ref="F76:F86" si="15">IF($B76="N/A","N/A",IF(E76&gt;15,"No",IF(E76&lt;-15,"No","Yes")))</f>
        <v>N/A</v>
      </c>
      <c r="G76" s="8">
        <v>1.0202850190999999</v>
      </c>
      <c r="H76" s="9" t="str">
        <f t="shared" si="12"/>
        <v>N/A</v>
      </c>
      <c r="I76" s="10">
        <v>1.746</v>
      </c>
      <c r="J76" s="10">
        <v>-9.09</v>
      </c>
      <c r="K76" s="9" t="str">
        <f t="shared" si="14"/>
        <v>Yes</v>
      </c>
    </row>
    <row r="77" spans="1:11" x14ac:dyDescent="0.25">
      <c r="A77" s="73" t="s">
        <v>900</v>
      </c>
      <c r="B77" s="33" t="s">
        <v>213</v>
      </c>
      <c r="C77" s="72">
        <v>0.71248481509999995</v>
      </c>
      <c r="D77" s="9" t="str">
        <f t="shared" si="13"/>
        <v>N/A</v>
      </c>
      <c r="E77" s="8">
        <v>0.84346254119999997</v>
      </c>
      <c r="F77" s="9" t="str">
        <f t="shared" si="15"/>
        <v>N/A</v>
      </c>
      <c r="G77" s="8">
        <v>0.78040043120000002</v>
      </c>
      <c r="H77" s="9" t="str">
        <f t="shared" si="12"/>
        <v>N/A</v>
      </c>
      <c r="I77" s="10">
        <v>18.38</v>
      </c>
      <c r="J77" s="10">
        <v>-7.48</v>
      </c>
      <c r="K77" s="9" t="str">
        <f t="shared" si="14"/>
        <v>Yes</v>
      </c>
    </row>
    <row r="78" spans="1:11" x14ac:dyDescent="0.25">
      <c r="A78" s="73" t="s">
        <v>901</v>
      </c>
      <c r="B78" s="33" t="s">
        <v>213</v>
      </c>
      <c r="C78" s="72">
        <v>1.5532386E-3</v>
      </c>
      <c r="D78" s="9" t="str">
        <f t="shared" si="13"/>
        <v>N/A</v>
      </c>
      <c r="E78" s="8">
        <v>1.0599018000000001E-3</v>
      </c>
      <c r="F78" s="9" t="str">
        <f t="shared" si="15"/>
        <v>N/A</v>
      </c>
      <c r="G78" s="8">
        <v>2.011964E-4</v>
      </c>
      <c r="H78" s="9" t="str">
        <f t="shared" si="12"/>
        <v>N/A</v>
      </c>
      <c r="I78" s="10">
        <v>-31.8</v>
      </c>
      <c r="J78" s="10">
        <v>-81</v>
      </c>
      <c r="K78" s="9" t="str">
        <f t="shared" si="14"/>
        <v>No</v>
      </c>
    </row>
    <row r="79" spans="1:11" ht="25" x14ac:dyDescent="0.25">
      <c r="A79" s="73" t="s">
        <v>902</v>
      </c>
      <c r="B79" s="33" t="s">
        <v>213</v>
      </c>
      <c r="C79" s="72">
        <v>11.951934813999999</v>
      </c>
      <c r="D79" s="9" t="str">
        <f t="shared" si="13"/>
        <v>N/A</v>
      </c>
      <c r="E79" s="8">
        <v>12.728922974</v>
      </c>
      <c r="F79" s="9" t="str">
        <f t="shared" si="15"/>
        <v>N/A</v>
      </c>
      <c r="G79" s="8">
        <v>15.054638163</v>
      </c>
      <c r="H79" s="9" t="str">
        <f t="shared" si="12"/>
        <v>N/A</v>
      </c>
      <c r="I79" s="10">
        <v>6.5010000000000003</v>
      </c>
      <c r="J79" s="10">
        <v>18.27</v>
      </c>
      <c r="K79" s="9" t="str">
        <f t="shared" si="14"/>
        <v>Yes</v>
      </c>
    </row>
    <row r="80" spans="1:11" ht="25" x14ac:dyDescent="0.25">
      <c r="A80" s="73" t="s">
        <v>903</v>
      </c>
      <c r="B80" s="33" t="s">
        <v>213</v>
      </c>
      <c r="C80" s="77">
        <v>11.651332151</v>
      </c>
      <c r="D80" s="9" t="str">
        <f t="shared" si="13"/>
        <v>N/A</v>
      </c>
      <c r="E80" s="77">
        <v>12.57987323</v>
      </c>
      <c r="F80" s="9" t="str">
        <f t="shared" si="15"/>
        <v>N/A</v>
      </c>
      <c r="G80" s="77">
        <v>15.052483533</v>
      </c>
      <c r="H80" s="9" t="str">
        <f t="shared" si="12"/>
        <v>N/A</v>
      </c>
      <c r="I80" s="10">
        <v>7.9690000000000003</v>
      </c>
      <c r="J80" s="78">
        <v>19.66</v>
      </c>
      <c r="K80" s="9" t="str">
        <f t="shared" si="14"/>
        <v>Yes</v>
      </c>
    </row>
    <row r="81" spans="1:11" x14ac:dyDescent="0.25">
      <c r="A81" s="73" t="s">
        <v>904</v>
      </c>
      <c r="B81" s="33" t="s">
        <v>213</v>
      </c>
      <c r="C81" s="79">
        <v>39.279717150000003</v>
      </c>
      <c r="D81" s="9" t="str">
        <f t="shared" ref="D81:D86" si="16">IF($B81="N/A","N/A",IF(C81&gt;15,"No",IF(C81&lt;-15,"No","Yes")))</f>
        <v>N/A</v>
      </c>
      <c r="E81" s="80">
        <v>38.940495964</v>
      </c>
      <c r="F81" s="9" t="str">
        <f t="shared" si="15"/>
        <v>N/A</v>
      </c>
      <c r="G81" s="80">
        <v>35.095474568</v>
      </c>
      <c r="H81" s="9" t="str">
        <f>IF($B81="N/A","N/A",IF(G81&gt;15,"No",IF(G81&lt;-15,"No","Yes")))</f>
        <v>N/A</v>
      </c>
      <c r="I81" s="10">
        <v>-0.86399999999999999</v>
      </c>
      <c r="J81" s="10">
        <v>-9.8699999999999992</v>
      </c>
      <c r="K81" s="9" t="str">
        <f t="shared" ref="K81:K86" si="17">IF(J81="Div by 0", "N/A", IF(J81="N/A","N/A", IF(J81&gt;30, "No", IF(J81&lt;-30, "No", "Yes"))))</f>
        <v>Yes</v>
      </c>
    </row>
    <row r="82" spans="1:11" x14ac:dyDescent="0.25">
      <c r="A82" s="73" t="s">
        <v>905</v>
      </c>
      <c r="B82" s="33" t="s">
        <v>213</v>
      </c>
      <c r="C82" s="79">
        <v>109.89938895</v>
      </c>
      <c r="D82" s="9" t="str">
        <f t="shared" si="16"/>
        <v>N/A</v>
      </c>
      <c r="E82" s="80">
        <v>110.66386780000001</v>
      </c>
      <c r="F82" s="9" t="str">
        <f t="shared" si="15"/>
        <v>N/A</v>
      </c>
      <c r="G82" s="80">
        <v>113.96069341</v>
      </c>
      <c r="H82" s="9" t="str">
        <f t="shared" si="12"/>
        <v>N/A</v>
      </c>
      <c r="I82" s="10">
        <v>0.6956</v>
      </c>
      <c r="J82" s="10">
        <v>2.9790000000000001</v>
      </c>
      <c r="K82" s="9" t="str">
        <f t="shared" si="17"/>
        <v>Yes</v>
      </c>
    </row>
    <row r="83" spans="1:11" x14ac:dyDescent="0.25">
      <c r="A83" s="73" t="s">
        <v>906</v>
      </c>
      <c r="B83" s="33" t="s">
        <v>213</v>
      </c>
      <c r="C83" s="79">
        <v>134.34842040000001</v>
      </c>
      <c r="D83" s="9" t="str">
        <f t="shared" si="16"/>
        <v>N/A</v>
      </c>
      <c r="E83" s="80">
        <v>137.83541435000001</v>
      </c>
      <c r="F83" s="9" t="str">
        <f t="shared" si="15"/>
        <v>N/A</v>
      </c>
      <c r="G83" s="80">
        <v>153.09830593999999</v>
      </c>
      <c r="H83" s="9" t="str">
        <f t="shared" si="12"/>
        <v>N/A</v>
      </c>
      <c r="I83" s="10">
        <v>2.5950000000000002</v>
      </c>
      <c r="J83" s="10">
        <v>11.07</v>
      </c>
      <c r="K83" s="9" t="str">
        <f t="shared" si="17"/>
        <v>Yes</v>
      </c>
    </row>
    <row r="84" spans="1:11" x14ac:dyDescent="0.25">
      <c r="A84" s="73" t="s">
        <v>907</v>
      </c>
      <c r="B84" s="33" t="s">
        <v>213</v>
      </c>
      <c r="C84" s="79">
        <v>253</v>
      </c>
      <c r="D84" s="9" t="str">
        <f t="shared" si="16"/>
        <v>N/A</v>
      </c>
      <c r="E84" s="80">
        <v>253</v>
      </c>
      <c r="F84" s="9" t="str">
        <f t="shared" si="15"/>
        <v>N/A</v>
      </c>
      <c r="G84" s="80">
        <v>253</v>
      </c>
      <c r="H84" s="9" t="str">
        <f t="shared" si="12"/>
        <v>N/A</v>
      </c>
      <c r="I84" s="10">
        <v>0</v>
      </c>
      <c r="J84" s="10">
        <v>0</v>
      </c>
      <c r="K84" s="9" t="str">
        <f t="shared" si="17"/>
        <v>Yes</v>
      </c>
    </row>
    <row r="85" spans="1:11" x14ac:dyDescent="0.25">
      <c r="A85" s="73" t="s">
        <v>908</v>
      </c>
      <c r="B85" s="33" t="s">
        <v>213</v>
      </c>
      <c r="C85" s="79">
        <v>135.42551434999999</v>
      </c>
      <c r="D85" s="9" t="str">
        <f t="shared" si="16"/>
        <v>N/A</v>
      </c>
      <c r="E85" s="80">
        <v>130.27770164</v>
      </c>
      <c r="F85" s="9" t="str">
        <f t="shared" si="15"/>
        <v>N/A</v>
      </c>
      <c r="G85" s="80">
        <v>128.42393268999999</v>
      </c>
      <c r="H85" s="9" t="str">
        <f t="shared" si="12"/>
        <v>N/A</v>
      </c>
      <c r="I85" s="10">
        <v>-3.8</v>
      </c>
      <c r="J85" s="10">
        <v>-1.42</v>
      </c>
      <c r="K85" s="9" t="str">
        <f t="shared" si="17"/>
        <v>Yes</v>
      </c>
    </row>
    <row r="86" spans="1:11" ht="25" x14ac:dyDescent="0.25">
      <c r="A86" s="73" t="s">
        <v>909</v>
      </c>
      <c r="B86" s="33" t="s">
        <v>213</v>
      </c>
      <c r="C86" s="81">
        <v>137.27875112000001</v>
      </c>
      <c r="D86" s="9" t="str">
        <f t="shared" si="16"/>
        <v>N/A</v>
      </c>
      <c r="E86" s="81">
        <v>131.07477689999999</v>
      </c>
      <c r="F86" s="9" t="str">
        <f t="shared" si="15"/>
        <v>N/A</v>
      </c>
      <c r="G86" s="81">
        <v>128.41820745999999</v>
      </c>
      <c r="H86" s="9" t="str">
        <f t="shared" si="12"/>
        <v>N/A</v>
      </c>
      <c r="I86" s="10">
        <v>-4.5199999999999996</v>
      </c>
      <c r="J86" s="10">
        <v>-2.0299999999999998</v>
      </c>
      <c r="K86" s="9" t="str">
        <f t="shared" si="17"/>
        <v>Yes</v>
      </c>
    </row>
    <row r="87" spans="1:11" x14ac:dyDescent="0.25">
      <c r="A87" s="73" t="s">
        <v>32</v>
      </c>
      <c r="B87" s="33" t="s">
        <v>266</v>
      </c>
      <c r="C87" s="72">
        <v>87.269988824999999</v>
      </c>
      <c r="D87" s="9" t="str">
        <f>IF($B87="N/A","N/A",IF(C87&gt;60,"Yes","No"))</f>
        <v>Yes</v>
      </c>
      <c r="E87" s="8">
        <v>87.296435948999999</v>
      </c>
      <c r="F87" s="9" t="str">
        <f>IF($B87="N/A","N/A",IF(E87&gt;60,"Yes","No"))</f>
        <v>Yes</v>
      </c>
      <c r="G87" s="8">
        <v>87.293034336999995</v>
      </c>
      <c r="H87" s="9" t="str">
        <f>IF($B87="N/A","N/A",IF(G87&gt;60,"Yes","No"))</f>
        <v>Yes</v>
      </c>
      <c r="I87" s="10">
        <v>3.0300000000000001E-2</v>
      </c>
      <c r="J87" s="10">
        <v>-4.0000000000000001E-3</v>
      </c>
      <c r="K87" s="9" t="str">
        <f t="shared" ref="K87:K105" si="18">IF(J87="Div by 0", "N/A", IF(J87="N/A","N/A", IF(J87&gt;30, "No", IF(J87&lt;-30, "No", "Yes"))))</f>
        <v>Yes</v>
      </c>
    </row>
    <row r="88" spans="1:11" x14ac:dyDescent="0.25">
      <c r="A88" s="73" t="s">
        <v>39</v>
      </c>
      <c r="B88" s="33" t="s">
        <v>267</v>
      </c>
      <c r="C88" s="72">
        <v>99.857904234000003</v>
      </c>
      <c r="D88" s="9" t="str">
        <f>IF($B88="N/A","N/A",IF(C88&gt;100,"No",IF(C88&lt;85,"No","Yes")))</f>
        <v>Yes</v>
      </c>
      <c r="E88" s="8">
        <v>99.840163047000004</v>
      </c>
      <c r="F88" s="9" t="str">
        <f>IF($B88="N/A","N/A",IF(E88&gt;100,"No",IF(E88&lt;85,"No","Yes")))</f>
        <v>Yes</v>
      </c>
      <c r="G88" s="8">
        <v>99.972166139999999</v>
      </c>
      <c r="H88" s="9" t="str">
        <f>IF($B88="N/A","N/A",IF(G88&gt;100,"No",IF(G88&lt;85,"No","Yes")))</f>
        <v>Yes</v>
      </c>
      <c r="I88" s="10">
        <v>-1.7999999999999999E-2</v>
      </c>
      <c r="J88" s="10">
        <v>0.13220000000000001</v>
      </c>
      <c r="K88" s="9" t="str">
        <f t="shared" si="18"/>
        <v>Yes</v>
      </c>
    </row>
    <row r="89" spans="1:11" x14ac:dyDescent="0.25">
      <c r="A89" s="73" t="s">
        <v>910</v>
      </c>
      <c r="B89" s="33" t="s">
        <v>213</v>
      </c>
      <c r="C89" s="72">
        <v>35.369808118999998</v>
      </c>
      <c r="D89" s="9" t="str">
        <f>IF($B89="N/A","N/A",IF(C89&gt;15,"No",IF(C89&lt;-15,"No","Yes")))</f>
        <v>N/A</v>
      </c>
      <c r="E89" s="8">
        <v>35.091971983999997</v>
      </c>
      <c r="F89" s="9" t="str">
        <f>IF($B89="N/A","N/A",IF(E89&gt;15,"No",IF(E89&lt;-15,"No","Yes")))</f>
        <v>N/A</v>
      </c>
      <c r="G89" s="8">
        <v>30.618398260999999</v>
      </c>
      <c r="H89" s="9" t="str">
        <f>IF($B89="N/A","N/A",IF(G89&gt;15,"No",IF(G89&lt;-15,"No","Yes")))</f>
        <v>N/A</v>
      </c>
      <c r="I89" s="10">
        <v>-0.78600000000000003</v>
      </c>
      <c r="J89" s="10">
        <v>-12.7</v>
      </c>
      <c r="K89" s="9" t="str">
        <f t="shared" si="18"/>
        <v>Yes</v>
      </c>
    </row>
    <row r="90" spans="1:11" x14ac:dyDescent="0.25">
      <c r="A90" s="73" t="s">
        <v>851</v>
      </c>
      <c r="B90" s="33" t="s">
        <v>268</v>
      </c>
      <c r="C90" s="72">
        <v>7.3106714639000003</v>
      </c>
      <c r="D90" s="9" t="str">
        <f>IF($B90="N/A","N/A",IF(C90&gt;25,"No",IF(C90&lt;5,"No","Yes")))</f>
        <v>Yes</v>
      </c>
      <c r="E90" s="8">
        <v>7.3374307101999996</v>
      </c>
      <c r="F90" s="9" t="str">
        <f>IF($B90="N/A","N/A",IF(E90&gt;25,"No",IF(E90&lt;5,"No","Yes")))</f>
        <v>Yes</v>
      </c>
      <c r="G90" s="8">
        <v>8.7408281042000002</v>
      </c>
      <c r="H90" s="9" t="str">
        <f>IF($B90="N/A","N/A",IF(G90&gt;25,"No",IF(G90&lt;5,"No","Yes")))</f>
        <v>Yes</v>
      </c>
      <c r="I90" s="10">
        <v>0.36599999999999999</v>
      </c>
      <c r="J90" s="10">
        <v>19.13</v>
      </c>
      <c r="K90" s="9" t="str">
        <f t="shared" si="18"/>
        <v>Yes</v>
      </c>
    </row>
    <row r="91" spans="1:11" x14ac:dyDescent="0.25">
      <c r="A91" s="73" t="s">
        <v>852</v>
      </c>
      <c r="B91" s="33" t="s">
        <v>269</v>
      </c>
      <c r="C91" s="72">
        <v>51.773540654000001</v>
      </c>
      <c r="D91" s="9" t="str">
        <f>IF($B91="N/A","N/A",IF(C91&gt;70,"No",IF(C91&lt;40,"No","Yes")))</f>
        <v>Yes</v>
      </c>
      <c r="E91" s="8">
        <v>51.094356466999997</v>
      </c>
      <c r="F91" s="9" t="str">
        <f>IF($B91="N/A","N/A",IF(E91&gt;70,"No",IF(E91&lt;40,"No","Yes")))</f>
        <v>Yes</v>
      </c>
      <c r="G91" s="8">
        <v>53.659337811</v>
      </c>
      <c r="H91" s="9" t="str">
        <f>IF($B91="N/A","N/A",IF(G91&gt;70,"No",IF(G91&lt;40,"No","Yes")))</f>
        <v>Yes</v>
      </c>
      <c r="I91" s="10">
        <v>-1.31</v>
      </c>
      <c r="J91" s="10">
        <v>5.0199999999999996</v>
      </c>
      <c r="K91" s="9" t="str">
        <f t="shared" si="18"/>
        <v>Yes</v>
      </c>
    </row>
    <row r="92" spans="1:11" x14ac:dyDescent="0.25">
      <c r="A92" s="73" t="s">
        <v>853</v>
      </c>
      <c r="B92" s="33" t="s">
        <v>270</v>
      </c>
      <c r="C92" s="72">
        <v>40.915787881999997</v>
      </c>
      <c r="D92" s="9" t="str">
        <f>IF($B92="N/A","N/A",IF(C92&gt;55,"No",IF(C92&lt;20,"No","Yes")))</f>
        <v>Yes</v>
      </c>
      <c r="E92" s="8">
        <v>41.568212823000003</v>
      </c>
      <c r="F92" s="9" t="str">
        <f>IF($B92="N/A","N/A",IF(E92&gt;55,"No",IF(E92&lt;20,"No","Yes")))</f>
        <v>Yes</v>
      </c>
      <c r="G92" s="8">
        <v>37.599834084999998</v>
      </c>
      <c r="H92" s="9" t="str">
        <f>IF($B92="N/A","N/A",IF(G92&gt;55,"No",IF(G92&lt;20,"No","Yes")))</f>
        <v>Yes</v>
      </c>
      <c r="I92" s="10">
        <v>1.595</v>
      </c>
      <c r="J92" s="10">
        <v>-9.5500000000000007</v>
      </c>
      <c r="K92" s="9" t="str">
        <f t="shared" si="18"/>
        <v>Yes</v>
      </c>
    </row>
    <row r="93" spans="1:11" x14ac:dyDescent="0.25">
      <c r="A93" s="73" t="s">
        <v>163</v>
      </c>
      <c r="B93" s="33" t="s">
        <v>246</v>
      </c>
      <c r="C93" s="72">
        <v>98.645817833999999</v>
      </c>
      <c r="D93" s="9" t="str">
        <f>IF($B93="N/A","N/A",IF(C93&gt;95,"Yes","No"))</f>
        <v>Yes</v>
      </c>
      <c r="E93" s="8">
        <v>99.115937877999997</v>
      </c>
      <c r="F93" s="9" t="str">
        <f>IF($B93="N/A","N/A",IF(E93&gt;95,"Yes","No"))</f>
        <v>Yes</v>
      </c>
      <c r="G93" s="8">
        <v>99.171648989999994</v>
      </c>
      <c r="H93" s="9" t="str">
        <f>IF($B93="N/A","N/A",IF(G93&gt;95,"Yes","No"))</f>
        <v>Yes</v>
      </c>
      <c r="I93" s="10">
        <v>0.47660000000000002</v>
      </c>
      <c r="J93" s="10">
        <v>5.62E-2</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3" t="s">
        <v>911</v>
      </c>
      <c r="B96" s="33" t="s">
        <v>213</v>
      </c>
      <c r="C96" s="72">
        <v>97.485001295000004</v>
      </c>
      <c r="D96" s="9" t="str">
        <f>IF($B96="N/A","N/A",IF(C96&gt;15,"No",IF(C96&lt;-15,"No","Yes")))</f>
        <v>N/A</v>
      </c>
      <c r="E96" s="8">
        <v>98.829068778999996</v>
      </c>
      <c r="F96" s="9" t="str">
        <f>IF($B96="N/A","N/A",IF(E96&gt;15,"No",IF(E96&lt;-15,"No","Yes")))</f>
        <v>N/A</v>
      </c>
      <c r="G96" s="8">
        <v>100</v>
      </c>
      <c r="H96" s="9" t="str">
        <f>IF($B96="N/A","N/A",IF(G96&gt;15,"No",IF(G96&lt;-15,"No","Yes")))</f>
        <v>N/A</v>
      </c>
      <c r="I96" s="10">
        <v>1.379</v>
      </c>
      <c r="J96" s="10">
        <v>1.1850000000000001</v>
      </c>
      <c r="K96" s="9" t="str">
        <f t="shared" si="18"/>
        <v>Yes</v>
      </c>
    </row>
    <row r="97" spans="1:11" x14ac:dyDescent="0.25">
      <c r="A97" s="73" t="s">
        <v>912</v>
      </c>
      <c r="B97" s="33" t="s">
        <v>213</v>
      </c>
      <c r="C97" s="72">
        <v>98.808632674999998</v>
      </c>
      <c r="D97" s="9" t="str">
        <f>IF($B97="N/A","N/A",IF(C97&gt;15,"No",IF(C97&lt;-15,"No","Yes")))</f>
        <v>N/A</v>
      </c>
      <c r="E97" s="8">
        <v>99.416572381999998</v>
      </c>
      <c r="F97" s="9" t="str">
        <f>IF($B97="N/A","N/A",IF(E97&gt;15,"No",IF(E97&lt;-15,"No","Yes")))</f>
        <v>N/A</v>
      </c>
      <c r="G97" s="8">
        <v>100</v>
      </c>
      <c r="H97" s="9" t="str">
        <f>IF($B97="N/A","N/A",IF(G97&gt;15,"No",IF(G97&lt;-15,"No","Yes")))</f>
        <v>N/A</v>
      </c>
      <c r="I97" s="10">
        <v>0.61529999999999996</v>
      </c>
      <c r="J97" s="10">
        <v>0.58689999999999998</v>
      </c>
      <c r="K97" s="9" t="str">
        <f t="shared" si="18"/>
        <v>Yes</v>
      </c>
    </row>
    <row r="98" spans="1:11" x14ac:dyDescent="0.25">
      <c r="A98" s="73" t="s">
        <v>43</v>
      </c>
      <c r="B98" s="33" t="s">
        <v>223</v>
      </c>
      <c r="C98" s="72">
        <v>98.687525550999993</v>
      </c>
      <c r="D98" s="9" t="str">
        <f>IF($B98="N/A","N/A",IF(C98&gt;100,"No",IF(C98&lt;98,"No","Yes")))</f>
        <v>Yes</v>
      </c>
      <c r="E98" s="8">
        <v>99.027297384999997</v>
      </c>
      <c r="F98" s="9" t="str">
        <f>IF($B98="N/A","N/A",IF(E98&gt;100,"No",IF(E98&lt;98,"No","Yes")))</f>
        <v>Yes</v>
      </c>
      <c r="G98" s="8">
        <v>99.107417338000005</v>
      </c>
      <c r="H98" s="9" t="str">
        <f>IF($B98="N/A","N/A",IF(G98&gt;100,"No",IF(G98&lt;98,"No","Yes")))</f>
        <v>Yes</v>
      </c>
      <c r="I98" s="10">
        <v>0.34429999999999999</v>
      </c>
      <c r="J98" s="10">
        <v>8.09E-2</v>
      </c>
      <c r="K98" s="9" t="str">
        <f t="shared" si="18"/>
        <v>Yes</v>
      </c>
    </row>
    <row r="99" spans="1:11" x14ac:dyDescent="0.25">
      <c r="A99" s="73" t="s">
        <v>44</v>
      </c>
      <c r="B99" s="33" t="s">
        <v>213</v>
      </c>
      <c r="C99" s="72">
        <v>56.313515479000003</v>
      </c>
      <c r="D99" s="9" t="str">
        <f>IF($B99="N/A","N/A",IF(C99&gt;15,"No",IF(C99&lt;-15,"No","Yes")))</f>
        <v>N/A</v>
      </c>
      <c r="E99" s="8">
        <v>54.387775785000002</v>
      </c>
      <c r="F99" s="9" t="str">
        <f>IF($B99="N/A","N/A",IF(E99&gt;15,"No",IF(E99&lt;-15,"No","Yes")))</f>
        <v>N/A</v>
      </c>
      <c r="G99" s="8">
        <v>44.059899291000001</v>
      </c>
      <c r="H99" s="9" t="str">
        <f>IF($B99="N/A","N/A",IF(G99&gt;15,"No",IF(G99&lt;-15,"No","Yes")))</f>
        <v>N/A</v>
      </c>
      <c r="I99" s="10">
        <v>-3.42</v>
      </c>
      <c r="J99" s="10">
        <v>-19</v>
      </c>
      <c r="K99" s="9" t="str">
        <f t="shared" si="18"/>
        <v>Yes</v>
      </c>
    </row>
    <row r="100" spans="1:11" x14ac:dyDescent="0.25">
      <c r="A100" s="73" t="s">
        <v>45</v>
      </c>
      <c r="B100" s="33" t="s">
        <v>213</v>
      </c>
      <c r="C100" s="72">
        <v>42.220772064000002</v>
      </c>
      <c r="D100" s="9" t="str">
        <f>IF($B100="N/A","N/A",IF(C100&gt;15,"No",IF(C100&lt;-15,"No","Yes")))</f>
        <v>N/A</v>
      </c>
      <c r="E100" s="8">
        <v>43.808295123999997</v>
      </c>
      <c r="F100" s="9" t="str">
        <f>IF($B100="N/A","N/A",IF(E100&gt;15,"No",IF(E100&lt;-15,"No","Yes")))</f>
        <v>N/A</v>
      </c>
      <c r="G100" s="8">
        <v>54.359125366999997</v>
      </c>
      <c r="H100" s="9" t="str">
        <f>IF($B100="N/A","N/A",IF(G100&gt;15,"No",IF(G100&lt;-15,"No","Yes")))</f>
        <v>N/A</v>
      </c>
      <c r="I100" s="10">
        <v>3.76</v>
      </c>
      <c r="J100" s="10">
        <v>24.08</v>
      </c>
      <c r="K100" s="9" t="str">
        <f t="shared" si="18"/>
        <v>Yes</v>
      </c>
    </row>
    <row r="101" spans="1:11" x14ac:dyDescent="0.25">
      <c r="A101" s="73" t="s">
        <v>355</v>
      </c>
      <c r="B101" s="33" t="s">
        <v>213</v>
      </c>
      <c r="C101" s="72">
        <v>98.534287543000005</v>
      </c>
      <c r="D101" s="9" t="str">
        <f>IF($B101="N/A","N/A",IF(C101&gt;15,"No",IF(C101&lt;-15,"No","Yes")))</f>
        <v>N/A</v>
      </c>
      <c r="E101" s="8">
        <v>98.196070910000003</v>
      </c>
      <c r="F101" s="9" t="str">
        <f>IF($B101="N/A","N/A",IF(E101&gt;15,"No",IF(E101&lt;-15,"No","Yes")))</f>
        <v>N/A</v>
      </c>
      <c r="G101" s="8">
        <v>98.419024659000002</v>
      </c>
      <c r="H101" s="9" t="str">
        <f>IF($B101="N/A","N/A",IF(G101&gt;15,"No",IF(G101&lt;-15,"No","Yes")))</f>
        <v>N/A</v>
      </c>
      <c r="I101" s="10">
        <v>-0.34300000000000003</v>
      </c>
      <c r="J101" s="10">
        <v>0.22700000000000001</v>
      </c>
      <c r="K101" s="9" t="str">
        <f t="shared" si="18"/>
        <v>Yes</v>
      </c>
    </row>
    <row r="102" spans="1:11" x14ac:dyDescent="0.25">
      <c r="A102" s="73" t="s">
        <v>46</v>
      </c>
      <c r="B102" s="33" t="s">
        <v>213</v>
      </c>
      <c r="C102" s="72">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5">
      <c r="A103" s="73" t="s">
        <v>47</v>
      </c>
      <c r="B103" s="33" t="s">
        <v>213</v>
      </c>
      <c r="C103" s="72">
        <v>1.4657124571</v>
      </c>
      <c r="D103" s="9" t="str">
        <f>IF($B103="N/A","N/A",IF(C103&gt;15,"No",IF(C103&lt;-15,"No","Yes")))</f>
        <v>N/A</v>
      </c>
      <c r="E103" s="8">
        <v>1.8039290903</v>
      </c>
      <c r="F103" s="9" t="str">
        <f>IF($B103="N/A","N/A",IF(E103&gt;15,"No",IF(E103&lt;-15,"No","Yes")))</f>
        <v>N/A</v>
      </c>
      <c r="G103" s="8">
        <v>1.5809753413000001</v>
      </c>
      <c r="H103" s="9" t="str">
        <f>IF($B103="N/A","N/A",IF(G103&gt;15,"No",IF(G103&lt;-15,"No","Yes")))</f>
        <v>N/A</v>
      </c>
      <c r="I103" s="10">
        <v>23.08</v>
      </c>
      <c r="J103" s="10">
        <v>-12.4</v>
      </c>
      <c r="K103" s="9" t="str">
        <f t="shared" si="18"/>
        <v>Yes</v>
      </c>
    </row>
    <row r="104" spans="1:11" x14ac:dyDescent="0.25">
      <c r="A104" s="73" t="s">
        <v>33</v>
      </c>
      <c r="B104" s="33" t="s">
        <v>223</v>
      </c>
      <c r="C104" s="72">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3" t="s">
        <v>48</v>
      </c>
      <c r="B105" s="49" t="s">
        <v>223</v>
      </c>
      <c r="C105" s="72">
        <v>100</v>
      </c>
      <c r="D105" s="9" t="str">
        <f>IF($B105="N/A","N/A",IF(C105&gt;100,"No",IF(C105&lt;98,"No","Yes")))</f>
        <v>Yes</v>
      </c>
      <c r="E105" s="8">
        <v>99.999993524999994</v>
      </c>
      <c r="F105" s="9" t="str">
        <f>IF($B105="N/A","N/A",IF(E105&gt;100,"No",IF(E105&lt;98,"No","Yes")))</f>
        <v>Yes</v>
      </c>
      <c r="G105" s="8">
        <v>100</v>
      </c>
      <c r="H105" s="9" t="str">
        <f>IF($B105="N/A","N/A",IF(G105&gt;100,"No",IF(G105&lt;98,"No","Yes")))</f>
        <v>Yes</v>
      </c>
      <c r="I105" s="10">
        <v>0</v>
      </c>
      <c r="J105" s="10">
        <v>0</v>
      </c>
      <c r="K105" s="9" t="str">
        <f t="shared" si="18"/>
        <v>Yes</v>
      </c>
    </row>
    <row r="106" spans="1:11" x14ac:dyDescent="0.25">
      <c r="A106" s="73" t="s">
        <v>49</v>
      </c>
      <c r="B106" s="49" t="s">
        <v>213</v>
      </c>
      <c r="C106" s="72">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3" t="s">
        <v>913</v>
      </c>
      <c r="B107" s="33" t="s">
        <v>213</v>
      </c>
      <c r="C107" s="82">
        <v>71.656560708000001</v>
      </c>
      <c r="D107" s="9" t="str">
        <f t="shared" ref="D107:D130" si="19">IF($B107="N/A","N/A",IF(C107&gt;15,"No",IF(C107&lt;-15,"No","Yes")))</f>
        <v>N/A</v>
      </c>
      <c r="E107" s="9">
        <v>71.306847390000001</v>
      </c>
      <c r="F107" s="9" t="str">
        <f t="shared" ref="F107:F130" si="20">IF($B107="N/A","N/A",IF(E107&gt;15,"No",IF(E107&lt;-15,"No","Yes")))</f>
        <v>N/A</v>
      </c>
      <c r="G107" s="8">
        <v>63.176570765000001</v>
      </c>
      <c r="H107" s="9" t="str">
        <f t="shared" ref="H107:H130" si="21">IF($B107="N/A","N/A",IF(G107&gt;15,"No",IF(G107&lt;-15,"No","Yes")))</f>
        <v>N/A</v>
      </c>
      <c r="I107" s="10">
        <v>-0.48799999999999999</v>
      </c>
      <c r="J107" s="10">
        <v>-11.4</v>
      </c>
      <c r="K107" s="9" t="str">
        <f t="shared" ref="K107:K130" si="22">IF(J107="Div by 0", "N/A", IF(J107="N/A","N/A", IF(J107&gt;30, "No", IF(J107&lt;-30, "No", "Yes"))))</f>
        <v>Yes</v>
      </c>
    </row>
    <row r="108" spans="1:11" x14ac:dyDescent="0.25">
      <c r="A108" s="73" t="s">
        <v>914</v>
      </c>
      <c r="B108" s="33" t="s">
        <v>213</v>
      </c>
      <c r="C108" s="82">
        <v>16.392547742000001</v>
      </c>
      <c r="D108" s="33" t="s">
        <v>213</v>
      </c>
      <c r="E108" s="9">
        <v>15.964243693</v>
      </c>
      <c r="F108" s="33" t="s">
        <v>213</v>
      </c>
      <c r="G108" s="8">
        <v>21.783899089999998</v>
      </c>
      <c r="H108" s="33" t="s">
        <v>213</v>
      </c>
      <c r="I108" s="10">
        <v>-2.61</v>
      </c>
      <c r="J108" s="10">
        <v>36.450000000000003</v>
      </c>
      <c r="K108" s="9" t="str">
        <f t="shared" si="22"/>
        <v>No</v>
      </c>
    </row>
    <row r="109" spans="1:11" x14ac:dyDescent="0.25">
      <c r="A109" s="73" t="s">
        <v>915</v>
      </c>
      <c r="B109" s="33" t="s">
        <v>213</v>
      </c>
      <c r="C109" s="82">
        <v>12.465610919</v>
      </c>
      <c r="D109" s="9" t="str">
        <f t="shared" si="19"/>
        <v>N/A</v>
      </c>
      <c r="E109" s="9">
        <v>12.048837126</v>
      </c>
      <c r="F109" s="9" t="str">
        <f t="shared" si="20"/>
        <v>N/A</v>
      </c>
      <c r="G109" s="8">
        <v>17.957250456000001</v>
      </c>
      <c r="H109" s="9" t="str">
        <f t="shared" si="21"/>
        <v>N/A</v>
      </c>
      <c r="I109" s="10">
        <v>-3.34</v>
      </c>
      <c r="J109" s="10">
        <v>49.04</v>
      </c>
      <c r="K109" s="9" t="str">
        <f t="shared" si="22"/>
        <v>No</v>
      </c>
    </row>
    <row r="110" spans="1:11" x14ac:dyDescent="0.25">
      <c r="A110" s="73" t="s">
        <v>916</v>
      </c>
      <c r="B110" s="33" t="s">
        <v>213</v>
      </c>
      <c r="C110" s="82">
        <v>0</v>
      </c>
      <c r="D110" s="9" t="str">
        <f t="shared" si="19"/>
        <v>N/A</v>
      </c>
      <c r="E110" s="9">
        <v>0</v>
      </c>
      <c r="F110" s="9" t="str">
        <f t="shared" si="20"/>
        <v>N/A</v>
      </c>
      <c r="G110" s="8">
        <v>0</v>
      </c>
      <c r="H110" s="9" t="str">
        <f t="shared" si="21"/>
        <v>N/A</v>
      </c>
      <c r="I110" s="10" t="s">
        <v>1747</v>
      </c>
      <c r="J110" s="10" t="s">
        <v>1747</v>
      </c>
      <c r="K110" s="9" t="str">
        <f t="shared" si="22"/>
        <v>N/A</v>
      </c>
    </row>
    <row r="111" spans="1:11" x14ac:dyDescent="0.25">
      <c r="A111" s="73" t="s">
        <v>917</v>
      </c>
      <c r="B111" s="33" t="s">
        <v>213</v>
      </c>
      <c r="C111" s="82">
        <v>1.8650519999999999E-4</v>
      </c>
      <c r="D111" s="9" t="str">
        <f t="shared" si="19"/>
        <v>N/A</v>
      </c>
      <c r="E111" s="9">
        <v>8.8278290000000001E-4</v>
      </c>
      <c r="F111" s="9" t="str">
        <f t="shared" si="20"/>
        <v>N/A</v>
      </c>
      <c r="G111" s="8">
        <v>8.227102E-3</v>
      </c>
      <c r="H111" s="9" t="str">
        <f t="shared" si="21"/>
        <v>N/A</v>
      </c>
      <c r="I111" s="10">
        <v>373.3</v>
      </c>
      <c r="J111" s="10">
        <v>832</v>
      </c>
      <c r="K111" s="9" t="str">
        <f t="shared" si="22"/>
        <v>No</v>
      </c>
    </row>
    <row r="112" spans="1:11" x14ac:dyDescent="0.25">
      <c r="A112" s="73" t="s">
        <v>918</v>
      </c>
      <c r="B112" s="33" t="s">
        <v>213</v>
      </c>
      <c r="C112" s="82">
        <v>0.81406894949999997</v>
      </c>
      <c r="D112" s="9" t="str">
        <f t="shared" si="19"/>
        <v>N/A</v>
      </c>
      <c r="E112" s="9">
        <v>0.76814485109999997</v>
      </c>
      <c r="F112" s="9" t="str">
        <f t="shared" si="20"/>
        <v>N/A</v>
      </c>
      <c r="G112" s="8">
        <v>0.65927656589999994</v>
      </c>
      <c r="H112" s="9" t="str">
        <f t="shared" si="21"/>
        <v>N/A</v>
      </c>
      <c r="I112" s="10">
        <v>-5.64</v>
      </c>
      <c r="J112" s="10">
        <v>-14.2</v>
      </c>
      <c r="K112" s="9" t="str">
        <f t="shared" si="22"/>
        <v>Yes</v>
      </c>
    </row>
    <row r="113" spans="1:11" x14ac:dyDescent="0.25">
      <c r="A113" s="73" t="s">
        <v>919</v>
      </c>
      <c r="B113" s="33" t="s">
        <v>213</v>
      </c>
      <c r="C113" s="82">
        <v>0</v>
      </c>
      <c r="D113" s="9" t="str">
        <f t="shared" si="19"/>
        <v>N/A</v>
      </c>
      <c r="E113" s="9">
        <v>0</v>
      </c>
      <c r="F113" s="9" t="str">
        <f t="shared" si="20"/>
        <v>N/A</v>
      </c>
      <c r="G113" s="8">
        <v>0</v>
      </c>
      <c r="H113" s="9" t="str">
        <f t="shared" si="21"/>
        <v>N/A</v>
      </c>
      <c r="I113" s="10" t="s">
        <v>1747</v>
      </c>
      <c r="J113" s="10" t="s">
        <v>1747</v>
      </c>
      <c r="K113" s="9" t="str">
        <f t="shared" si="22"/>
        <v>N/A</v>
      </c>
    </row>
    <row r="114" spans="1:11" x14ac:dyDescent="0.25">
      <c r="A114" s="73" t="s">
        <v>920</v>
      </c>
      <c r="B114" s="33" t="s">
        <v>213</v>
      </c>
      <c r="C114" s="82">
        <v>0</v>
      </c>
      <c r="D114" s="9" t="str">
        <f t="shared" si="19"/>
        <v>N/A</v>
      </c>
      <c r="E114" s="9">
        <v>0</v>
      </c>
      <c r="F114" s="9" t="str">
        <f t="shared" si="20"/>
        <v>N/A</v>
      </c>
      <c r="G114" s="8">
        <v>0</v>
      </c>
      <c r="H114" s="9" t="str">
        <f t="shared" si="21"/>
        <v>N/A</v>
      </c>
      <c r="I114" s="10" t="s">
        <v>1747</v>
      </c>
      <c r="J114" s="10" t="s">
        <v>1747</v>
      </c>
      <c r="K114" s="9" t="str">
        <f t="shared" si="22"/>
        <v>N/A</v>
      </c>
    </row>
    <row r="115" spans="1:11" x14ac:dyDescent="0.25">
      <c r="A115" s="73" t="s">
        <v>921</v>
      </c>
      <c r="B115" s="33" t="s">
        <v>213</v>
      </c>
      <c r="C115" s="82">
        <v>0.34028455680000003</v>
      </c>
      <c r="D115" s="9" t="str">
        <f t="shared" si="19"/>
        <v>N/A</v>
      </c>
      <c r="E115" s="9">
        <v>0.36287157819999999</v>
      </c>
      <c r="F115" s="9" t="str">
        <f t="shared" si="20"/>
        <v>N/A</v>
      </c>
      <c r="G115" s="8">
        <v>0.45917398510000001</v>
      </c>
      <c r="H115" s="9" t="str">
        <f t="shared" si="21"/>
        <v>N/A</v>
      </c>
      <c r="I115" s="10">
        <v>6.6379999999999999</v>
      </c>
      <c r="J115" s="10">
        <v>26.54</v>
      </c>
      <c r="K115" s="9" t="str">
        <f t="shared" si="22"/>
        <v>Yes</v>
      </c>
    </row>
    <row r="116" spans="1:11" x14ac:dyDescent="0.25">
      <c r="A116" s="73" t="s">
        <v>922</v>
      </c>
      <c r="B116" s="33" t="s">
        <v>213</v>
      </c>
      <c r="C116" s="82">
        <v>1.2595045523999999</v>
      </c>
      <c r="D116" s="9" t="str">
        <f t="shared" si="19"/>
        <v>N/A</v>
      </c>
      <c r="E116" s="9">
        <v>1.2400401211000001</v>
      </c>
      <c r="F116" s="9" t="str">
        <f t="shared" si="20"/>
        <v>N/A</v>
      </c>
      <c r="G116" s="8">
        <v>1.1325452704000001</v>
      </c>
      <c r="H116" s="9" t="str">
        <f t="shared" si="21"/>
        <v>N/A</v>
      </c>
      <c r="I116" s="10">
        <v>-1.55</v>
      </c>
      <c r="J116" s="10">
        <v>-8.67</v>
      </c>
      <c r="K116" s="9" t="str">
        <f t="shared" si="22"/>
        <v>Yes</v>
      </c>
    </row>
    <row r="117" spans="1:11" x14ac:dyDescent="0.25">
      <c r="A117" s="73" t="s">
        <v>923</v>
      </c>
      <c r="B117" s="33" t="s">
        <v>213</v>
      </c>
      <c r="C117" s="82">
        <v>6.5230192000000006E-2</v>
      </c>
      <c r="D117" s="9" t="str">
        <f t="shared" si="19"/>
        <v>N/A</v>
      </c>
      <c r="E117" s="9">
        <v>6.5250028700000004E-2</v>
      </c>
      <c r="F117" s="9" t="str">
        <f t="shared" si="20"/>
        <v>N/A</v>
      </c>
      <c r="G117" s="8">
        <v>8.2936796699999996E-2</v>
      </c>
      <c r="H117" s="9" t="str">
        <f t="shared" si="21"/>
        <v>N/A</v>
      </c>
      <c r="I117" s="10">
        <v>3.04E-2</v>
      </c>
      <c r="J117" s="10">
        <v>27.11</v>
      </c>
      <c r="K117" s="9" t="str">
        <f t="shared" si="22"/>
        <v>Yes</v>
      </c>
    </row>
    <row r="118" spans="1:11" x14ac:dyDescent="0.25">
      <c r="A118" s="73" t="s">
        <v>924</v>
      </c>
      <c r="B118" s="33" t="s">
        <v>213</v>
      </c>
      <c r="C118" s="82">
        <v>1.447662067</v>
      </c>
      <c r="D118" s="9" t="str">
        <f t="shared" si="19"/>
        <v>N/A</v>
      </c>
      <c r="E118" s="9">
        <v>1.4782172047</v>
      </c>
      <c r="F118" s="9" t="str">
        <f t="shared" si="20"/>
        <v>N/A</v>
      </c>
      <c r="G118" s="8">
        <v>1.4844889131000001</v>
      </c>
      <c r="H118" s="9" t="str">
        <f t="shared" si="21"/>
        <v>N/A</v>
      </c>
      <c r="I118" s="10">
        <v>2.1110000000000002</v>
      </c>
      <c r="J118" s="10">
        <v>0.42430000000000001</v>
      </c>
      <c r="K118" s="9" t="str">
        <f t="shared" si="22"/>
        <v>Yes</v>
      </c>
    </row>
    <row r="119" spans="1:11" x14ac:dyDescent="0.25">
      <c r="A119" s="73" t="s">
        <v>925</v>
      </c>
      <c r="B119" s="33" t="s">
        <v>213</v>
      </c>
      <c r="C119" s="82">
        <v>11.95089155</v>
      </c>
      <c r="D119" s="9" t="str">
        <f t="shared" si="19"/>
        <v>N/A</v>
      </c>
      <c r="E119" s="9">
        <v>12.728908917</v>
      </c>
      <c r="F119" s="9" t="str">
        <f t="shared" si="20"/>
        <v>N/A</v>
      </c>
      <c r="G119" s="8">
        <v>15.039530146000001</v>
      </c>
      <c r="H119" s="9" t="str">
        <f t="shared" si="21"/>
        <v>N/A</v>
      </c>
      <c r="I119" s="10">
        <v>6.51</v>
      </c>
      <c r="J119" s="10">
        <v>18.149999999999999</v>
      </c>
      <c r="K119" s="9" t="str">
        <f t="shared" si="22"/>
        <v>Yes</v>
      </c>
    </row>
    <row r="120" spans="1:11" x14ac:dyDescent="0.25">
      <c r="A120" s="73" t="s">
        <v>926</v>
      </c>
      <c r="B120" s="33" t="s">
        <v>213</v>
      </c>
      <c r="C120" s="82">
        <v>11.465208709000001</v>
      </c>
      <c r="D120" s="9" t="str">
        <f t="shared" si="19"/>
        <v>N/A</v>
      </c>
      <c r="E120" s="9">
        <v>12.247660084</v>
      </c>
      <c r="F120" s="9" t="str">
        <f t="shared" si="20"/>
        <v>N/A</v>
      </c>
      <c r="G120" s="8">
        <v>13.604634305999999</v>
      </c>
      <c r="H120" s="9" t="str">
        <f t="shared" si="21"/>
        <v>N/A</v>
      </c>
      <c r="I120" s="10">
        <v>6.8250000000000002</v>
      </c>
      <c r="J120" s="10">
        <v>11.08</v>
      </c>
      <c r="K120" s="9" t="str">
        <f t="shared" si="22"/>
        <v>Yes</v>
      </c>
    </row>
    <row r="121" spans="1:11" x14ac:dyDescent="0.25">
      <c r="A121" s="73" t="s">
        <v>927</v>
      </c>
      <c r="B121" s="33" t="s">
        <v>213</v>
      </c>
      <c r="C121" s="82">
        <v>0</v>
      </c>
      <c r="D121" s="9" t="str">
        <f t="shared" si="19"/>
        <v>N/A</v>
      </c>
      <c r="E121" s="9">
        <v>0</v>
      </c>
      <c r="F121" s="9" t="str">
        <f t="shared" si="20"/>
        <v>N/A</v>
      </c>
      <c r="G121" s="8">
        <v>0</v>
      </c>
      <c r="H121" s="9" t="str">
        <f t="shared" si="21"/>
        <v>N/A</v>
      </c>
      <c r="I121" s="10" t="s">
        <v>1747</v>
      </c>
      <c r="J121" s="10" t="s">
        <v>1747</v>
      </c>
      <c r="K121" s="9" t="str">
        <f t="shared" si="22"/>
        <v>N/A</v>
      </c>
    </row>
    <row r="122" spans="1:11" x14ac:dyDescent="0.25">
      <c r="A122" s="73" t="s">
        <v>928</v>
      </c>
      <c r="B122" s="33" t="s">
        <v>213</v>
      </c>
      <c r="C122" s="82">
        <v>0</v>
      </c>
      <c r="D122" s="9" t="str">
        <f t="shared" si="19"/>
        <v>N/A</v>
      </c>
      <c r="E122" s="9">
        <v>0</v>
      </c>
      <c r="F122" s="9" t="str">
        <f t="shared" si="20"/>
        <v>N/A</v>
      </c>
      <c r="G122" s="8">
        <v>0</v>
      </c>
      <c r="H122" s="9" t="str">
        <f t="shared" si="21"/>
        <v>N/A</v>
      </c>
      <c r="I122" s="10" t="s">
        <v>1747</v>
      </c>
      <c r="J122" s="10" t="s">
        <v>1747</v>
      </c>
      <c r="K122" s="9" t="str">
        <f t="shared" si="22"/>
        <v>N/A</v>
      </c>
    </row>
    <row r="123" spans="1:11" x14ac:dyDescent="0.25">
      <c r="A123" s="73" t="s">
        <v>929</v>
      </c>
      <c r="B123" s="33" t="s">
        <v>213</v>
      </c>
      <c r="C123" s="82">
        <v>8.5967238400000007E-2</v>
      </c>
      <c r="D123" s="9" t="str">
        <f t="shared" si="19"/>
        <v>N/A</v>
      </c>
      <c r="E123" s="9">
        <v>0.1054869373</v>
      </c>
      <c r="F123" s="9" t="str">
        <f t="shared" si="20"/>
        <v>N/A</v>
      </c>
      <c r="G123" s="8">
        <v>1.1731101141</v>
      </c>
      <c r="H123" s="9" t="str">
        <f t="shared" si="21"/>
        <v>N/A</v>
      </c>
      <c r="I123" s="10">
        <v>22.71</v>
      </c>
      <c r="J123" s="10">
        <v>1012</v>
      </c>
      <c r="K123" s="9" t="str">
        <f t="shared" si="22"/>
        <v>No</v>
      </c>
    </row>
    <row r="124" spans="1:11" x14ac:dyDescent="0.25">
      <c r="A124" s="73" t="s">
        <v>930</v>
      </c>
      <c r="B124" s="33" t="s">
        <v>213</v>
      </c>
      <c r="C124" s="82">
        <v>0</v>
      </c>
      <c r="D124" s="9" t="str">
        <f t="shared" si="19"/>
        <v>N/A</v>
      </c>
      <c r="E124" s="9">
        <v>0</v>
      </c>
      <c r="F124" s="9" t="str">
        <f t="shared" si="20"/>
        <v>N/A</v>
      </c>
      <c r="G124" s="8">
        <v>4.828713E-4</v>
      </c>
      <c r="H124" s="9" t="str">
        <f t="shared" si="21"/>
        <v>N/A</v>
      </c>
      <c r="I124" s="10" t="s">
        <v>1747</v>
      </c>
      <c r="J124" s="10" t="s">
        <v>1747</v>
      </c>
      <c r="K124" s="9" t="str">
        <f t="shared" si="22"/>
        <v>N/A</v>
      </c>
    </row>
    <row r="125" spans="1:11" x14ac:dyDescent="0.25">
      <c r="A125" s="73" t="s">
        <v>931</v>
      </c>
      <c r="B125" s="33" t="s">
        <v>213</v>
      </c>
      <c r="C125" s="82">
        <v>0</v>
      </c>
      <c r="D125" s="9" t="str">
        <f t="shared" si="19"/>
        <v>N/A</v>
      </c>
      <c r="E125" s="9">
        <v>0</v>
      </c>
      <c r="F125" s="9" t="str">
        <f t="shared" si="20"/>
        <v>N/A</v>
      </c>
      <c r="G125" s="8">
        <v>0</v>
      </c>
      <c r="H125" s="9" t="str">
        <f t="shared" si="21"/>
        <v>N/A</v>
      </c>
      <c r="I125" s="10" t="s">
        <v>1747</v>
      </c>
      <c r="J125" s="10" t="s">
        <v>1747</v>
      </c>
      <c r="K125" s="9" t="str">
        <f t="shared" si="22"/>
        <v>N/A</v>
      </c>
    </row>
    <row r="126" spans="1:11" x14ac:dyDescent="0.25">
      <c r="A126" s="73" t="s">
        <v>932</v>
      </c>
      <c r="B126" s="33" t="s">
        <v>213</v>
      </c>
      <c r="C126" s="82">
        <v>0.2639194218</v>
      </c>
      <c r="D126" s="9" t="str">
        <f t="shared" si="19"/>
        <v>N/A</v>
      </c>
      <c r="E126" s="9">
        <v>0.252332536</v>
      </c>
      <c r="F126" s="9" t="str">
        <f t="shared" si="20"/>
        <v>N/A</v>
      </c>
      <c r="G126" s="8">
        <v>0.1138076341</v>
      </c>
      <c r="H126" s="9" t="str">
        <f t="shared" si="21"/>
        <v>N/A</v>
      </c>
      <c r="I126" s="10">
        <v>-4.3899999999999997</v>
      </c>
      <c r="J126" s="10">
        <v>-54.9</v>
      </c>
      <c r="K126" s="9" t="str">
        <f t="shared" si="22"/>
        <v>No</v>
      </c>
    </row>
    <row r="127" spans="1:11" x14ac:dyDescent="0.25">
      <c r="A127" s="73" t="s">
        <v>933</v>
      </c>
      <c r="B127" s="33" t="s">
        <v>213</v>
      </c>
      <c r="C127" s="82">
        <v>5.4069021699999997E-2</v>
      </c>
      <c r="D127" s="9" t="str">
        <f t="shared" si="19"/>
        <v>N/A</v>
      </c>
      <c r="E127" s="9">
        <v>5.43670583E-2</v>
      </c>
      <c r="F127" s="9" t="str">
        <f t="shared" si="20"/>
        <v>N/A</v>
      </c>
      <c r="G127" s="8">
        <v>7.1856364500000006E-2</v>
      </c>
      <c r="H127" s="9" t="str">
        <f t="shared" si="21"/>
        <v>N/A</v>
      </c>
      <c r="I127" s="10">
        <v>0.55120000000000002</v>
      </c>
      <c r="J127" s="10">
        <v>32.17</v>
      </c>
      <c r="K127" s="9" t="str">
        <f t="shared" si="22"/>
        <v>No</v>
      </c>
    </row>
    <row r="128" spans="1:11" x14ac:dyDescent="0.25">
      <c r="A128" s="73" t="s">
        <v>934</v>
      </c>
      <c r="B128" s="33" t="s">
        <v>213</v>
      </c>
      <c r="C128" s="82">
        <v>0</v>
      </c>
      <c r="D128" s="9" t="str">
        <f t="shared" si="19"/>
        <v>N/A</v>
      </c>
      <c r="E128" s="9">
        <v>0</v>
      </c>
      <c r="F128" s="9" t="str">
        <f t="shared" si="20"/>
        <v>N/A</v>
      </c>
      <c r="G128" s="8">
        <v>0</v>
      </c>
      <c r="H128" s="9" t="str">
        <f t="shared" si="21"/>
        <v>N/A</v>
      </c>
      <c r="I128" s="10" t="s">
        <v>1747</v>
      </c>
      <c r="J128" s="10" t="s">
        <v>1747</v>
      </c>
      <c r="K128" s="9" t="str">
        <f t="shared" si="22"/>
        <v>N/A</v>
      </c>
    </row>
    <row r="129" spans="1:11" x14ac:dyDescent="0.25">
      <c r="A129" s="73" t="s">
        <v>935</v>
      </c>
      <c r="B129" s="33" t="s">
        <v>213</v>
      </c>
      <c r="C129" s="82">
        <v>0</v>
      </c>
      <c r="D129" s="9" t="str">
        <f t="shared" si="19"/>
        <v>N/A</v>
      </c>
      <c r="E129" s="9">
        <v>0</v>
      </c>
      <c r="F129" s="9" t="str">
        <f t="shared" si="20"/>
        <v>N/A</v>
      </c>
      <c r="G129" s="8">
        <v>0</v>
      </c>
      <c r="H129" s="9" t="str">
        <f t="shared" si="21"/>
        <v>N/A</v>
      </c>
      <c r="I129" s="10" t="s">
        <v>1747</v>
      </c>
      <c r="J129" s="10" t="s">
        <v>1747</v>
      </c>
      <c r="K129" s="9" t="str">
        <f t="shared" si="22"/>
        <v>N/A</v>
      </c>
    </row>
    <row r="130" spans="1:11" x14ac:dyDescent="0.25">
      <c r="A130" s="73" t="s">
        <v>936</v>
      </c>
      <c r="B130" s="33" t="s">
        <v>213</v>
      </c>
      <c r="C130" s="82">
        <v>8.1727159300000005E-2</v>
      </c>
      <c r="D130" s="9" t="str">
        <f t="shared" si="19"/>
        <v>N/A</v>
      </c>
      <c r="E130" s="9">
        <v>6.9062301500000006E-2</v>
      </c>
      <c r="F130" s="9" t="str">
        <f t="shared" si="20"/>
        <v>N/A</v>
      </c>
      <c r="G130" s="8">
        <v>7.5638856099999999E-2</v>
      </c>
      <c r="H130" s="9" t="str">
        <f t="shared" si="21"/>
        <v>N/A</v>
      </c>
      <c r="I130" s="10">
        <v>-15.5</v>
      </c>
      <c r="J130" s="10">
        <v>9.5229999999999997</v>
      </c>
      <c r="K130" s="9" t="str">
        <f t="shared" si="22"/>
        <v>Yes</v>
      </c>
    </row>
    <row r="131" spans="1:11" ht="12" customHeight="1" x14ac:dyDescent="0.25">
      <c r="A131" s="141" t="s">
        <v>1646</v>
      </c>
      <c r="B131" s="142"/>
      <c r="C131" s="142"/>
      <c r="D131" s="142"/>
      <c r="E131" s="142"/>
      <c r="F131" s="142"/>
      <c r="G131" s="142"/>
      <c r="H131" s="142"/>
      <c r="I131" s="142"/>
      <c r="J131" s="142"/>
      <c r="K131" s="143"/>
    </row>
    <row r="132" spans="1:11" x14ac:dyDescent="0.25">
      <c r="A132" s="134" t="s">
        <v>1644</v>
      </c>
      <c r="B132" s="135"/>
      <c r="C132" s="135"/>
      <c r="D132" s="135"/>
      <c r="E132" s="135"/>
      <c r="F132" s="135"/>
      <c r="G132" s="135"/>
      <c r="H132" s="135"/>
      <c r="I132" s="135"/>
      <c r="J132" s="135"/>
      <c r="K132" s="136"/>
    </row>
    <row r="133" spans="1:11" x14ac:dyDescent="0.25">
      <c r="A133" s="137" t="s">
        <v>1742</v>
      </c>
      <c r="B133" s="137"/>
      <c r="C133" s="137"/>
      <c r="D133" s="137"/>
      <c r="E133" s="137"/>
      <c r="F133" s="137"/>
      <c r="G133" s="137"/>
      <c r="H133" s="137"/>
      <c r="I133" s="137"/>
      <c r="J133" s="137"/>
      <c r="K133" s="13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1598</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5" customHeight="1"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1884589</v>
      </c>
      <c r="D6" s="9" t="str">
        <f>IF($B6="N/A","N/A",IF(C6&gt;15,"No",IF(C6&lt;-15,"No","Yes")))</f>
        <v>N/A</v>
      </c>
      <c r="E6" s="34">
        <v>1805117</v>
      </c>
      <c r="F6" s="9" t="str">
        <f>IF($B6="N/A","N/A",IF(E6&gt;15,"No",IF(E6&lt;-15,"No","Yes")))</f>
        <v>N/A</v>
      </c>
      <c r="G6" s="34">
        <v>1813289</v>
      </c>
      <c r="H6" s="9" t="str">
        <f>IF($B6="N/A","N/A",IF(G6&gt;15,"No",IF(G6&lt;-15,"No","Yes")))</f>
        <v>N/A</v>
      </c>
      <c r="I6" s="10">
        <v>-4.22</v>
      </c>
      <c r="J6" s="10">
        <v>0.45269999999999999</v>
      </c>
      <c r="K6" s="9" t="str">
        <f t="shared" ref="K6:K13"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5">
      <c r="A9" s="73" t="s">
        <v>854</v>
      </c>
      <c r="B9" s="33" t="s">
        <v>213</v>
      </c>
      <c r="C9" s="75">
        <v>35.608059900999997</v>
      </c>
      <c r="D9" s="9" t="str">
        <f t="shared" ref="D9:D17" si="1">IF($B9="N/A","N/A",IF(C9&gt;15,"No",IF(C9&lt;-15,"No","Yes")))</f>
        <v>N/A</v>
      </c>
      <c r="E9" s="35">
        <v>36.392900847999996</v>
      </c>
      <c r="F9" s="9" t="str">
        <f>IF($B9="N/A","N/A",IF(E9&gt;15,"No",IF(E9&lt;-15,"No","Yes")))</f>
        <v>N/A</v>
      </c>
      <c r="G9" s="35">
        <v>37.368657726000002</v>
      </c>
      <c r="H9" s="9" t="str">
        <f>IF($B9="N/A","N/A",IF(G9&gt;15,"No",IF(G9&lt;-15,"No","Yes")))</f>
        <v>N/A</v>
      </c>
      <c r="I9" s="10">
        <v>2.2040000000000002</v>
      </c>
      <c r="J9" s="10">
        <v>2.681</v>
      </c>
      <c r="K9" s="9" t="str">
        <f t="shared" si="0"/>
        <v>Yes</v>
      </c>
    </row>
    <row r="10" spans="1:11" x14ac:dyDescent="0.25">
      <c r="A10" s="73" t="s">
        <v>16</v>
      </c>
      <c r="B10" s="33" t="s">
        <v>213</v>
      </c>
      <c r="C10" s="72">
        <v>1.9567661702000001</v>
      </c>
      <c r="D10" s="9" t="str">
        <f t="shared" si="1"/>
        <v>N/A</v>
      </c>
      <c r="E10" s="8">
        <v>2.104572723</v>
      </c>
      <c r="F10" s="9" t="str">
        <f>IF($B10="N/A","N/A",IF(E10&gt;15,"No",IF(E10&lt;-15,"No","Yes")))</f>
        <v>N/A</v>
      </c>
      <c r="G10" s="8">
        <v>3.0400559425</v>
      </c>
      <c r="H10" s="9" t="str">
        <f>IF($B10="N/A","N/A",IF(G10&gt;15,"No",IF(G10&lt;-15,"No","Yes")))</f>
        <v>N/A</v>
      </c>
      <c r="I10" s="10">
        <v>7.5540000000000003</v>
      </c>
      <c r="J10" s="10">
        <v>44.45</v>
      </c>
      <c r="K10" s="9" t="str">
        <f t="shared" si="0"/>
        <v>No</v>
      </c>
    </row>
    <row r="11" spans="1:11" x14ac:dyDescent="0.25">
      <c r="A11" s="73" t="s">
        <v>36</v>
      </c>
      <c r="B11" s="33" t="s">
        <v>213</v>
      </c>
      <c r="C11" s="72">
        <v>0</v>
      </c>
      <c r="D11" s="9" t="str">
        <f t="shared" si="1"/>
        <v>N/A</v>
      </c>
      <c r="E11" s="8">
        <v>0.63165329699999995</v>
      </c>
      <c r="F11" s="9" t="str">
        <f>IF($B11="N/A","N/A",IF(E11&gt;15,"No",IF(E11&lt;-15,"No","Yes")))</f>
        <v>N/A</v>
      </c>
      <c r="G11" s="8">
        <v>8.5998983400999993</v>
      </c>
      <c r="H11" s="9" t="str">
        <f>IF($B11="N/A","N/A",IF(G11&gt;15,"No",IF(G11&lt;-15,"No","Yes")))</f>
        <v>N/A</v>
      </c>
      <c r="I11" s="10" t="s">
        <v>1747</v>
      </c>
      <c r="J11" s="10">
        <v>1261</v>
      </c>
      <c r="K11" s="9" t="str">
        <f t="shared" si="0"/>
        <v>No</v>
      </c>
    </row>
    <row r="12" spans="1:11" x14ac:dyDescent="0.25">
      <c r="A12" s="73" t="s">
        <v>37</v>
      </c>
      <c r="B12" s="33" t="s">
        <v>213</v>
      </c>
      <c r="C12" s="72">
        <v>100</v>
      </c>
      <c r="D12" s="9" t="str">
        <f t="shared" si="1"/>
        <v>N/A</v>
      </c>
      <c r="E12" s="8">
        <v>100</v>
      </c>
      <c r="F12" s="9" t="str">
        <f>IF($B12="N/A","N/A",IF(E12&gt;15,"No",IF(E12&lt;-15,"No","Yes")))</f>
        <v>N/A</v>
      </c>
      <c r="G12" s="8">
        <v>100</v>
      </c>
      <c r="H12" s="9" t="str">
        <f>IF($B12="N/A","N/A",IF(G12&gt;15,"No",IF(G12&lt;-15,"No","Yes")))</f>
        <v>N/A</v>
      </c>
      <c r="I12" s="10">
        <v>0</v>
      </c>
      <c r="J12" s="10">
        <v>0</v>
      </c>
      <c r="K12" s="9" t="str">
        <f t="shared" si="0"/>
        <v>Yes</v>
      </c>
    </row>
    <row r="13" spans="1:11" x14ac:dyDescent="0.25">
      <c r="A13" s="73" t="s">
        <v>38</v>
      </c>
      <c r="B13" s="33" t="s">
        <v>213</v>
      </c>
      <c r="C13" s="72">
        <v>2.0591630325999999</v>
      </c>
      <c r="D13" s="9" t="str">
        <f t="shared" si="1"/>
        <v>N/A</v>
      </c>
      <c r="E13" s="8">
        <v>2.1899650002</v>
      </c>
      <c r="F13" s="9" t="str">
        <f>IF($B13="N/A","N/A",IF(E13&gt;15,"No",IF(E13&lt;-15,"No","Yes")))</f>
        <v>N/A</v>
      </c>
      <c r="G13" s="8">
        <v>2.6662923676000001</v>
      </c>
      <c r="H13" s="9" t="str">
        <f>IF($B13="N/A","N/A",IF(G13&gt;15,"No",IF(G13&lt;-15,"No","Yes")))</f>
        <v>N/A</v>
      </c>
      <c r="I13" s="10">
        <v>6.3520000000000003</v>
      </c>
      <c r="J13" s="10">
        <v>21.75</v>
      </c>
      <c r="K13" s="9" t="str">
        <f t="shared" si="0"/>
        <v>Yes</v>
      </c>
    </row>
    <row r="14" spans="1:11" x14ac:dyDescent="0.25">
      <c r="A14" s="73" t="s">
        <v>676</v>
      </c>
      <c r="B14" s="33" t="s">
        <v>213</v>
      </c>
      <c r="C14" s="72">
        <v>35.429581728000002</v>
      </c>
      <c r="D14" s="9" t="str">
        <f t="shared" si="1"/>
        <v>N/A</v>
      </c>
      <c r="E14" s="8">
        <v>34.945712659999998</v>
      </c>
      <c r="F14" s="9" t="str">
        <f t="shared" ref="F14:F33" si="2">IF($B14="N/A","N/A",IF(E14&gt;15,"No",IF(E14&lt;-15,"No","Yes")))</f>
        <v>N/A</v>
      </c>
      <c r="G14" s="8">
        <v>33.411827899000002</v>
      </c>
      <c r="H14" s="9" t="str">
        <f t="shared" ref="H14:H33" si="3">IF($B14="N/A","N/A",IF(G14&gt;15,"No",IF(G14&lt;-15,"No","Yes")))</f>
        <v>N/A</v>
      </c>
      <c r="I14" s="10">
        <v>-1.37</v>
      </c>
      <c r="J14" s="10">
        <v>-4.3899999999999997</v>
      </c>
      <c r="K14" s="9" t="str">
        <f t="shared" ref="K14:K30" si="4">IF(J14="Div by 0", "N/A", IF(J14="N/A","N/A", IF(J14&gt;30, "No", IF(J14&lt;-30, "No", "Yes"))))</f>
        <v>Yes</v>
      </c>
    </row>
    <row r="15" spans="1:11" x14ac:dyDescent="0.25">
      <c r="A15" s="73" t="s">
        <v>677</v>
      </c>
      <c r="B15" s="33" t="s">
        <v>213</v>
      </c>
      <c r="C15" s="72">
        <v>0.89420027390000001</v>
      </c>
      <c r="D15" s="9" t="str">
        <f t="shared" si="1"/>
        <v>N/A</v>
      </c>
      <c r="E15" s="8">
        <v>0.89484504330000003</v>
      </c>
      <c r="F15" s="9" t="str">
        <f t="shared" si="2"/>
        <v>N/A</v>
      </c>
      <c r="G15" s="8">
        <v>0.87040730960000001</v>
      </c>
      <c r="H15" s="9" t="str">
        <f t="shared" si="3"/>
        <v>N/A</v>
      </c>
      <c r="I15" s="10">
        <v>7.2099999999999997E-2</v>
      </c>
      <c r="J15" s="10">
        <v>-2.73</v>
      </c>
      <c r="K15" s="9" t="str">
        <f t="shared" si="4"/>
        <v>Yes</v>
      </c>
    </row>
    <row r="16" spans="1:11" x14ac:dyDescent="0.25">
      <c r="A16" s="73" t="s">
        <v>381</v>
      </c>
      <c r="B16" s="33" t="s">
        <v>213</v>
      </c>
      <c r="C16" s="72">
        <v>4.9828371066999999</v>
      </c>
      <c r="D16" s="9" t="str">
        <f t="shared" si="1"/>
        <v>N/A</v>
      </c>
      <c r="E16" s="8">
        <v>5.4902258413</v>
      </c>
      <c r="F16" s="9" t="str">
        <f t="shared" si="2"/>
        <v>N/A</v>
      </c>
      <c r="G16" s="8">
        <v>6.2927641429000003</v>
      </c>
      <c r="H16" s="9" t="str">
        <f t="shared" si="3"/>
        <v>N/A</v>
      </c>
      <c r="I16" s="10">
        <v>10.18</v>
      </c>
      <c r="J16" s="10">
        <v>14.62</v>
      </c>
      <c r="K16" s="9" t="str">
        <f t="shared" si="4"/>
        <v>Yes</v>
      </c>
    </row>
    <row r="17" spans="1:11" x14ac:dyDescent="0.25">
      <c r="A17" s="73" t="s">
        <v>382</v>
      </c>
      <c r="B17" s="33" t="s">
        <v>213</v>
      </c>
      <c r="C17" s="72">
        <v>5.9731326033999999</v>
      </c>
      <c r="D17" s="9" t="str">
        <f t="shared" si="1"/>
        <v>N/A</v>
      </c>
      <c r="E17" s="8">
        <v>6.7712508386000003</v>
      </c>
      <c r="F17" s="9" t="str">
        <f t="shared" si="2"/>
        <v>N/A</v>
      </c>
      <c r="G17" s="8">
        <v>7.2633761083000001</v>
      </c>
      <c r="H17" s="9" t="str">
        <f t="shared" si="3"/>
        <v>N/A</v>
      </c>
      <c r="I17" s="10">
        <v>13.36</v>
      </c>
      <c r="J17" s="10">
        <v>7.2679999999999998</v>
      </c>
      <c r="K17" s="9" t="str">
        <f t="shared" si="4"/>
        <v>Yes</v>
      </c>
    </row>
    <row r="18" spans="1:11" x14ac:dyDescent="0.25">
      <c r="A18" s="73" t="s">
        <v>383</v>
      </c>
      <c r="B18" s="33" t="s">
        <v>213</v>
      </c>
      <c r="C18" s="72">
        <v>2.122479E-4</v>
      </c>
      <c r="D18" s="9" t="str">
        <f t="shared" ref="D18:D33" si="5">IF($B18="N/A","N/A",IF(C18&gt;15,"No",IF(C18&lt;-15,"No","Yes")))</f>
        <v>N/A</v>
      </c>
      <c r="E18" s="8">
        <v>1.661942E-4</v>
      </c>
      <c r="F18" s="9" t="str">
        <f t="shared" si="2"/>
        <v>N/A</v>
      </c>
      <c r="G18" s="8">
        <v>3.8603880000000001E-4</v>
      </c>
      <c r="H18" s="9" t="str">
        <f t="shared" si="3"/>
        <v>N/A</v>
      </c>
      <c r="I18" s="10">
        <v>-21.7</v>
      </c>
      <c r="J18" s="10">
        <v>132.30000000000001</v>
      </c>
      <c r="K18" s="9" t="str">
        <f t="shared" si="4"/>
        <v>No</v>
      </c>
    </row>
    <row r="19" spans="1:11" x14ac:dyDescent="0.25">
      <c r="A19" s="73" t="s">
        <v>384</v>
      </c>
      <c r="B19" s="33" t="s">
        <v>213</v>
      </c>
      <c r="C19" s="72">
        <v>28.183121094000001</v>
      </c>
      <c r="D19" s="9" t="str">
        <f t="shared" si="5"/>
        <v>N/A</v>
      </c>
      <c r="E19" s="8">
        <v>24.330555859</v>
      </c>
      <c r="F19" s="9" t="str">
        <f t="shared" si="2"/>
        <v>N/A</v>
      </c>
      <c r="G19" s="8">
        <v>25.830796966000001</v>
      </c>
      <c r="H19" s="9" t="str">
        <f t="shared" si="3"/>
        <v>N/A</v>
      </c>
      <c r="I19" s="10">
        <v>-13.7</v>
      </c>
      <c r="J19" s="10">
        <v>6.1660000000000004</v>
      </c>
      <c r="K19" s="9" t="str">
        <f t="shared" si="4"/>
        <v>Yes</v>
      </c>
    </row>
    <row r="20" spans="1:11" x14ac:dyDescent="0.25">
      <c r="A20" s="73" t="s">
        <v>386</v>
      </c>
      <c r="B20" s="33" t="s">
        <v>213</v>
      </c>
      <c r="C20" s="72">
        <v>6.6751954899999993E-2</v>
      </c>
      <c r="D20" s="9" t="str">
        <f t="shared" si="5"/>
        <v>N/A</v>
      </c>
      <c r="E20" s="8">
        <v>0.19721713330000001</v>
      </c>
      <c r="F20" s="9" t="str">
        <f t="shared" si="2"/>
        <v>N/A</v>
      </c>
      <c r="G20" s="8">
        <v>0.51911195619999995</v>
      </c>
      <c r="H20" s="9" t="str">
        <f t="shared" si="3"/>
        <v>N/A</v>
      </c>
      <c r="I20" s="10">
        <v>195.4</v>
      </c>
      <c r="J20" s="10">
        <v>163.19999999999999</v>
      </c>
      <c r="K20" s="9" t="str">
        <f t="shared" si="4"/>
        <v>No</v>
      </c>
    </row>
    <row r="21" spans="1:11" x14ac:dyDescent="0.25">
      <c r="A21" s="73" t="s">
        <v>387</v>
      </c>
      <c r="B21" s="33" t="s">
        <v>213</v>
      </c>
      <c r="C21" s="72">
        <v>12.531061148999999</v>
      </c>
      <c r="D21" s="9" t="str">
        <f t="shared" si="5"/>
        <v>N/A</v>
      </c>
      <c r="E21" s="8">
        <v>14.365661616000001</v>
      </c>
      <c r="F21" s="9" t="str">
        <f t="shared" si="2"/>
        <v>N/A</v>
      </c>
      <c r="G21" s="8">
        <v>15.083916574</v>
      </c>
      <c r="H21" s="9" t="str">
        <f t="shared" si="3"/>
        <v>N/A</v>
      </c>
      <c r="I21" s="10">
        <v>14.64</v>
      </c>
      <c r="J21" s="10">
        <v>5</v>
      </c>
      <c r="K21" s="9" t="str">
        <f t="shared" si="4"/>
        <v>Yes</v>
      </c>
    </row>
    <row r="22" spans="1:11" x14ac:dyDescent="0.25">
      <c r="A22" s="73" t="s">
        <v>388</v>
      </c>
      <c r="B22" s="33" t="s">
        <v>213</v>
      </c>
      <c r="C22" s="72">
        <v>8.4700165393999995</v>
      </c>
      <c r="D22" s="9" t="str">
        <f t="shared" si="5"/>
        <v>N/A</v>
      </c>
      <c r="E22" s="8">
        <v>9.0485547474000008</v>
      </c>
      <c r="F22" s="9" t="str">
        <f t="shared" si="2"/>
        <v>N/A</v>
      </c>
      <c r="G22" s="8">
        <v>8.7674937640999993</v>
      </c>
      <c r="H22" s="9" t="str">
        <f t="shared" si="3"/>
        <v>N/A</v>
      </c>
      <c r="I22" s="10">
        <v>6.83</v>
      </c>
      <c r="J22" s="10">
        <v>-3.11</v>
      </c>
      <c r="K22" s="9" t="str">
        <f t="shared" si="4"/>
        <v>Yes</v>
      </c>
    </row>
    <row r="23" spans="1:11" x14ac:dyDescent="0.25">
      <c r="A23" s="73" t="s">
        <v>391</v>
      </c>
      <c r="B23" s="33" t="s">
        <v>213</v>
      </c>
      <c r="C23" s="72">
        <v>0</v>
      </c>
      <c r="D23" s="9" t="str">
        <f t="shared" si="5"/>
        <v>N/A</v>
      </c>
      <c r="E23" s="8">
        <v>0</v>
      </c>
      <c r="F23" s="9" t="str">
        <f t="shared" si="2"/>
        <v>N/A</v>
      </c>
      <c r="G23" s="8">
        <v>0</v>
      </c>
      <c r="H23" s="9" t="str">
        <f t="shared" si="3"/>
        <v>N/A</v>
      </c>
      <c r="I23" s="10" t="s">
        <v>1747</v>
      </c>
      <c r="J23" s="10" t="s">
        <v>1747</v>
      </c>
      <c r="K23" s="9" t="str">
        <f t="shared" si="4"/>
        <v>N/A</v>
      </c>
    </row>
    <row r="24" spans="1:11" x14ac:dyDescent="0.25">
      <c r="A24" s="73" t="s">
        <v>392</v>
      </c>
      <c r="B24" s="33" t="s">
        <v>213</v>
      </c>
      <c r="C24" s="72">
        <v>0</v>
      </c>
      <c r="D24" s="9" t="str">
        <f t="shared" si="5"/>
        <v>N/A</v>
      </c>
      <c r="E24" s="8">
        <v>0</v>
      </c>
      <c r="F24" s="9" t="str">
        <f t="shared" si="2"/>
        <v>N/A</v>
      </c>
      <c r="G24" s="8">
        <v>0</v>
      </c>
      <c r="H24" s="9" t="str">
        <f t="shared" si="3"/>
        <v>N/A</v>
      </c>
      <c r="I24" s="10" t="s">
        <v>1747</v>
      </c>
      <c r="J24" s="10" t="s">
        <v>1747</v>
      </c>
      <c r="K24" s="9" t="str">
        <f t="shared" si="4"/>
        <v>N/A</v>
      </c>
    </row>
    <row r="25" spans="1:11" x14ac:dyDescent="0.25">
      <c r="A25" s="73" t="s">
        <v>393</v>
      </c>
      <c r="B25" s="33" t="s">
        <v>213</v>
      </c>
      <c r="C25" s="72">
        <v>2.8122843000000001E-3</v>
      </c>
      <c r="D25" s="9" t="str">
        <f t="shared" si="5"/>
        <v>N/A</v>
      </c>
      <c r="E25" s="8">
        <v>1.7727382999999999E-3</v>
      </c>
      <c r="F25" s="9" t="str">
        <f t="shared" si="2"/>
        <v>N/A</v>
      </c>
      <c r="G25" s="8">
        <v>2.1507878999999998E-3</v>
      </c>
      <c r="H25" s="9" t="str">
        <f t="shared" si="3"/>
        <v>N/A</v>
      </c>
      <c r="I25" s="10">
        <v>-37</v>
      </c>
      <c r="J25" s="10">
        <v>21.33</v>
      </c>
      <c r="K25" s="9" t="str">
        <f t="shared" si="4"/>
        <v>Yes</v>
      </c>
    </row>
    <row r="26" spans="1:11" x14ac:dyDescent="0.25">
      <c r="A26" s="73" t="s">
        <v>394</v>
      </c>
      <c r="B26" s="33" t="s">
        <v>213</v>
      </c>
      <c r="C26" s="72">
        <v>0.1502714916</v>
      </c>
      <c r="D26" s="9" t="str">
        <f t="shared" si="5"/>
        <v>N/A</v>
      </c>
      <c r="E26" s="8">
        <v>0.1703490688</v>
      </c>
      <c r="F26" s="9" t="str">
        <f t="shared" si="2"/>
        <v>N/A</v>
      </c>
      <c r="G26" s="8">
        <v>0.1222088702</v>
      </c>
      <c r="H26" s="9" t="str">
        <f t="shared" si="3"/>
        <v>N/A</v>
      </c>
      <c r="I26" s="10">
        <v>13.36</v>
      </c>
      <c r="J26" s="10">
        <v>-28.3</v>
      </c>
      <c r="K26" s="9" t="str">
        <f t="shared" si="4"/>
        <v>Yes</v>
      </c>
    </row>
    <row r="27" spans="1:11" x14ac:dyDescent="0.25">
      <c r="A27" s="73" t="s">
        <v>395</v>
      </c>
      <c r="B27" s="33" t="s">
        <v>213</v>
      </c>
      <c r="C27" s="72">
        <v>0</v>
      </c>
      <c r="D27" s="9" t="str">
        <f t="shared" si="5"/>
        <v>N/A</v>
      </c>
      <c r="E27" s="8">
        <v>0</v>
      </c>
      <c r="F27" s="9" t="str">
        <f t="shared" si="2"/>
        <v>N/A</v>
      </c>
      <c r="G27" s="8">
        <v>0</v>
      </c>
      <c r="H27" s="9" t="str">
        <f t="shared" si="3"/>
        <v>N/A</v>
      </c>
      <c r="I27" s="10" t="s">
        <v>1747</v>
      </c>
      <c r="J27" s="10" t="s">
        <v>1747</v>
      </c>
      <c r="K27" s="9" t="str">
        <f t="shared" si="4"/>
        <v>N/A</v>
      </c>
    </row>
    <row r="28" spans="1:11" x14ac:dyDescent="0.25">
      <c r="A28" s="73" t="s">
        <v>400</v>
      </c>
      <c r="B28" s="33" t="s">
        <v>213</v>
      </c>
      <c r="C28" s="72">
        <v>0</v>
      </c>
      <c r="D28" s="9" t="str">
        <f t="shared" si="5"/>
        <v>N/A</v>
      </c>
      <c r="E28" s="8">
        <v>0</v>
      </c>
      <c r="F28" s="9" t="str">
        <f t="shared" si="2"/>
        <v>N/A</v>
      </c>
      <c r="G28" s="8">
        <v>0</v>
      </c>
      <c r="H28" s="9" t="str">
        <f t="shared" si="3"/>
        <v>N/A</v>
      </c>
      <c r="I28" s="10" t="s">
        <v>1747</v>
      </c>
      <c r="J28" s="10" t="s">
        <v>1747</v>
      </c>
      <c r="K28" s="9" t="str">
        <f t="shared" si="4"/>
        <v>N/A</v>
      </c>
    </row>
    <row r="29" spans="1:11" x14ac:dyDescent="0.25">
      <c r="A29" s="73" t="s">
        <v>401</v>
      </c>
      <c r="B29" s="33" t="s">
        <v>213</v>
      </c>
      <c r="C29" s="72">
        <v>2.9242450211</v>
      </c>
      <c r="D29" s="9" t="str">
        <f t="shared" si="5"/>
        <v>N/A</v>
      </c>
      <c r="E29" s="8">
        <v>3.2212316431999999</v>
      </c>
      <c r="F29" s="9" t="str">
        <f t="shared" si="2"/>
        <v>N/A</v>
      </c>
      <c r="G29" s="8">
        <v>1.4896136247</v>
      </c>
      <c r="H29" s="9" t="str">
        <f t="shared" si="3"/>
        <v>N/A</v>
      </c>
      <c r="I29" s="10">
        <v>10.16</v>
      </c>
      <c r="J29" s="10">
        <v>-53.8</v>
      </c>
      <c r="K29" s="9" t="str">
        <f t="shared" si="4"/>
        <v>No</v>
      </c>
    </row>
    <row r="30" spans="1:11" x14ac:dyDescent="0.25">
      <c r="A30" s="73" t="s">
        <v>402</v>
      </c>
      <c r="B30" s="33" t="s">
        <v>213</v>
      </c>
      <c r="C30" s="72">
        <v>0</v>
      </c>
      <c r="D30" s="9" t="str">
        <f t="shared" si="5"/>
        <v>N/A</v>
      </c>
      <c r="E30" s="8">
        <v>0</v>
      </c>
      <c r="F30" s="9" t="str">
        <f t="shared" si="2"/>
        <v>N/A</v>
      </c>
      <c r="G30" s="8">
        <v>0</v>
      </c>
      <c r="H30" s="9" t="str">
        <f t="shared" si="3"/>
        <v>N/A</v>
      </c>
      <c r="I30" s="10" t="s">
        <v>1747</v>
      </c>
      <c r="J30" s="10" t="s">
        <v>1747</v>
      </c>
      <c r="K30" s="9" t="str">
        <f t="shared" si="4"/>
        <v>N/A</v>
      </c>
    </row>
    <row r="31" spans="1:11" x14ac:dyDescent="0.25">
      <c r="A31" s="73" t="s">
        <v>32</v>
      </c>
      <c r="B31" s="33" t="s">
        <v>213</v>
      </c>
      <c r="C31" s="72">
        <v>99.996232599999999</v>
      </c>
      <c r="D31" s="9" t="str">
        <f t="shared" si="5"/>
        <v>N/A</v>
      </c>
      <c r="E31" s="8">
        <v>99.996343726999996</v>
      </c>
      <c r="F31" s="9" t="str">
        <f t="shared" si="2"/>
        <v>N/A</v>
      </c>
      <c r="G31" s="8">
        <v>99.997408024999999</v>
      </c>
      <c r="H31" s="9" t="str">
        <f t="shared" si="3"/>
        <v>N/A</v>
      </c>
      <c r="I31" s="10">
        <v>1E-4</v>
      </c>
      <c r="J31" s="10">
        <v>1.1000000000000001E-3</v>
      </c>
      <c r="K31" s="9" t="str">
        <f t="shared" ref="K31:K43" si="6">IF(J31="Div by 0", "N/A", IF(J31="N/A","N/A", IF(J31&gt;30, "No", IF(J31&lt;-30, "No", "Yes"))))</f>
        <v>Yes</v>
      </c>
    </row>
    <row r="32" spans="1:11" x14ac:dyDescent="0.25">
      <c r="A32" s="73" t="s">
        <v>39</v>
      </c>
      <c r="B32" s="33" t="s">
        <v>267</v>
      </c>
      <c r="C32" s="72">
        <v>99.993708368</v>
      </c>
      <c r="D32" s="9" t="str">
        <f>IF($B32="N/A","N/A",IF(C32&gt;100,"No",IF(C32&lt;85,"No","Yes")))</f>
        <v>Yes</v>
      </c>
      <c r="E32" s="8">
        <v>99.997066227000005</v>
      </c>
      <c r="F32" s="9" t="str">
        <f>IF($B32="N/A","N/A",IF(E32&gt;100,"No",IF(E32&lt;85,"No","Yes")))</f>
        <v>Yes</v>
      </c>
      <c r="G32" s="8">
        <v>99.996829739000006</v>
      </c>
      <c r="H32" s="9" t="str">
        <f>IF($B32="N/A","N/A",IF(G32&gt;100,"No",IF(G32&lt;85,"No","Yes")))</f>
        <v>Yes</v>
      </c>
      <c r="I32" s="10">
        <v>3.3999999999999998E-3</v>
      </c>
      <c r="J32" s="10">
        <v>0</v>
      </c>
      <c r="K32" s="9" t="str">
        <f t="shared" si="6"/>
        <v>Yes</v>
      </c>
    </row>
    <row r="33" spans="1:11" x14ac:dyDescent="0.25">
      <c r="A33" s="73" t="s">
        <v>910</v>
      </c>
      <c r="B33" s="33" t="s">
        <v>213</v>
      </c>
      <c r="C33" s="72">
        <v>57.222960991000001</v>
      </c>
      <c r="D33" s="9" t="str">
        <f t="shared" si="5"/>
        <v>N/A</v>
      </c>
      <c r="E33" s="8">
        <v>58.212150238</v>
      </c>
      <c r="F33" s="9" t="str">
        <f t="shared" si="2"/>
        <v>N/A</v>
      </c>
      <c r="G33" s="8">
        <v>59.905737899000002</v>
      </c>
      <c r="H33" s="9" t="str">
        <f t="shared" si="3"/>
        <v>N/A</v>
      </c>
      <c r="I33" s="10">
        <v>1.7290000000000001</v>
      </c>
      <c r="J33" s="10">
        <v>2.9089999999999998</v>
      </c>
      <c r="K33" s="9" t="str">
        <f t="shared" si="6"/>
        <v>Yes</v>
      </c>
    </row>
    <row r="34" spans="1:11" x14ac:dyDescent="0.25">
      <c r="A34" s="73" t="s">
        <v>851</v>
      </c>
      <c r="B34" s="33" t="s">
        <v>268</v>
      </c>
      <c r="C34" s="72">
        <v>4.785308498</v>
      </c>
      <c r="D34" s="9" t="str">
        <f>IF($B34="N/A","N/A",IF(C34&gt;25,"No",IF(C34&lt;5,"No","Yes")))</f>
        <v>No</v>
      </c>
      <c r="E34" s="8">
        <v>5.1461703851999996</v>
      </c>
      <c r="F34" s="9" t="str">
        <f>IF($B34="N/A","N/A",IF(E34&gt;25,"No",IF(E34&lt;5,"No","Yes")))</f>
        <v>Yes</v>
      </c>
      <c r="G34" s="8">
        <v>5.2851191402</v>
      </c>
      <c r="H34" s="9" t="str">
        <f>IF($B34="N/A","N/A",IF(G34&gt;25,"No",IF(G34&lt;5,"No","Yes")))</f>
        <v>Yes</v>
      </c>
      <c r="I34" s="10">
        <v>7.5410000000000004</v>
      </c>
      <c r="J34" s="10">
        <v>2.7</v>
      </c>
      <c r="K34" s="9" t="str">
        <f t="shared" si="6"/>
        <v>Yes</v>
      </c>
    </row>
    <row r="35" spans="1:11" x14ac:dyDescent="0.25">
      <c r="A35" s="73" t="s">
        <v>852</v>
      </c>
      <c r="B35" s="33" t="s">
        <v>269</v>
      </c>
      <c r="C35" s="72">
        <v>39.575000080000002</v>
      </c>
      <c r="D35" s="9" t="str">
        <f>IF($B35="N/A","N/A",IF(C35&gt;70,"No",IF(C35&lt;40,"No","Yes")))</f>
        <v>No</v>
      </c>
      <c r="E35" s="8">
        <v>39.901975069000002</v>
      </c>
      <c r="F35" s="9" t="str">
        <f>IF($B35="N/A","N/A",IF(E35&gt;70,"No",IF(E35&lt;40,"No","Yes")))</f>
        <v>No</v>
      </c>
      <c r="G35" s="8">
        <v>39.899252279000002</v>
      </c>
      <c r="H35" s="9" t="str">
        <f>IF($B35="N/A","N/A",IF(G35&gt;70,"No",IF(G35&lt;40,"No","Yes")))</f>
        <v>No</v>
      </c>
      <c r="I35" s="10">
        <v>0.82620000000000005</v>
      </c>
      <c r="J35" s="10">
        <v>-7.0000000000000001E-3</v>
      </c>
      <c r="K35" s="9" t="str">
        <f t="shared" si="6"/>
        <v>Yes</v>
      </c>
    </row>
    <row r="36" spans="1:11" x14ac:dyDescent="0.25">
      <c r="A36" s="73" t="s">
        <v>853</v>
      </c>
      <c r="B36" s="33" t="s">
        <v>270</v>
      </c>
      <c r="C36" s="72">
        <v>55.638152566999999</v>
      </c>
      <c r="D36" s="9" t="str">
        <f>IF($B36="N/A","N/A",IF(C36&gt;55,"No",IF(C36&lt;20,"No","Yes")))</f>
        <v>No</v>
      </c>
      <c r="E36" s="8">
        <v>54.950857343999999</v>
      </c>
      <c r="F36" s="9" t="str">
        <f>IF($B36="N/A","N/A",IF(E36&gt;55,"No",IF(E36&lt;20,"No","Yes")))</f>
        <v>Yes</v>
      </c>
      <c r="G36" s="8">
        <v>54.815628580999999</v>
      </c>
      <c r="H36" s="9" t="str">
        <f>IF($B36="N/A","N/A",IF(G36&gt;55,"No",IF(G36&lt;20,"No","Yes")))</f>
        <v>Yes</v>
      </c>
      <c r="I36" s="10">
        <v>-1.24</v>
      </c>
      <c r="J36" s="10">
        <v>-0.246</v>
      </c>
      <c r="K36" s="9" t="str">
        <f t="shared" si="6"/>
        <v>Yes</v>
      </c>
    </row>
    <row r="37" spans="1:11" x14ac:dyDescent="0.25">
      <c r="A37" s="73" t="s">
        <v>163</v>
      </c>
      <c r="B37" s="33" t="s">
        <v>246</v>
      </c>
      <c r="C37" s="72">
        <v>82.973688162000002</v>
      </c>
      <c r="D37" s="9" t="str">
        <f>IF($B37="N/A","N/A",IF(C37&gt;95,"Yes","No"))</f>
        <v>No</v>
      </c>
      <c r="E37" s="8">
        <v>81.549284616999998</v>
      </c>
      <c r="F37" s="9" t="str">
        <f>IF($B37="N/A","N/A",IF(E37&gt;95,"Yes","No"))</f>
        <v>No</v>
      </c>
      <c r="G37" s="8">
        <v>80.152584613000002</v>
      </c>
      <c r="H37" s="9" t="str">
        <f>IF($B37="N/A","N/A",IF(G37&gt;95,"Yes","No"))</f>
        <v>No</v>
      </c>
      <c r="I37" s="10">
        <v>-1.72</v>
      </c>
      <c r="J37" s="10">
        <v>-1.71</v>
      </c>
      <c r="K37" s="9" t="str">
        <f t="shared" si="6"/>
        <v>Yes</v>
      </c>
    </row>
    <row r="38" spans="1:11" x14ac:dyDescent="0.25">
      <c r="A38" s="73" t="s">
        <v>41</v>
      </c>
      <c r="B38" s="33" t="s">
        <v>213</v>
      </c>
      <c r="C38" s="72">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3" t="s">
        <v>42</v>
      </c>
      <c r="B39" s="33" t="s">
        <v>213</v>
      </c>
      <c r="C39" s="72">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5">
      <c r="A40" s="73" t="s">
        <v>43</v>
      </c>
      <c r="B40" s="33" t="s">
        <v>223</v>
      </c>
      <c r="C40" s="72">
        <v>87.30247018</v>
      </c>
      <c r="D40" s="9" t="str">
        <f>IF($B40="N/A","N/A",IF(C40&gt;100,"No",IF(C40&lt;98,"No","Yes")))</f>
        <v>No</v>
      </c>
      <c r="E40" s="8">
        <v>86.148783506000001</v>
      </c>
      <c r="F40" s="9" t="str">
        <f>IF($B40="N/A","N/A",IF(E40&gt;100,"No",IF(E40&lt;98,"No","Yes")))</f>
        <v>No</v>
      </c>
      <c r="G40" s="8">
        <v>85.063819168999999</v>
      </c>
      <c r="H40" s="9" t="str">
        <f>IF($B40="N/A","N/A",IF(G40&gt;100,"No",IF(G40&lt;98,"No","Yes")))</f>
        <v>No</v>
      </c>
      <c r="I40" s="10">
        <v>-1.32</v>
      </c>
      <c r="J40" s="10">
        <v>-1.26</v>
      </c>
      <c r="K40" s="9" t="str">
        <f t="shared" si="6"/>
        <v>Yes</v>
      </c>
    </row>
    <row r="41" spans="1:11" x14ac:dyDescent="0.25">
      <c r="A41" s="73" t="s">
        <v>44</v>
      </c>
      <c r="B41" s="33" t="s">
        <v>213</v>
      </c>
      <c r="C41" s="72">
        <v>70.146631767000002</v>
      </c>
      <c r="D41" s="9" t="str">
        <f t="shared" si="7"/>
        <v>N/A</v>
      </c>
      <c r="E41" s="8">
        <v>67.726791027999994</v>
      </c>
      <c r="F41" s="9" t="str">
        <f t="shared" ref="F41:F47" si="8">IF($B41="N/A","N/A",IF(E41&gt;15,"No",IF(E41&lt;-15,"No","Yes")))</f>
        <v>N/A</v>
      </c>
      <c r="G41" s="8">
        <v>66.815352711000003</v>
      </c>
      <c r="H41" s="9" t="str">
        <f t="shared" ref="H41:H47" si="9">IF($B41="N/A","N/A",IF(G41&gt;15,"No",IF(G41&lt;-15,"No","Yes")))</f>
        <v>N/A</v>
      </c>
      <c r="I41" s="10">
        <v>-3.45</v>
      </c>
      <c r="J41" s="10">
        <v>-1.35</v>
      </c>
      <c r="K41" s="9" t="str">
        <f t="shared" si="6"/>
        <v>Yes</v>
      </c>
    </row>
    <row r="42" spans="1:11" x14ac:dyDescent="0.25">
      <c r="A42" s="73" t="s">
        <v>45</v>
      </c>
      <c r="B42" s="33" t="s">
        <v>213</v>
      </c>
      <c r="C42" s="72">
        <v>29.846269744000001</v>
      </c>
      <c r="D42" s="9" t="str">
        <f t="shared" si="7"/>
        <v>N/A</v>
      </c>
      <c r="E42" s="8">
        <v>32.265396791000001</v>
      </c>
      <c r="F42" s="9" t="str">
        <f t="shared" si="8"/>
        <v>N/A</v>
      </c>
      <c r="G42" s="8">
        <v>33.16022177</v>
      </c>
      <c r="H42" s="9" t="str">
        <f t="shared" si="9"/>
        <v>N/A</v>
      </c>
      <c r="I42" s="10">
        <v>8.1050000000000004</v>
      </c>
      <c r="J42" s="10">
        <v>2.7730000000000001</v>
      </c>
      <c r="K42" s="9" t="str">
        <f t="shared" si="6"/>
        <v>Yes</v>
      </c>
    </row>
    <row r="43" spans="1:11" x14ac:dyDescent="0.25">
      <c r="A43" s="73" t="s">
        <v>50</v>
      </c>
      <c r="B43" s="33" t="s">
        <v>213</v>
      </c>
      <c r="C43" s="72">
        <v>7.0984893E-3</v>
      </c>
      <c r="D43" s="9" t="str">
        <f t="shared" si="7"/>
        <v>N/A</v>
      </c>
      <c r="E43" s="8">
        <v>7.8121815999999998E-3</v>
      </c>
      <c r="F43" s="9" t="str">
        <f t="shared" si="8"/>
        <v>N/A</v>
      </c>
      <c r="G43" s="8">
        <v>2.4425518699999999E-2</v>
      </c>
      <c r="H43" s="9" t="str">
        <f t="shared" si="9"/>
        <v>N/A</v>
      </c>
      <c r="I43" s="10">
        <v>10.050000000000001</v>
      </c>
      <c r="J43" s="10">
        <v>212.7</v>
      </c>
      <c r="K43" s="9" t="str">
        <f t="shared" si="6"/>
        <v>No</v>
      </c>
    </row>
    <row r="44" spans="1:11" x14ac:dyDescent="0.25">
      <c r="A44" s="73" t="s">
        <v>913</v>
      </c>
      <c r="B44" s="33" t="s">
        <v>213</v>
      </c>
      <c r="C44" s="72">
        <v>79.018820548999997</v>
      </c>
      <c r="D44" s="9" t="str">
        <f t="shared" si="7"/>
        <v>N/A</v>
      </c>
      <c r="E44" s="8">
        <v>76.604618979999998</v>
      </c>
      <c r="F44" s="9" t="str">
        <f t="shared" si="8"/>
        <v>N/A</v>
      </c>
      <c r="G44" s="8">
        <v>76.172744664999996</v>
      </c>
      <c r="H44" s="9" t="str">
        <f t="shared" si="9"/>
        <v>N/A</v>
      </c>
      <c r="I44" s="10">
        <v>-3.06</v>
      </c>
      <c r="J44" s="10">
        <v>-0.56399999999999995</v>
      </c>
      <c r="K44" s="9" t="str">
        <f>IF(J44="Div by 0", "N/A", IF(J44="N/A","N/A", IF(J44&gt;30, "No", IF(J44&lt;-30, "No", "Yes"))))</f>
        <v>Yes</v>
      </c>
    </row>
    <row r="45" spans="1:11" x14ac:dyDescent="0.25">
      <c r="A45" s="73" t="s">
        <v>914</v>
      </c>
      <c r="B45" s="33" t="s">
        <v>213</v>
      </c>
      <c r="C45" s="72">
        <v>20.978367166999998</v>
      </c>
      <c r="D45" s="9" t="str">
        <f t="shared" si="7"/>
        <v>N/A</v>
      </c>
      <c r="E45" s="8">
        <v>23.393608280999999</v>
      </c>
      <c r="F45" s="9" t="str">
        <f t="shared" si="8"/>
        <v>N/A</v>
      </c>
      <c r="G45" s="8">
        <v>23.825104547999999</v>
      </c>
      <c r="H45" s="9" t="str">
        <f t="shared" si="9"/>
        <v>N/A</v>
      </c>
      <c r="I45" s="10">
        <v>11.51</v>
      </c>
      <c r="J45" s="10">
        <v>1.845</v>
      </c>
      <c r="K45" s="9" t="str">
        <f>IF(J45="Div by 0", "N/A", IF(J45="N/A","N/A", IF(J45&gt;30, "No", IF(J45&lt;-30, "No", "Yes"))))</f>
        <v>Yes</v>
      </c>
    </row>
    <row r="46" spans="1:11" x14ac:dyDescent="0.25">
      <c r="A46" s="73" t="s">
        <v>937</v>
      </c>
      <c r="B46" s="33" t="s">
        <v>213</v>
      </c>
      <c r="C46" s="72">
        <v>2.122479E-4</v>
      </c>
      <c r="D46" s="9" t="str">
        <f t="shared" si="7"/>
        <v>N/A</v>
      </c>
      <c r="E46" s="8">
        <v>1.661942E-4</v>
      </c>
      <c r="F46" s="9" t="str">
        <f t="shared" si="8"/>
        <v>N/A</v>
      </c>
      <c r="G46" s="8">
        <v>3.8603880000000001E-4</v>
      </c>
      <c r="H46" s="9" t="str">
        <f t="shared" si="9"/>
        <v>N/A</v>
      </c>
      <c r="I46" s="10">
        <v>-21.7</v>
      </c>
      <c r="J46" s="10">
        <v>132.30000000000001</v>
      </c>
      <c r="K46" s="9" t="str">
        <f>IF(J46="Div by 0", "N/A", IF(J46="N/A","N/A", IF(J46&gt;30, "No", IF(J46&lt;-30, "No", "Yes"))))</f>
        <v>No</v>
      </c>
    </row>
    <row r="47" spans="1:11" x14ac:dyDescent="0.25">
      <c r="A47" s="73" t="s">
        <v>925</v>
      </c>
      <c r="B47" s="33" t="s">
        <v>213</v>
      </c>
      <c r="C47" s="72">
        <v>2.8122843000000001E-3</v>
      </c>
      <c r="D47" s="9" t="str">
        <f t="shared" si="7"/>
        <v>N/A</v>
      </c>
      <c r="E47" s="8">
        <v>1.7727382999999999E-3</v>
      </c>
      <c r="F47" s="9" t="str">
        <f t="shared" si="8"/>
        <v>N/A</v>
      </c>
      <c r="G47" s="8">
        <v>2.1507878999999998E-3</v>
      </c>
      <c r="H47" s="9" t="str">
        <f t="shared" si="9"/>
        <v>N/A</v>
      </c>
      <c r="I47" s="10">
        <v>-37</v>
      </c>
      <c r="J47" s="10">
        <v>21.33</v>
      </c>
      <c r="K47" s="9" t="str">
        <f>IF(J47="Div by 0", "N/A", IF(J47="N/A","N/A", IF(J47&gt;30, "No", IF(J47&lt;-30, "No", "Yes"))))</f>
        <v>Yes</v>
      </c>
    </row>
    <row r="48" spans="1:11" ht="12" customHeight="1" x14ac:dyDescent="0.25">
      <c r="A48" s="141" t="s">
        <v>1646</v>
      </c>
      <c r="B48" s="142"/>
      <c r="C48" s="142"/>
      <c r="D48" s="142"/>
      <c r="E48" s="142"/>
      <c r="F48" s="142"/>
      <c r="G48" s="142"/>
      <c r="H48" s="142"/>
      <c r="I48" s="142"/>
      <c r="J48" s="142"/>
      <c r="K48" s="143"/>
    </row>
    <row r="49" spans="1:11" x14ac:dyDescent="0.25">
      <c r="A49" s="134" t="s">
        <v>1644</v>
      </c>
      <c r="B49" s="135"/>
      <c r="C49" s="135"/>
      <c r="D49" s="135"/>
      <c r="E49" s="135"/>
      <c r="F49" s="135"/>
      <c r="G49" s="135"/>
      <c r="H49" s="135"/>
      <c r="I49" s="135"/>
      <c r="J49" s="135"/>
      <c r="K49" s="136"/>
    </row>
    <row r="50" spans="1:11" x14ac:dyDescent="0.25">
      <c r="A50" s="137" t="s">
        <v>1742</v>
      </c>
      <c r="B50" s="137"/>
      <c r="C50" s="137"/>
      <c r="D50" s="137"/>
      <c r="E50" s="137"/>
      <c r="F50" s="137"/>
      <c r="G50" s="137"/>
      <c r="H50" s="137"/>
      <c r="I50" s="137"/>
      <c r="J50" s="137"/>
      <c r="K50" s="138"/>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1599</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5" t="s">
        <v>213</v>
      </c>
      <c r="C6" s="71">
        <v>0</v>
      </c>
      <c r="D6" s="9" t="str">
        <f t="shared" ref="D6:D15" si="0">IF($B6="N/A","N/A",IF(C6&lt;0,"No","Yes"))</f>
        <v>N/A</v>
      </c>
      <c r="E6" s="71">
        <v>11</v>
      </c>
      <c r="F6" s="9" t="str">
        <f t="shared" ref="F6:F15" si="1">IF($B6="N/A","N/A",IF(E6&lt;0,"No","Yes"))</f>
        <v>N/A</v>
      </c>
      <c r="G6" s="71">
        <v>8671550</v>
      </c>
      <c r="H6" s="9" t="str">
        <f t="shared" ref="H6:H15" si="2">IF($B6="N/A","N/A",IF(G6&lt;0,"No","Yes"))</f>
        <v>N/A</v>
      </c>
      <c r="I6" s="10" t="s">
        <v>1747</v>
      </c>
      <c r="J6" s="10">
        <v>434000000</v>
      </c>
      <c r="K6" s="9" t="str">
        <f t="shared" ref="K6:K15" si="3">IF(J6="Div by 0", "N/A", IF(J6="N/A","N/A", IF(J6&gt;30, "No", IF(J6&lt;-30, "No", "Yes"))))</f>
        <v>No</v>
      </c>
    </row>
    <row r="7" spans="1:11" x14ac:dyDescent="0.25">
      <c r="A7" s="70" t="s">
        <v>445</v>
      </c>
      <c r="B7" s="5" t="s">
        <v>213</v>
      </c>
      <c r="C7" s="72" t="s">
        <v>1747</v>
      </c>
      <c r="D7" s="9" t="str">
        <f t="shared" si="0"/>
        <v>N/A</v>
      </c>
      <c r="E7" s="72">
        <v>0</v>
      </c>
      <c r="F7" s="9" t="str">
        <f t="shared" si="1"/>
        <v>N/A</v>
      </c>
      <c r="G7" s="72">
        <v>0.34452894810000001</v>
      </c>
      <c r="H7" s="9" t="str">
        <f t="shared" si="2"/>
        <v>N/A</v>
      </c>
      <c r="I7" s="10" t="s">
        <v>1747</v>
      </c>
      <c r="J7" s="10" t="s">
        <v>1747</v>
      </c>
      <c r="K7" s="9" t="str">
        <f t="shared" si="3"/>
        <v>N/A</v>
      </c>
    </row>
    <row r="8" spans="1:11" x14ac:dyDescent="0.25">
      <c r="A8" s="70" t="s">
        <v>446</v>
      </c>
      <c r="B8" s="5" t="s">
        <v>213</v>
      </c>
      <c r="C8" s="72" t="s">
        <v>1747</v>
      </c>
      <c r="D8" s="9" t="str">
        <f t="shared" si="0"/>
        <v>N/A</v>
      </c>
      <c r="E8" s="72">
        <v>50</v>
      </c>
      <c r="F8" s="9" t="str">
        <f t="shared" si="1"/>
        <v>N/A</v>
      </c>
      <c r="G8" s="72">
        <v>32.261706384999997</v>
      </c>
      <c r="H8" s="9" t="str">
        <f t="shared" si="2"/>
        <v>N/A</v>
      </c>
      <c r="I8" s="10" t="s">
        <v>1747</v>
      </c>
      <c r="J8" s="10">
        <v>-35.5</v>
      </c>
      <c r="K8" s="9" t="str">
        <f t="shared" si="3"/>
        <v>No</v>
      </c>
    </row>
    <row r="9" spans="1:11" x14ac:dyDescent="0.25">
      <c r="A9" s="70" t="s">
        <v>447</v>
      </c>
      <c r="B9" s="5" t="s">
        <v>213</v>
      </c>
      <c r="C9" s="72" t="s">
        <v>1747</v>
      </c>
      <c r="D9" s="9" t="str">
        <f t="shared" si="0"/>
        <v>N/A</v>
      </c>
      <c r="E9" s="72">
        <v>50</v>
      </c>
      <c r="F9" s="9" t="str">
        <f t="shared" si="1"/>
        <v>N/A</v>
      </c>
      <c r="G9" s="72">
        <v>44.350698549000001</v>
      </c>
      <c r="H9" s="9" t="str">
        <f t="shared" si="2"/>
        <v>N/A</v>
      </c>
      <c r="I9" s="10" t="s">
        <v>1747</v>
      </c>
      <c r="J9" s="10">
        <v>-11.3</v>
      </c>
      <c r="K9" s="9" t="str">
        <f t="shared" si="3"/>
        <v>Yes</v>
      </c>
    </row>
    <row r="10" spans="1:11" x14ac:dyDescent="0.25">
      <c r="A10" s="70" t="s">
        <v>448</v>
      </c>
      <c r="B10" s="5" t="s">
        <v>213</v>
      </c>
      <c r="C10" s="72" t="s">
        <v>1747</v>
      </c>
      <c r="D10" s="9" t="str">
        <f t="shared" si="0"/>
        <v>N/A</v>
      </c>
      <c r="E10" s="72">
        <v>0</v>
      </c>
      <c r="F10" s="9" t="str">
        <f t="shared" si="1"/>
        <v>N/A</v>
      </c>
      <c r="G10" s="72">
        <v>19.549596093000002</v>
      </c>
      <c r="H10" s="9" t="str">
        <f t="shared" si="2"/>
        <v>N/A</v>
      </c>
      <c r="I10" s="10" t="s">
        <v>1747</v>
      </c>
      <c r="J10" s="10" t="s">
        <v>1747</v>
      </c>
      <c r="K10" s="9" t="str">
        <f t="shared" si="3"/>
        <v>N/A</v>
      </c>
    </row>
    <row r="11" spans="1:11" ht="13" x14ac:dyDescent="0.3">
      <c r="A11" s="70" t="s">
        <v>1641</v>
      </c>
      <c r="B11" s="5" t="s">
        <v>213</v>
      </c>
      <c r="C11" s="72" t="s">
        <v>1747</v>
      </c>
      <c r="D11" s="9" t="str">
        <f t="shared" si="0"/>
        <v>N/A</v>
      </c>
      <c r="E11" s="72">
        <v>100</v>
      </c>
      <c r="F11" s="9" t="str">
        <f t="shared" si="1"/>
        <v>N/A</v>
      </c>
      <c r="G11" s="72">
        <v>95.743644446000005</v>
      </c>
      <c r="H11" s="9" t="str">
        <f t="shared" si="2"/>
        <v>N/A</v>
      </c>
      <c r="I11" s="10" t="s">
        <v>1747</v>
      </c>
      <c r="J11" s="10">
        <v>-4.26</v>
      </c>
      <c r="K11" s="9" t="str">
        <f t="shared" si="3"/>
        <v>Yes</v>
      </c>
    </row>
    <row r="12" spans="1:11" x14ac:dyDescent="0.25">
      <c r="A12" s="70" t="s">
        <v>16</v>
      </c>
      <c r="B12" s="5" t="s">
        <v>213</v>
      </c>
      <c r="C12" s="72" t="s">
        <v>1747</v>
      </c>
      <c r="D12" s="9" t="str">
        <f t="shared" si="0"/>
        <v>N/A</v>
      </c>
      <c r="E12" s="72">
        <v>0</v>
      </c>
      <c r="F12" s="9" t="str">
        <f t="shared" si="1"/>
        <v>N/A</v>
      </c>
      <c r="G12" s="72">
        <v>0.1578956473</v>
      </c>
      <c r="H12" s="9" t="str">
        <f t="shared" si="2"/>
        <v>N/A</v>
      </c>
      <c r="I12" s="10" t="s">
        <v>1747</v>
      </c>
      <c r="J12" s="10" t="s">
        <v>1747</v>
      </c>
      <c r="K12" s="9" t="str">
        <f t="shared" si="3"/>
        <v>N/A</v>
      </c>
    </row>
    <row r="13" spans="1:11" x14ac:dyDescent="0.25">
      <c r="A13" s="70" t="s">
        <v>36</v>
      </c>
      <c r="B13" s="5" t="s">
        <v>213</v>
      </c>
      <c r="C13" s="72" t="s">
        <v>1747</v>
      </c>
      <c r="D13" s="9" t="str">
        <f t="shared" si="0"/>
        <v>N/A</v>
      </c>
      <c r="E13" s="72">
        <v>0</v>
      </c>
      <c r="F13" s="9" t="str">
        <f t="shared" si="1"/>
        <v>N/A</v>
      </c>
      <c r="G13" s="72">
        <v>2.4409316000000001E-3</v>
      </c>
      <c r="H13" s="9" t="str">
        <f t="shared" si="2"/>
        <v>N/A</v>
      </c>
      <c r="I13" s="10" t="s">
        <v>1747</v>
      </c>
      <c r="J13" s="10" t="s">
        <v>1747</v>
      </c>
      <c r="K13" s="9" t="str">
        <f t="shared" si="3"/>
        <v>N/A</v>
      </c>
    </row>
    <row r="14" spans="1:11" x14ac:dyDescent="0.25">
      <c r="A14" s="70" t="s">
        <v>37</v>
      </c>
      <c r="B14" s="5" t="s">
        <v>213</v>
      </c>
      <c r="C14" s="72" t="s">
        <v>1747</v>
      </c>
      <c r="D14" s="9" t="str">
        <f t="shared" si="0"/>
        <v>N/A</v>
      </c>
      <c r="E14" s="72">
        <v>0</v>
      </c>
      <c r="F14" s="9" t="str">
        <f t="shared" si="1"/>
        <v>N/A</v>
      </c>
      <c r="G14" s="72">
        <v>0</v>
      </c>
      <c r="H14" s="9" t="str">
        <f t="shared" si="2"/>
        <v>N/A</v>
      </c>
      <c r="I14" s="10" t="s">
        <v>1747</v>
      </c>
      <c r="J14" s="10" t="s">
        <v>1747</v>
      </c>
      <c r="K14" s="9" t="str">
        <f t="shared" si="3"/>
        <v>N/A</v>
      </c>
    </row>
    <row r="15" spans="1:11" x14ac:dyDescent="0.25">
      <c r="A15" s="70" t="s">
        <v>38</v>
      </c>
      <c r="B15" s="5" t="s">
        <v>213</v>
      </c>
      <c r="C15" s="72" t="s">
        <v>1747</v>
      </c>
      <c r="D15" s="9" t="str">
        <f t="shared" si="0"/>
        <v>N/A</v>
      </c>
      <c r="E15" s="72" t="s">
        <v>1747</v>
      </c>
      <c r="F15" s="9" t="str">
        <f t="shared" si="1"/>
        <v>N/A</v>
      </c>
      <c r="G15" s="72">
        <v>0.18203351579999999</v>
      </c>
      <c r="H15" s="9" t="str">
        <f t="shared" si="2"/>
        <v>N/A</v>
      </c>
      <c r="I15" s="10" t="s">
        <v>1747</v>
      </c>
      <c r="J15" s="10" t="s">
        <v>1747</v>
      </c>
      <c r="K15" s="9" t="str">
        <f t="shared" si="3"/>
        <v>N/A</v>
      </c>
    </row>
    <row r="16" spans="1:11" x14ac:dyDescent="0.25">
      <c r="A16" s="70" t="s">
        <v>378</v>
      </c>
      <c r="B16" s="5" t="s">
        <v>213</v>
      </c>
      <c r="C16" s="8" t="s">
        <v>1747</v>
      </c>
      <c r="D16" s="9" t="str">
        <f t="shared" ref="D16:D41" si="4">IF($B16="N/A","N/A",IF(C16&lt;0,"No","Yes"))</f>
        <v>N/A</v>
      </c>
      <c r="E16" s="8">
        <v>0</v>
      </c>
      <c r="F16" s="9" t="str">
        <f t="shared" ref="F16:F41" si="5">IF($B16="N/A","N/A",IF(E16&lt;0,"No","Yes"))</f>
        <v>N/A</v>
      </c>
      <c r="G16" s="8">
        <v>21.479308774</v>
      </c>
      <c r="H16" s="9" t="str">
        <f t="shared" ref="H16:H41" si="6">IF($B16="N/A","N/A",IF(G16&lt;0,"No","Yes"))</f>
        <v>N/A</v>
      </c>
      <c r="I16" s="10" t="s">
        <v>1747</v>
      </c>
      <c r="J16" s="10" t="s">
        <v>1747</v>
      </c>
      <c r="K16" s="9" t="str">
        <f t="shared" ref="K16:K41" si="7">IF(J16="Div by 0", "N/A", IF(J16="N/A","N/A", IF(J16&gt;30, "No", IF(J16&lt;-30, "No", "Yes"))))</f>
        <v>N/A</v>
      </c>
    </row>
    <row r="17" spans="1:11" x14ac:dyDescent="0.25">
      <c r="A17" s="70" t="s">
        <v>379</v>
      </c>
      <c r="B17" s="5" t="s">
        <v>213</v>
      </c>
      <c r="C17" s="8" t="s">
        <v>1747</v>
      </c>
      <c r="D17" s="9" t="str">
        <f t="shared" si="4"/>
        <v>N/A</v>
      </c>
      <c r="E17" s="8">
        <v>0</v>
      </c>
      <c r="F17" s="9" t="str">
        <f t="shared" si="5"/>
        <v>N/A</v>
      </c>
      <c r="G17" s="8">
        <v>9.3870185000000002E-3</v>
      </c>
      <c r="H17" s="9" t="str">
        <f t="shared" si="6"/>
        <v>N/A</v>
      </c>
      <c r="I17" s="10" t="s">
        <v>1747</v>
      </c>
      <c r="J17" s="10" t="s">
        <v>1747</v>
      </c>
      <c r="K17" s="9" t="str">
        <f t="shared" si="7"/>
        <v>N/A</v>
      </c>
    </row>
    <row r="18" spans="1:11" x14ac:dyDescent="0.25">
      <c r="A18" s="70" t="s">
        <v>380</v>
      </c>
      <c r="B18" s="5" t="s">
        <v>213</v>
      </c>
      <c r="C18" s="8" t="s">
        <v>1747</v>
      </c>
      <c r="D18" s="9" t="str">
        <f t="shared" si="4"/>
        <v>N/A</v>
      </c>
      <c r="E18" s="8">
        <v>0</v>
      </c>
      <c r="F18" s="9" t="str">
        <f t="shared" si="5"/>
        <v>N/A</v>
      </c>
      <c r="G18" s="8">
        <v>0.89780950349999999</v>
      </c>
      <c r="H18" s="9" t="str">
        <f t="shared" si="6"/>
        <v>N/A</v>
      </c>
      <c r="I18" s="10" t="s">
        <v>1747</v>
      </c>
      <c r="J18" s="10" t="s">
        <v>1747</v>
      </c>
      <c r="K18" s="9" t="str">
        <f t="shared" si="7"/>
        <v>N/A</v>
      </c>
    </row>
    <row r="19" spans="1:11" x14ac:dyDescent="0.25">
      <c r="A19" s="70" t="s">
        <v>381</v>
      </c>
      <c r="B19" s="5" t="s">
        <v>213</v>
      </c>
      <c r="C19" s="8" t="s">
        <v>1747</v>
      </c>
      <c r="D19" s="9" t="str">
        <f t="shared" si="4"/>
        <v>N/A</v>
      </c>
      <c r="E19" s="8">
        <v>50</v>
      </c>
      <c r="F19" s="9" t="str">
        <f t="shared" si="5"/>
        <v>N/A</v>
      </c>
      <c r="G19" s="8">
        <v>13.22835018</v>
      </c>
      <c r="H19" s="9" t="str">
        <f t="shared" si="6"/>
        <v>N/A</v>
      </c>
      <c r="I19" s="10" t="s">
        <v>1747</v>
      </c>
      <c r="J19" s="10">
        <v>-73.5</v>
      </c>
      <c r="K19" s="9" t="str">
        <f t="shared" si="7"/>
        <v>No</v>
      </c>
    </row>
    <row r="20" spans="1:11" x14ac:dyDescent="0.25">
      <c r="A20" s="70" t="s">
        <v>382</v>
      </c>
      <c r="B20" s="5" t="s">
        <v>213</v>
      </c>
      <c r="C20" s="8" t="s">
        <v>1747</v>
      </c>
      <c r="D20" s="9" t="str">
        <f t="shared" si="4"/>
        <v>N/A</v>
      </c>
      <c r="E20" s="8">
        <v>0</v>
      </c>
      <c r="F20" s="9" t="str">
        <f t="shared" si="5"/>
        <v>N/A</v>
      </c>
      <c r="G20" s="8">
        <v>5.2292958006000001</v>
      </c>
      <c r="H20" s="9" t="str">
        <f t="shared" si="6"/>
        <v>N/A</v>
      </c>
      <c r="I20" s="10" t="s">
        <v>1747</v>
      </c>
      <c r="J20" s="10" t="s">
        <v>1747</v>
      </c>
      <c r="K20" s="9" t="str">
        <f t="shared" si="7"/>
        <v>N/A</v>
      </c>
    </row>
    <row r="21" spans="1:11" x14ac:dyDescent="0.25">
      <c r="A21" s="70" t="s">
        <v>383</v>
      </c>
      <c r="B21" s="5" t="s">
        <v>213</v>
      </c>
      <c r="C21" s="8" t="s">
        <v>1747</v>
      </c>
      <c r="D21" s="9" t="str">
        <f t="shared" si="4"/>
        <v>N/A</v>
      </c>
      <c r="E21" s="8">
        <v>50</v>
      </c>
      <c r="F21" s="9" t="str">
        <f t="shared" si="5"/>
        <v>N/A</v>
      </c>
      <c r="G21" s="8">
        <v>0.209155226</v>
      </c>
      <c r="H21" s="9" t="str">
        <f t="shared" si="6"/>
        <v>N/A</v>
      </c>
      <c r="I21" s="10" t="s">
        <v>1747</v>
      </c>
      <c r="J21" s="10">
        <v>-99.6</v>
      </c>
      <c r="K21" s="9" t="str">
        <f t="shared" si="7"/>
        <v>No</v>
      </c>
    </row>
    <row r="22" spans="1:11" x14ac:dyDescent="0.25">
      <c r="A22" s="70" t="s">
        <v>384</v>
      </c>
      <c r="B22" s="5" t="s">
        <v>213</v>
      </c>
      <c r="C22" s="8" t="s">
        <v>1747</v>
      </c>
      <c r="D22" s="9" t="str">
        <f t="shared" si="4"/>
        <v>N/A</v>
      </c>
      <c r="E22" s="8">
        <v>0</v>
      </c>
      <c r="F22" s="9" t="str">
        <f t="shared" si="5"/>
        <v>N/A</v>
      </c>
      <c r="G22" s="8">
        <v>29.544625817</v>
      </c>
      <c r="H22" s="9" t="str">
        <f t="shared" si="6"/>
        <v>N/A</v>
      </c>
      <c r="I22" s="10" t="s">
        <v>1747</v>
      </c>
      <c r="J22" s="10" t="s">
        <v>1747</v>
      </c>
      <c r="K22" s="9" t="str">
        <f t="shared" si="7"/>
        <v>N/A</v>
      </c>
    </row>
    <row r="23" spans="1:11" x14ac:dyDescent="0.25">
      <c r="A23" s="70" t="s">
        <v>385</v>
      </c>
      <c r="B23" s="5" t="s">
        <v>213</v>
      </c>
      <c r="C23" s="8" t="s">
        <v>1747</v>
      </c>
      <c r="D23" s="9" t="str">
        <f t="shared" si="4"/>
        <v>N/A</v>
      </c>
      <c r="E23" s="8">
        <v>0</v>
      </c>
      <c r="F23" s="9" t="str">
        <f t="shared" si="5"/>
        <v>N/A</v>
      </c>
      <c r="G23" s="8">
        <v>0</v>
      </c>
      <c r="H23" s="9" t="str">
        <f t="shared" si="6"/>
        <v>N/A</v>
      </c>
      <c r="I23" s="10" t="s">
        <v>1747</v>
      </c>
      <c r="J23" s="10" t="s">
        <v>1747</v>
      </c>
      <c r="K23" s="9" t="str">
        <f t="shared" si="7"/>
        <v>N/A</v>
      </c>
    </row>
    <row r="24" spans="1:11" x14ac:dyDescent="0.25">
      <c r="A24" s="70" t="s">
        <v>386</v>
      </c>
      <c r="B24" s="5" t="s">
        <v>213</v>
      </c>
      <c r="C24" s="8" t="s">
        <v>1747</v>
      </c>
      <c r="D24" s="9" t="str">
        <f t="shared" si="4"/>
        <v>N/A</v>
      </c>
      <c r="E24" s="8">
        <v>0</v>
      </c>
      <c r="F24" s="9" t="str">
        <f t="shared" si="5"/>
        <v>N/A</v>
      </c>
      <c r="G24" s="8">
        <v>7.7144339824000001</v>
      </c>
      <c r="H24" s="9" t="str">
        <f t="shared" si="6"/>
        <v>N/A</v>
      </c>
      <c r="I24" s="10" t="s">
        <v>1747</v>
      </c>
      <c r="J24" s="10" t="s">
        <v>1747</v>
      </c>
      <c r="K24" s="9" t="str">
        <f t="shared" si="7"/>
        <v>N/A</v>
      </c>
    </row>
    <row r="25" spans="1:11" x14ac:dyDescent="0.25">
      <c r="A25" s="70" t="s">
        <v>387</v>
      </c>
      <c r="B25" s="5" t="s">
        <v>213</v>
      </c>
      <c r="C25" s="8" t="s">
        <v>1747</v>
      </c>
      <c r="D25" s="9" t="str">
        <f t="shared" si="4"/>
        <v>N/A</v>
      </c>
      <c r="E25" s="8">
        <v>0</v>
      </c>
      <c r="F25" s="9" t="str">
        <f t="shared" si="5"/>
        <v>N/A</v>
      </c>
      <c r="G25" s="8">
        <v>3.2607319336999998</v>
      </c>
      <c r="H25" s="9" t="str">
        <f t="shared" si="6"/>
        <v>N/A</v>
      </c>
      <c r="I25" s="10" t="s">
        <v>1747</v>
      </c>
      <c r="J25" s="10" t="s">
        <v>1747</v>
      </c>
      <c r="K25" s="9" t="str">
        <f t="shared" si="7"/>
        <v>N/A</v>
      </c>
    </row>
    <row r="26" spans="1:11" x14ac:dyDescent="0.25">
      <c r="A26" s="70" t="s">
        <v>388</v>
      </c>
      <c r="B26" s="5" t="s">
        <v>213</v>
      </c>
      <c r="C26" s="8" t="s">
        <v>1747</v>
      </c>
      <c r="D26" s="9" t="str">
        <f t="shared" si="4"/>
        <v>N/A</v>
      </c>
      <c r="E26" s="8">
        <v>0</v>
      </c>
      <c r="F26" s="9" t="str">
        <f t="shared" si="5"/>
        <v>N/A</v>
      </c>
      <c r="G26" s="8">
        <v>1.9382463343</v>
      </c>
      <c r="H26" s="9" t="str">
        <f t="shared" si="6"/>
        <v>N/A</v>
      </c>
      <c r="I26" s="10" t="s">
        <v>1747</v>
      </c>
      <c r="J26" s="10" t="s">
        <v>1747</v>
      </c>
      <c r="K26" s="9" t="str">
        <f t="shared" si="7"/>
        <v>N/A</v>
      </c>
    </row>
    <row r="27" spans="1:11" x14ac:dyDescent="0.25">
      <c r="A27" s="70" t="s">
        <v>389</v>
      </c>
      <c r="B27" s="5" t="s">
        <v>213</v>
      </c>
      <c r="C27" s="8" t="s">
        <v>1747</v>
      </c>
      <c r="D27" s="9" t="str">
        <f t="shared" si="4"/>
        <v>N/A</v>
      </c>
      <c r="E27" s="8">
        <v>0</v>
      </c>
      <c r="F27" s="9" t="str">
        <f t="shared" si="5"/>
        <v>N/A</v>
      </c>
      <c r="G27" s="8">
        <v>3.0421320299999999E-2</v>
      </c>
      <c r="H27" s="9" t="str">
        <f t="shared" si="6"/>
        <v>N/A</v>
      </c>
      <c r="I27" s="10" t="s">
        <v>1747</v>
      </c>
      <c r="J27" s="10" t="s">
        <v>1747</v>
      </c>
      <c r="K27" s="9" t="str">
        <f t="shared" si="7"/>
        <v>N/A</v>
      </c>
    </row>
    <row r="28" spans="1:11" x14ac:dyDescent="0.25">
      <c r="A28" s="70" t="s">
        <v>390</v>
      </c>
      <c r="B28" s="5" t="s">
        <v>213</v>
      </c>
      <c r="C28" s="8" t="s">
        <v>1747</v>
      </c>
      <c r="D28" s="9" t="str">
        <f t="shared" si="4"/>
        <v>N/A</v>
      </c>
      <c r="E28" s="8">
        <v>0</v>
      </c>
      <c r="F28" s="9" t="str">
        <f t="shared" si="5"/>
        <v>N/A</v>
      </c>
      <c r="G28" s="8">
        <v>3.4595899999999999E-5</v>
      </c>
      <c r="H28" s="9" t="str">
        <f t="shared" si="6"/>
        <v>N/A</v>
      </c>
      <c r="I28" s="10" t="s">
        <v>1747</v>
      </c>
      <c r="J28" s="10" t="s">
        <v>1747</v>
      </c>
      <c r="K28" s="9" t="str">
        <f t="shared" si="7"/>
        <v>N/A</v>
      </c>
    </row>
    <row r="29" spans="1:11" x14ac:dyDescent="0.25">
      <c r="A29" s="70" t="s">
        <v>391</v>
      </c>
      <c r="B29" s="5" t="s">
        <v>213</v>
      </c>
      <c r="C29" s="8" t="s">
        <v>1747</v>
      </c>
      <c r="D29" s="9" t="str">
        <f t="shared" si="4"/>
        <v>N/A</v>
      </c>
      <c r="E29" s="8">
        <v>0</v>
      </c>
      <c r="F29" s="9" t="str">
        <f t="shared" si="5"/>
        <v>N/A</v>
      </c>
      <c r="G29" s="8">
        <v>1.1532000000000001E-5</v>
      </c>
      <c r="H29" s="9" t="str">
        <f t="shared" si="6"/>
        <v>N/A</v>
      </c>
      <c r="I29" s="10" t="s">
        <v>1747</v>
      </c>
      <c r="J29" s="10" t="s">
        <v>1747</v>
      </c>
      <c r="K29" s="9" t="str">
        <f t="shared" si="7"/>
        <v>N/A</v>
      </c>
    </row>
    <row r="30" spans="1:11" x14ac:dyDescent="0.25">
      <c r="A30" s="70" t="s">
        <v>392</v>
      </c>
      <c r="B30" s="5" t="s">
        <v>213</v>
      </c>
      <c r="C30" s="8" t="s">
        <v>1747</v>
      </c>
      <c r="D30" s="9" t="str">
        <f t="shared" si="4"/>
        <v>N/A</v>
      </c>
      <c r="E30" s="8">
        <v>0</v>
      </c>
      <c r="F30" s="9" t="str">
        <f t="shared" si="5"/>
        <v>N/A</v>
      </c>
      <c r="G30" s="8">
        <v>0</v>
      </c>
      <c r="H30" s="9" t="str">
        <f t="shared" si="6"/>
        <v>N/A</v>
      </c>
      <c r="I30" s="10" t="s">
        <v>1747</v>
      </c>
      <c r="J30" s="10" t="s">
        <v>1747</v>
      </c>
      <c r="K30" s="9" t="str">
        <f t="shared" si="7"/>
        <v>N/A</v>
      </c>
    </row>
    <row r="31" spans="1:11" x14ac:dyDescent="0.25">
      <c r="A31" s="70" t="s">
        <v>393</v>
      </c>
      <c r="B31" s="5" t="s">
        <v>213</v>
      </c>
      <c r="C31" s="8" t="s">
        <v>1747</v>
      </c>
      <c r="D31" s="9" t="str">
        <f t="shared" si="4"/>
        <v>N/A</v>
      </c>
      <c r="E31" s="8">
        <v>0</v>
      </c>
      <c r="F31" s="9" t="str">
        <f t="shared" si="5"/>
        <v>N/A</v>
      </c>
      <c r="G31" s="8">
        <v>7.9893444699999996E-2</v>
      </c>
      <c r="H31" s="9" t="str">
        <f t="shared" si="6"/>
        <v>N/A</v>
      </c>
      <c r="I31" s="10" t="s">
        <v>1747</v>
      </c>
      <c r="J31" s="10" t="s">
        <v>1747</v>
      </c>
      <c r="K31" s="9" t="str">
        <f t="shared" si="7"/>
        <v>N/A</v>
      </c>
    </row>
    <row r="32" spans="1:11" x14ac:dyDescent="0.25">
      <c r="A32" s="70" t="s">
        <v>394</v>
      </c>
      <c r="B32" s="5" t="s">
        <v>213</v>
      </c>
      <c r="C32" s="8" t="s">
        <v>1747</v>
      </c>
      <c r="D32" s="9" t="str">
        <f t="shared" si="4"/>
        <v>N/A</v>
      </c>
      <c r="E32" s="8">
        <v>0</v>
      </c>
      <c r="F32" s="9" t="str">
        <f t="shared" si="5"/>
        <v>N/A</v>
      </c>
      <c r="G32" s="8">
        <v>1.0435043331</v>
      </c>
      <c r="H32" s="9" t="str">
        <f t="shared" si="6"/>
        <v>N/A</v>
      </c>
      <c r="I32" s="10" t="s">
        <v>1747</v>
      </c>
      <c r="J32" s="10" t="s">
        <v>1747</v>
      </c>
      <c r="K32" s="9" t="str">
        <f t="shared" si="7"/>
        <v>N/A</v>
      </c>
    </row>
    <row r="33" spans="1:11" x14ac:dyDescent="0.25">
      <c r="A33" s="70" t="s">
        <v>395</v>
      </c>
      <c r="B33" s="5" t="s">
        <v>213</v>
      </c>
      <c r="C33" s="8" t="s">
        <v>1747</v>
      </c>
      <c r="D33" s="9" t="str">
        <f t="shared" si="4"/>
        <v>N/A</v>
      </c>
      <c r="E33" s="8">
        <v>0</v>
      </c>
      <c r="F33" s="9" t="str">
        <f t="shared" si="5"/>
        <v>N/A</v>
      </c>
      <c r="G33" s="8">
        <v>0</v>
      </c>
      <c r="H33" s="9" t="str">
        <f t="shared" si="6"/>
        <v>N/A</v>
      </c>
      <c r="I33" s="10" t="s">
        <v>1747</v>
      </c>
      <c r="J33" s="10" t="s">
        <v>1747</v>
      </c>
      <c r="K33" s="9" t="str">
        <f t="shared" si="7"/>
        <v>N/A</v>
      </c>
    </row>
    <row r="34" spans="1:11" x14ac:dyDescent="0.25">
      <c r="A34" s="70" t="s">
        <v>396</v>
      </c>
      <c r="B34" s="5" t="s">
        <v>213</v>
      </c>
      <c r="C34" s="8" t="s">
        <v>1747</v>
      </c>
      <c r="D34" s="9" t="str">
        <f t="shared" si="4"/>
        <v>N/A</v>
      </c>
      <c r="E34" s="8">
        <v>0</v>
      </c>
      <c r="F34" s="9" t="str">
        <f t="shared" si="5"/>
        <v>N/A</v>
      </c>
      <c r="G34" s="8">
        <v>4.9483656299999998E-2</v>
      </c>
      <c r="H34" s="9" t="str">
        <f t="shared" si="6"/>
        <v>N/A</v>
      </c>
      <c r="I34" s="10" t="s">
        <v>1747</v>
      </c>
      <c r="J34" s="10" t="s">
        <v>1747</v>
      </c>
      <c r="K34" s="9" t="str">
        <f t="shared" si="7"/>
        <v>N/A</v>
      </c>
    </row>
    <row r="35" spans="1:11" x14ac:dyDescent="0.25">
      <c r="A35" s="70" t="s">
        <v>397</v>
      </c>
      <c r="B35" s="5" t="s">
        <v>213</v>
      </c>
      <c r="C35" s="8" t="s">
        <v>1747</v>
      </c>
      <c r="D35" s="9" t="str">
        <f t="shared" si="4"/>
        <v>N/A</v>
      </c>
      <c r="E35" s="8">
        <v>0</v>
      </c>
      <c r="F35" s="9" t="str">
        <f t="shared" si="5"/>
        <v>N/A</v>
      </c>
      <c r="G35" s="8">
        <v>2.1657027866999998</v>
      </c>
      <c r="H35" s="9" t="str">
        <f t="shared" si="6"/>
        <v>N/A</v>
      </c>
      <c r="I35" s="10" t="s">
        <v>1747</v>
      </c>
      <c r="J35" s="10" t="s">
        <v>1747</v>
      </c>
      <c r="K35" s="9" t="str">
        <f t="shared" si="7"/>
        <v>N/A</v>
      </c>
    </row>
    <row r="36" spans="1:11" x14ac:dyDescent="0.25">
      <c r="A36" s="70" t="s">
        <v>398</v>
      </c>
      <c r="B36" s="5" t="s">
        <v>213</v>
      </c>
      <c r="C36" s="8" t="s">
        <v>1747</v>
      </c>
      <c r="D36" s="9" t="str">
        <f t="shared" si="4"/>
        <v>N/A</v>
      </c>
      <c r="E36" s="8">
        <v>0</v>
      </c>
      <c r="F36" s="9" t="str">
        <f t="shared" si="5"/>
        <v>N/A</v>
      </c>
      <c r="G36" s="8">
        <v>3.9439315999999997E-3</v>
      </c>
      <c r="H36" s="9" t="str">
        <f t="shared" si="6"/>
        <v>N/A</v>
      </c>
      <c r="I36" s="10" t="s">
        <v>1747</v>
      </c>
      <c r="J36" s="10" t="s">
        <v>1747</v>
      </c>
      <c r="K36" s="9" t="str">
        <f t="shared" si="7"/>
        <v>N/A</v>
      </c>
    </row>
    <row r="37" spans="1:11" x14ac:dyDescent="0.25">
      <c r="A37" s="70" t="s">
        <v>399</v>
      </c>
      <c r="B37" s="5" t="s">
        <v>213</v>
      </c>
      <c r="C37" s="8" t="s">
        <v>1747</v>
      </c>
      <c r="D37" s="9" t="str">
        <f t="shared" si="4"/>
        <v>N/A</v>
      </c>
      <c r="E37" s="8">
        <v>0</v>
      </c>
      <c r="F37" s="9" t="str">
        <f t="shared" si="5"/>
        <v>N/A</v>
      </c>
      <c r="G37" s="8">
        <v>0</v>
      </c>
      <c r="H37" s="9" t="str">
        <f t="shared" si="6"/>
        <v>N/A</v>
      </c>
      <c r="I37" s="10" t="s">
        <v>1747</v>
      </c>
      <c r="J37" s="10" t="s">
        <v>1747</v>
      </c>
      <c r="K37" s="9" t="str">
        <f t="shared" si="7"/>
        <v>N/A</v>
      </c>
    </row>
    <row r="38" spans="1:11" x14ac:dyDescent="0.25">
      <c r="A38" s="70" t="s">
        <v>400</v>
      </c>
      <c r="B38" s="5" t="s">
        <v>213</v>
      </c>
      <c r="C38" s="8" t="s">
        <v>1747</v>
      </c>
      <c r="D38" s="9" t="str">
        <f t="shared" si="4"/>
        <v>N/A</v>
      </c>
      <c r="E38" s="8">
        <v>0</v>
      </c>
      <c r="F38" s="9" t="str">
        <f t="shared" si="5"/>
        <v>N/A</v>
      </c>
      <c r="G38" s="8">
        <v>0</v>
      </c>
      <c r="H38" s="9" t="str">
        <f t="shared" si="6"/>
        <v>N/A</v>
      </c>
      <c r="I38" s="10" t="s">
        <v>1747</v>
      </c>
      <c r="J38" s="10" t="s">
        <v>1747</v>
      </c>
      <c r="K38" s="9" t="str">
        <f t="shared" si="7"/>
        <v>N/A</v>
      </c>
    </row>
    <row r="39" spans="1:11" x14ac:dyDescent="0.25">
      <c r="A39" s="70" t="s">
        <v>401</v>
      </c>
      <c r="B39" s="5" t="s">
        <v>213</v>
      </c>
      <c r="C39" s="8" t="s">
        <v>1747</v>
      </c>
      <c r="D39" s="9" t="str">
        <f t="shared" si="4"/>
        <v>N/A</v>
      </c>
      <c r="E39" s="8">
        <v>0</v>
      </c>
      <c r="F39" s="9" t="str">
        <f t="shared" si="5"/>
        <v>N/A</v>
      </c>
      <c r="G39" s="8">
        <v>13.11565983</v>
      </c>
      <c r="H39" s="9" t="str">
        <f t="shared" si="6"/>
        <v>N/A</v>
      </c>
      <c r="I39" s="10" t="s">
        <v>1747</v>
      </c>
      <c r="J39" s="10" t="s">
        <v>1747</v>
      </c>
      <c r="K39" s="9" t="str">
        <f t="shared" si="7"/>
        <v>N/A</v>
      </c>
    </row>
    <row r="40" spans="1:11" x14ac:dyDescent="0.25">
      <c r="A40" s="70" t="s">
        <v>402</v>
      </c>
      <c r="B40" s="5" t="s">
        <v>213</v>
      </c>
      <c r="C40" s="8" t="s">
        <v>1747</v>
      </c>
      <c r="D40" s="9" t="str">
        <f t="shared" si="4"/>
        <v>N/A</v>
      </c>
      <c r="E40" s="8">
        <v>0</v>
      </c>
      <c r="F40" s="9" t="str">
        <f t="shared" si="5"/>
        <v>N/A</v>
      </c>
      <c r="G40" s="8">
        <v>0</v>
      </c>
      <c r="H40" s="9" t="str">
        <f t="shared" si="6"/>
        <v>N/A</v>
      </c>
      <c r="I40" s="10" t="s">
        <v>1747</v>
      </c>
      <c r="J40" s="10" t="s">
        <v>1747</v>
      </c>
      <c r="K40" s="9" t="str">
        <f t="shared" si="7"/>
        <v>N/A</v>
      </c>
    </row>
    <row r="41" spans="1:11" x14ac:dyDescent="0.25">
      <c r="A41" s="70" t="s">
        <v>403</v>
      </c>
      <c r="B41" s="5" t="s">
        <v>213</v>
      </c>
      <c r="C41" s="8" t="s">
        <v>1747</v>
      </c>
      <c r="D41" s="9" t="str">
        <f t="shared" si="4"/>
        <v>N/A</v>
      </c>
      <c r="E41" s="8">
        <v>0</v>
      </c>
      <c r="F41" s="9" t="str">
        <f t="shared" si="5"/>
        <v>N/A</v>
      </c>
      <c r="G41" s="8">
        <v>0</v>
      </c>
      <c r="H41" s="9" t="str">
        <f t="shared" si="6"/>
        <v>N/A</v>
      </c>
      <c r="I41" s="10" t="s">
        <v>1747</v>
      </c>
      <c r="J41" s="10" t="s">
        <v>1747</v>
      </c>
      <c r="K41" s="9" t="str">
        <f t="shared" si="7"/>
        <v>N/A</v>
      </c>
    </row>
    <row r="42" spans="1:11" x14ac:dyDescent="0.25">
      <c r="A42" s="70" t="s">
        <v>32</v>
      </c>
      <c r="B42" s="5" t="s">
        <v>213</v>
      </c>
      <c r="C42" s="8" t="s">
        <v>1747</v>
      </c>
      <c r="D42" s="9" t="str">
        <f t="shared" ref="D42:D51" si="8">IF($B42="N/A","N/A",IF(C42&lt;0,"No","Yes"))</f>
        <v>N/A</v>
      </c>
      <c r="E42" s="8">
        <v>100</v>
      </c>
      <c r="F42" s="9" t="str">
        <f t="shared" ref="F42:F51" si="9">IF($B42="N/A","N/A",IF(E42&lt;0,"No","Yes"))</f>
        <v>N/A</v>
      </c>
      <c r="G42" s="8">
        <v>99.853359549000004</v>
      </c>
      <c r="H42" s="9" t="str">
        <f t="shared" ref="H42:H51" si="10">IF($B42="N/A","N/A",IF(G42&lt;0,"No","Yes"))</f>
        <v>N/A</v>
      </c>
      <c r="I42" s="10" t="s">
        <v>1747</v>
      </c>
      <c r="J42" s="10">
        <v>-0.14699999999999999</v>
      </c>
      <c r="K42" s="9" t="str">
        <f t="shared" ref="K42:K51" si="11">IF(J42="Div by 0", "N/A", IF(J42="N/A","N/A", IF(J42&gt;30, "No", IF(J42&lt;-30, "No", "Yes"))))</f>
        <v>Yes</v>
      </c>
    </row>
    <row r="43" spans="1:11" x14ac:dyDescent="0.25">
      <c r="A43" s="70" t="s">
        <v>39</v>
      </c>
      <c r="B43" s="5" t="s">
        <v>213</v>
      </c>
      <c r="C43" s="8" t="s">
        <v>1747</v>
      </c>
      <c r="D43" s="9" t="str">
        <f t="shared" si="8"/>
        <v>N/A</v>
      </c>
      <c r="E43" s="8">
        <v>100</v>
      </c>
      <c r="F43" s="9" t="str">
        <f t="shared" si="9"/>
        <v>N/A</v>
      </c>
      <c r="G43" s="8">
        <v>100</v>
      </c>
      <c r="H43" s="9" t="str">
        <f t="shared" si="10"/>
        <v>N/A</v>
      </c>
      <c r="I43" s="10" t="s">
        <v>1747</v>
      </c>
      <c r="J43" s="10">
        <v>0</v>
      </c>
      <c r="K43" s="9" t="str">
        <f t="shared" si="11"/>
        <v>Yes</v>
      </c>
    </row>
    <row r="44" spans="1:11" x14ac:dyDescent="0.25">
      <c r="A44" s="70" t="s">
        <v>40</v>
      </c>
      <c r="B44" s="5" t="s">
        <v>213</v>
      </c>
      <c r="C44" s="8" t="s">
        <v>1747</v>
      </c>
      <c r="D44" s="9" t="str">
        <f t="shared" si="8"/>
        <v>N/A</v>
      </c>
      <c r="E44" s="8">
        <v>50</v>
      </c>
      <c r="F44" s="9" t="str">
        <f t="shared" si="9"/>
        <v>N/A</v>
      </c>
      <c r="G44" s="8">
        <v>48.524674337999997</v>
      </c>
      <c r="H44" s="9" t="str">
        <f t="shared" si="10"/>
        <v>N/A</v>
      </c>
      <c r="I44" s="10" t="s">
        <v>1747</v>
      </c>
      <c r="J44" s="10">
        <v>-2.95</v>
      </c>
      <c r="K44" s="9" t="str">
        <f t="shared" si="11"/>
        <v>Yes</v>
      </c>
    </row>
    <row r="45" spans="1:11" x14ac:dyDescent="0.25">
      <c r="A45" s="70" t="s">
        <v>163</v>
      </c>
      <c r="B45" s="5" t="s">
        <v>213</v>
      </c>
      <c r="C45" s="8" t="s">
        <v>1747</v>
      </c>
      <c r="D45" s="9" t="str">
        <f t="shared" si="8"/>
        <v>N/A</v>
      </c>
      <c r="E45" s="8">
        <v>100</v>
      </c>
      <c r="F45" s="9" t="str">
        <f t="shared" si="9"/>
        <v>N/A</v>
      </c>
      <c r="G45" s="8">
        <v>99.848654507999996</v>
      </c>
      <c r="H45" s="9" t="str">
        <f t="shared" si="10"/>
        <v>N/A</v>
      </c>
      <c r="I45" s="10" t="s">
        <v>1747</v>
      </c>
      <c r="J45" s="10">
        <v>-0.151</v>
      </c>
      <c r="K45" s="9" t="str">
        <f t="shared" si="11"/>
        <v>Yes</v>
      </c>
    </row>
    <row r="46" spans="1:11" x14ac:dyDescent="0.25">
      <c r="A46" s="70" t="s">
        <v>41</v>
      </c>
      <c r="B46" s="5" t="s">
        <v>213</v>
      </c>
      <c r="C46" s="8" t="s">
        <v>1747</v>
      </c>
      <c r="D46" s="9" t="str">
        <f t="shared" si="8"/>
        <v>N/A</v>
      </c>
      <c r="E46" s="8">
        <v>100</v>
      </c>
      <c r="F46" s="9" t="str">
        <f t="shared" si="9"/>
        <v>N/A</v>
      </c>
      <c r="G46" s="8">
        <v>100</v>
      </c>
      <c r="H46" s="9" t="str">
        <f t="shared" si="10"/>
        <v>N/A</v>
      </c>
      <c r="I46" s="10" t="s">
        <v>1747</v>
      </c>
      <c r="J46" s="10">
        <v>0</v>
      </c>
      <c r="K46" s="9" t="str">
        <f t="shared" si="11"/>
        <v>Yes</v>
      </c>
    </row>
    <row r="47" spans="1:11" x14ac:dyDescent="0.25">
      <c r="A47" s="70" t="s">
        <v>42</v>
      </c>
      <c r="B47" s="5" t="s">
        <v>213</v>
      </c>
      <c r="C47" s="8" t="s">
        <v>1747</v>
      </c>
      <c r="D47" s="9" t="str">
        <f t="shared" si="8"/>
        <v>N/A</v>
      </c>
      <c r="E47" s="8">
        <v>100</v>
      </c>
      <c r="F47" s="9" t="str">
        <f t="shared" si="9"/>
        <v>N/A</v>
      </c>
      <c r="G47" s="8">
        <v>100</v>
      </c>
      <c r="H47" s="9" t="str">
        <f t="shared" si="10"/>
        <v>N/A</v>
      </c>
      <c r="I47" s="10" t="s">
        <v>1747</v>
      </c>
      <c r="J47" s="10">
        <v>0</v>
      </c>
      <c r="K47" s="9" t="str">
        <f t="shared" si="11"/>
        <v>Yes</v>
      </c>
    </row>
    <row r="48" spans="1:11" x14ac:dyDescent="0.25">
      <c r="A48" s="70" t="s">
        <v>43</v>
      </c>
      <c r="B48" s="5" t="s">
        <v>213</v>
      </c>
      <c r="C48" s="8" t="s">
        <v>1747</v>
      </c>
      <c r="D48" s="9" t="str">
        <f t="shared" si="8"/>
        <v>N/A</v>
      </c>
      <c r="E48" s="8" t="s">
        <v>1747</v>
      </c>
      <c r="F48" s="9" t="str">
        <f t="shared" si="9"/>
        <v>N/A</v>
      </c>
      <c r="G48" s="8">
        <v>99.825520128999997</v>
      </c>
      <c r="H48" s="9" t="str">
        <f t="shared" si="10"/>
        <v>N/A</v>
      </c>
      <c r="I48" s="10" t="s">
        <v>1747</v>
      </c>
      <c r="J48" s="10" t="s">
        <v>1747</v>
      </c>
      <c r="K48" s="9" t="str">
        <f t="shared" si="11"/>
        <v>N/A</v>
      </c>
    </row>
    <row r="49" spans="1:12" x14ac:dyDescent="0.25">
      <c r="A49" s="70" t="s">
        <v>44</v>
      </c>
      <c r="B49" s="5" t="s">
        <v>213</v>
      </c>
      <c r="C49" s="8" t="s">
        <v>1747</v>
      </c>
      <c r="D49" s="9" t="str">
        <f t="shared" si="8"/>
        <v>N/A</v>
      </c>
      <c r="E49" s="8">
        <v>50</v>
      </c>
      <c r="F49" s="9" t="str">
        <f t="shared" si="9"/>
        <v>N/A</v>
      </c>
      <c r="G49" s="8">
        <v>75.823146147000003</v>
      </c>
      <c r="H49" s="9" t="str">
        <f t="shared" si="10"/>
        <v>N/A</v>
      </c>
      <c r="I49" s="10" t="s">
        <v>1747</v>
      </c>
      <c r="J49" s="10">
        <v>51.65</v>
      </c>
      <c r="K49" s="9" t="str">
        <f t="shared" si="11"/>
        <v>No</v>
      </c>
    </row>
    <row r="50" spans="1:12" x14ac:dyDescent="0.25">
      <c r="A50" s="70" t="s">
        <v>45</v>
      </c>
      <c r="B50" s="5" t="s">
        <v>213</v>
      </c>
      <c r="C50" s="8" t="s">
        <v>1747</v>
      </c>
      <c r="D50" s="9" t="str">
        <f t="shared" si="8"/>
        <v>N/A</v>
      </c>
      <c r="E50" s="8">
        <v>50</v>
      </c>
      <c r="F50" s="9" t="str">
        <f t="shared" si="9"/>
        <v>N/A</v>
      </c>
      <c r="G50" s="8">
        <v>20.561831907999998</v>
      </c>
      <c r="H50" s="9" t="str">
        <f t="shared" si="10"/>
        <v>N/A</v>
      </c>
      <c r="I50" s="10" t="s">
        <v>1747</v>
      </c>
      <c r="J50" s="10">
        <v>-58.9</v>
      </c>
      <c r="K50" s="9" t="str">
        <f t="shared" si="11"/>
        <v>No</v>
      </c>
    </row>
    <row r="51" spans="1:12" x14ac:dyDescent="0.25">
      <c r="A51" s="70" t="s">
        <v>50</v>
      </c>
      <c r="B51" s="5" t="s">
        <v>213</v>
      </c>
      <c r="C51" s="8" t="s">
        <v>1747</v>
      </c>
      <c r="D51" s="9" t="str">
        <f t="shared" si="8"/>
        <v>N/A</v>
      </c>
      <c r="E51" s="8">
        <v>0</v>
      </c>
      <c r="F51" s="9" t="str">
        <f t="shared" si="9"/>
        <v>N/A</v>
      </c>
      <c r="G51" s="8">
        <v>3.6150219451000001</v>
      </c>
      <c r="H51" s="9" t="str">
        <f t="shared" si="10"/>
        <v>N/A</v>
      </c>
      <c r="I51" s="10" t="s">
        <v>1747</v>
      </c>
      <c r="J51" s="10" t="s">
        <v>1747</v>
      </c>
      <c r="K51" s="9" t="str">
        <f t="shared" si="11"/>
        <v>N/A</v>
      </c>
      <c r="L51" s="49"/>
    </row>
    <row r="52" spans="1:12" s="49" customFormat="1" x14ac:dyDescent="0.25">
      <c r="A52" s="73" t="s">
        <v>898</v>
      </c>
      <c r="B52" s="5" t="s">
        <v>213</v>
      </c>
      <c r="C52" s="8" t="s">
        <v>213</v>
      </c>
      <c r="D52" s="9" t="str">
        <f t="shared" ref="D52:D57" si="12">IF($B52="N/A","N/A",IF(C52&lt;0,"No","Yes"))</f>
        <v>N/A</v>
      </c>
      <c r="E52" s="8">
        <v>0</v>
      </c>
      <c r="F52" s="9" t="str">
        <f t="shared" ref="F52:F57" si="13">IF($B52="N/A","N/A",IF(E52&lt;0,"No","Yes"))</f>
        <v>N/A</v>
      </c>
      <c r="G52" s="8">
        <v>0.47599333449999998</v>
      </c>
      <c r="H52" s="9" t="str">
        <f t="shared" ref="H52:H57" si="14">IF($B52="N/A","N/A",IF(G52&lt;0,"No","Yes"))</f>
        <v>N/A</v>
      </c>
      <c r="I52" s="10" t="s">
        <v>213</v>
      </c>
      <c r="J52" s="10" t="s">
        <v>1747</v>
      </c>
      <c r="K52" s="9" t="str">
        <f t="shared" ref="K52:K57" si="15">IF(J52="Div by 0", "N/A", IF(J52="N/A","N/A", IF(J52&gt;30, "No", IF(J52&lt;-30, "No", "Yes"))))</f>
        <v>N/A</v>
      </c>
    </row>
    <row r="53" spans="1:12" s="49" customFormat="1" x14ac:dyDescent="0.25">
      <c r="A53" s="73" t="s">
        <v>899</v>
      </c>
      <c r="B53" s="5" t="s">
        <v>213</v>
      </c>
      <c r="C53" s="8" t="s">
        <v>213</v>
      </c>
      <c r="D53" s="9" t="str">
        <f t="shared" si="12"/>
        <v>N/A</v>
      </c>
      <c r="E53" s="8">
        <v>0</v>
      </c>
      <c r="F53" s="9" t="str">
        <f t="shared" si="13"/>
        <v>N/A</v>
      </c>
      <c r="G53" s="8">
        <v>2.7002784969000002</v>
      </c>
      <c r="H53" s="9" t="str">
        <f t="shared" si="14"/>
        <v>N/A</v>
      </c>
      <c r="I53" s="10" t="s">
        <v>213</v>
      </c>
      <c r="J53" s="10" t="s">
        <v>1747</v>
      </c>
      <c r="K53" s="9" t="str">
        <f t="shared" si="15"/>
        <v>N/A</v>
      </c>
    </row>
    <row r="54" spans="1:12" s="49" customFormat="1" x14ac:dyDescent="0.25">
      <c r="A54" s="73" t="s">
        <v>900</v>
      </c>
      <c r="B54" s="5" t="s">
        <v>213</v>
      </c>
      <c r="C54" s="8" t="s">
        <v>213</v>
      </c>
      <c r="D54" s="9" t="str">
        <f t="shared" si="12"/>
        <v>N/A</v>
      </c>
      <c r="E54" s="8">
        <v>0</v>
      </c>
      <c r="F54" s="9" t="str">
        <f t="shared" si="13"/>
        <v>N/A</v>
      </c>
      <c r="G54" s="8">
        <v>2.7322220364000001</v>
      </c>
      <c r="H54" s="9" t="str">
        <f t="shared" si="14"/>
        <v>N/A</v>
      </c>
      <c r="I54" s="10" t="s">
        <v>213</v>
      </c>
      <c r="J54" s="10" t="s">
        <v>1747</v>
      </c>
      <c r="K54" s="9" t="str">
        <f t="shared" si="15"/>
        <v>N/A</v>
      </c>
    </row>
    <row r="55" spans="1:12" s="49" customFormat="1" x14ac:dyDescent="0.25">
      <c r="A55" s="73" t="s">
        <v>901</v>
      </c>
      <c r="B55" s="5" t="s">
        <v>213</v>
      </c>
      <c r="C55" s="8" t="s">
        <v>213</v>
      </c>
      <c r="D55" s="9" t="str">
        <f t="shared" si="12"/>
        <v>N/A</v>
      </c>
      <c r="E55" s="8">
        <v>0</v>
      </c>
      <c r="F55" s="9" t="str">
        <f t="shared" si="13"/>
        <v>N/A</v>
      </c>
      <c r="G55" s="8">
        <v>0</v>
      </c>
      <c r="H55" s="9" t="str">
        <f t="shared" si="14"/>
        <v>N/A</v>
      </c>
      <c r="I55" s="10" t="s">
        <v>213</v>
      </c>
      <c r="J55" s="10" t="s">
        <v>1747</v>
      </c>
      <c r="K55" s="9" t="str">
        <f t="shared" si="15"/>
        <v>N/A</v>
      </c>
    </row>
    <row r="56" spans="1:12" s="49" customFormat="1" ht="25" x14ac:dyDescent="0.25">
      <c r="A56" s="73" t="s">
        <v>902</v>
      </c>
      <c r="B56" s="5" t="s">
        <v>213</v>
      </c>
      <c r="C56" s="8" t="s">
        <v>213</v>
      </c>
      <c r="D56" s="9" t="str">
        <f t="shared" si="12"/>
        <v>N/A</v>
      </c>
      <c r="E56" s="8">
        <v>0</v>
      </c>
      <c r="F56" s="9" t="str">
        <f t="shared" si="13"/>
        <v>N/A</v>
      </c>
      <c r="G56" s="8">
        <v>10.043452438999999</v>
      </c>
      <c r="H56" s="9" t="str">
        <f t="shared" si="14"/>
        <v>N/A</v>
      </c>
      <c r="I56" s="10" t="s">
        <v>213</v>
      </c>
      <c r="J56" s="10" t="s">
        <v>1747</v>
      </c>
      <c r="K56" s="9" t="str">
        <f t="shared" si="15"/>
        <v>N/A</v>
      </c>
    </row>
    <row r="57" spans="1:12" s="49" customFormat="1" ht="25" x14ac:dyDescent="0.25">
      <c r="A57" s="73" t="s">
        <v>938</v>
      </c>
      <c r="B57" s="5" t="s">
        <v>213</v>
      </c>
      <c r="C57" s="8" t="s">
        <v>213</v>
      </c>
      <c r="D57" s="9" t="str">
        <f t="shared" si="12"/>
        <v>N/A</v>
      </c>
      <c r="E57" s="8">
        <v>0</v>
      </c>
      <c r="F57" s="9" t="str">
        <f t="shared" si="13"/>
        <v>N/A</v>
      </c>
      <c r="G57" s="8">
        <v>10.037940161</v>
      </c>
      <c r="H57" s="9" t="str">
        <f t="shared" si="14"/>
        <v>N/A</v>
      </c>
      <c r="I57" s="10" t="s">
        <v>213</v>
      </c>
      <c r="J57" s="10" t="s">
        <v>1747</v>
      </c>
      <c r="K57" s="9" t="str">
        <f t="shared" si="15"/>
        <v>N/A</v>
      </c>
      <c r="L57" s="20"/>
    </row>
    <row r="58" spans="1:12" ht="12" customHeight="1" x14ac:dyDescent="0.25">
      <c r="A58" s="141" t="s">
        <v>1646</v>
      </c>
      <c r="B58" s="142"/>
      <c r="C58" s="142"/>
      <c r="D58" s="142"/>
      <c r="E58" s="142"/>
      <c r="F58" s="142"/>
      <c r="G58" s="142"/>
      <c r="H58" s="142"/>
      <c r="I58" s="142"/>
      <c r="J58" s="142"/>
      <c r="K58" s="143"/>
    </row>
    <row r="59" spans="1:12" x14ac:dyDescent="0.25">
      <c r="A59" s="134" t="s">
        <v>1644</v>
      </c>
      <c r="B59" s="135"/>
      <c r="C59" s="135"/>
      <c r="D59" s="135"/>
      <c r="E59" s="135"/>
      <c r="F59" s="135"/>
      <c r="G59" s="135"/>
      <c r="H59" s="135"/>
      <c r="I59" s="135"/>
      <c r="J59" s="135"/>
      <c r="K59" s="136"/>
    </row>
    <row r="60" spans="1:12" x14ac:dyDescent="0.25">
      <c r="A60" s="137" t="s">
        <v>1742</v>
      </c>
      <c r="B60" s="137"/>
      <c r="C60" s="137"/>
      <c r="D60" s="137"/>
      <c r="E60" s="137"/>
      <c r="F60" s="137"/>
      <c r="G60" s="137"/>
      <c r="H60" s="137"/>
      <c r="I60" s="137"/>
      <c r="J60" s="137"/>
      <c r="K60" s="138"/>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1600</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ht="12.75" customHeight="1" x14ac:dyDescent="0.25">
      <c r="A6" s="2" t="s">
        <v>344</v>
      </c>
      <c r="B6" s="9" t="s">
        <v>213</v>
      </c>
      <c r="C6" s="25">
        <v>7</v>
      </c>
      <c r="D6" s="9" t="s">
        <v>213</v>
      </c>
      <c r="E6" s="25">
        <v>7</v>
      </c>
      <c r="F6" s="9" t="s">
        <v>213</v>
      </c>
      <c r="G6" s="25" t="s">
        <v>1745</v>
      </c>
      <c r="H6" s="9" t="s">
        <v>213</v>
      </c>
      <c r="I6" s="117" t="s">
        <v>213</v>
      </c>
      <c r="J6" s="117" t="s">
        <v>213</v>
      </c>
      <c r="K6" s="9" t="s">
        <v>213</v>
      </c>
    </row>
    <row r="7" spans="1:11" x14ac:dyDescent="0.25">
      <c r="A7" s="3" t="s">
        <v>12</v>
      </c>
      <c r="B7" s="28" t="s">
        <v>213</v>
      </c>
      <c r="C7" s="29">
        <v>11390263</v>
      </c>
      <c r="D7" s="30" t="str">
        <f>IF($B7="N/A","N/A",IF(C7&gt;15,"No",IF(C7&lt;-15,"No","Yes")))</f>
        <v>N/A</v>
      </c>
      <c r="E7" s="29">
        <v>11419317</v>
      </c>
      <c r="F7" s="30" t="str">
        <f>IF($B7="N/A","N/A",IF(E7&gt;15,"No",IF(E7&lt;-15,"No","Yes")))</f>
        <v>N/A</v>
      </c>
      <c r="G7" s="29">
        <v>11596953</v>
      </c>
      <c r="H7" s="30" t="str">
        <f>IF($B7="N/A","N/A",IF(G7&gt;15,"No",IF(G7&lt;-15,"No","Yes")))</f>
        <v>N/A</v>
      </c>
      <c r="I7" s="31">
        <v>0.25509999999999999</v>
      </c>
      <c r="J7" s="31">
        <v>1.556</v>
      </c>
      <c r="K7" s="30" t="str">
        <f t="shared" ref="K7:K22" si="0">IF(J7="Div by 0", "N/A", IF(J7="N/A","N/A", IF(J7&gt;30, "No", IF(J7&lt;-30, "No", "Yes"))))</f>
        <v>Yes</v>
      </c>
    </row>
    <row r="8" spans="1:11" x14ac:dyDescent="0.25">
      <c r="A8" s="3" t="s">
        <v>362</v>
      </c>
      <c r="B8" s="28" t="s">
        <v>213</v>
      </c>
      <c r="C8" s="32">
        <v>100</v>
      </c>
      <c r="D8" s="30" t="str">
        <f>IF($B8="N/A","N/A",IF(C8&gt;15,"No",IF(C8&lt;-15,"No","Yes")))</f>
        <v>N/A</v>
      </c>
      <c r="E8" s="32">
        <v>100</v>
      </c>
      <c r="F8" s="30" t="str">
        <f>IF($B8="N/A","N/A",IF(E8&gt;15,"No",IF(E8&lt;-15,"No","Yes")))</f>
        <v>N/A</v>
      </c>
      <c r="G8" s="32">
        <v>92.367641742000004</v>
      </c>
      <c r="H8" s="30" t="str">
        <f>IF($B8="N/A","N/A",IF(G8&gt;15,"No",IF(G8&lt;-15,"No","Yes")))</f>
        <v>N/A</v>
      </c>
      <c r="I8" s="31">
        <v>0</v>
      </c>
      <c r="J8" s="31">
        <v>-7.63</v>
      </c>
      <c r="K8" s="30" t="str">
        <f t="shared" si="0"/>
        <v>Yes</v>
      </c>
    </row>
    <row r="9" spans="1:11" x14ac:dyDescent="0.25">
      <c r="A9" s="3" t="s">
        <v>119</v>
      </c>
      <c r="B9" s="33" t="s">
        <v>213</v>
      </c>
      <c r="C9" s="9">
        <v>0</v>
      </c>
      <c r="D9" s="9" t="str">
        <f>IF($B9="N/A","N/A",IF(C9&gt;15,"No",IF(C9&lt;-15,"No","Yes")))</f>
        <v>N/A</v>
      </c>
      <c r="E9" s="9">
        <v>0</v>
      </c>
      <c r="F9" s="9" t="str">
        <f>IF($B9="N/A","N/A",IF(E9&gt;15,"No",IF(E9&lt;-15,"No","Yes")))</f>
        <v>N/A</v>
      </c>
      <c r="G9" s="9">
        <v>7.6323582582</v>
      </c>
      <c r="H9" s="9" t="str">
        <f>IF($B9="N/A","N/A",IF(G9&gt;15,"No",IF(G9&lt;-15,"No","Yes")))</f>
        <v>N/A</v>
      </c>
      <c r="I9" s="10" t="s">
        <v>1747</v>
      </c>
      <c r="J9" s="10" t="s">
        <v>1747</v>
      </c>
      <c r="K9" s="9" t="str">
        <f t="shared" si="0"/>
        <v>N/A</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5">
      <c r="A11" s="3" t="s">
        <v>839</v>
      </c>
      <c r="B11" s="33" t="s">
        <v>214</v>
      </c>
      <c r="C11" s="9">
        <v>99.996927200000002</v>
      </c>
      <c r="D11" s="9" t="str">
        <f>IF(OR($B11="N/A",$C11="N/A"),"N/A",IF(C11&gt;100,"No",IF(C11&lt;95,"No","Yes")))</f>
        <v>Yes</v>
      </c>
      <c r="E11" s="9">
        <v>99.999991242999997</v>
      </c>
      <c r="F11" s="9" t="str">
        <f>IF(OR($B11="N/A",$E11="N/A"),"N/A",IF(E11&gt;100,"No",IF(E11&lt;95,"No","Yes")))</f>
        <v>Yes</v>
      </c>
      <c r="G11" s="9">
        <v>99.962240081999994</v>
      </c>
      <c r="H11" s="9" t="str">
        <f>IF($B11="N/A","N/A",IF(G11&gt;100,"No",IF(G11&lt;95,"No","Yes")))</f>
        <v>Yes</v>
      </c>
      <c r="I11" s="10">
        <v>3.0999999999999999E-3</v>
      </c>
      <c r="J11" s="10">
        <v>-3.7999999999999999E-2</v>
      </c>
      <c r="K11" s="9" t="str">
        <f t="shared" si="0"/>
        <v>Yes</v>
      </c>
    </row>
    <row r="12" spans="1:11" x14ac:dyDescent="0.25">
      <c r="A12" s="3" t="s">
        <v>348</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5">
      <c r="A13" s="3" t="s">
        <v>840</v>
      </c>
      <c r="B13" s="33" t="s">
        <v>214</v>
      </c>
      <c r="C13" s="9">
        <v>28.839658925999998</v>
      </c>
      <c r="D13" s="9" t="str">
        <f t="shared" si="1"/>
        <v>No</v>
      </c>
      <c r="E13" s="9">
        <v>99.473795148999997</v>
      </c>
      <c r="F13" s="9" t="str">
        <f t="shared" si="2"/>
        <v>Yes</v>
      </c>
      <c r="G13" s="9">
        <v>21.778737915000001</v>
      </c>
      <c r="H13" s="9" t="str">
        <f t="shared" si="3"/>
        <v>No</v>
      </c>
      <c r="I13" s="10">
        <v>244.9</v>
      </c>
      <c r="J13" s="10">
        <v>-78.099999999999994</v>
      </c>
      <c r="K13" s="9" t="str">
        <f t="shared" si="0"/>
        <v>No</v>
      </c>
    </row>
    <row r="14" spans="1:11" x14ac:dyDescent="0.25">
      <c r="A14" s="3" t="s">
        <v>13</v>
      </c>
      <c r="B14" s="33" t="s">
        <v>213</v>
      </c>
      <c r="C14" s="34">
        <v>11390263</v>
      </c>
      <c r="D14" s="9" t="str">
        <f>IF($B14="N/A","N/A",IF(C14&gt;15,"No",IF(C14&lt;-15,"No","Yes")))</f>
        <v>N/A</v>
      </c>
      <c r="E14" s="34">
        <v>11419317</v>
      </c>
      <c r="F14" s="9" t="str">
        <f>IF($B14="N/A","N/A",IF(E14&gt;15,"No",IF(E14&lt;-15,"No","Yes")))</f>
        <v>N/A</v>
      </c>
      <c r="G14" s="34">
        <v>10711832</v>
      </c>
      <c r="H14" s="9" t="str">
        <f>IF($B14="N/A","N/A",IF(G14&gt;15,"No",IF(G14&lt;-15,"No","Yes")))</f>
        <v>N/A</v>
      </c>
      <c r="I14" s="10">
        <v>0.25509999999999999</v>
      </c>
      <c r="J14" s="10">
        <v>-6.2</v>
      </c>
      <c r="K14" s="9" t="str">
        <f t="shared" si="0"/>
        <v>Yes</v>
      </c>
    </row>
    <row r="15" spans="1:11" ht="14.25" customHeight="1" x14ac:dyDescent="0.25">
      <c r="A15" s="3" t="s">
        <v>444</v>
      </c>
      <c r="B15" s="33" t="s">
        <v>213</v>
      </c>
      <c r="C15" s="9">
        <v>2.5774558498000002</v>
      </c>
      <c r="D15" s="9" t="str">
        <f>IF($B15="N/A","N/A",IF(C15&gt;15,"No",IF(C15&lt;-15,"No","Yes")))</f>
        <v>N/A</v>
      </c>
      <c r="E15" s="9">
        <v>6.1510158620000004</v>
      </c>
      <c r="F15" s="9" t="str">
        <f>IF($B15="N/A","N/A",IF(E15&gt;15,"No",IF(E15&lt;-15,"No","Yes")))</f>
        <v>N/A</v>
      </c>
      <c r="G15" s="9">
        <v>1.239946631</v>
      </c>
      <c r="H15" s="9" t="str">
        <f>IF($B15="N/A","N/A",IF(G15&gt;15,"No",IF(G15&lt;-15,"No","Yes")))</f>
        <v>N/A</v>
      </c>
      <c r="I15" s="10">
        <v>138.6</v>
      </c>
      <c r="J15" s="10">
        <v>-79.8</v>
      </c>
      <c r="K15" s="9" t="str">
        <f t="shared" si="0"/>
        <v>No</v>
      </c>
    </row>
    <row r="16" spans="1:11" ht="12.75" customHeight="1" x14ac:dyDescent="0.25">
      <c r="A16" s="3" t="s">
        <v>862</v>
      </c>
      <c r="B16" s="33" t="s">
        <v>213</v>
      </c>
      <c r="C16" s="35">
        <v>66.633270772000003</v>
      </c>
      <c r="D16" s="9" t="str">
        <f>IF($B16="N/A","N/A",IF(C16&gt;15,"No",IF(C16&lt;-15,"No","Yes")))</f>
        <v>N/A</v>
      </c>
      <c r="E16" s="35">
        <v>89.508374098000004</v>
      </c>
      <c r="F16" s="9" t="str">
        <f>IF($B16="N/A","N/A",IF(E16&gt;15,"No",IF(E16&lt;-15,"No","Yes")))</f>
        <v>N/A</v>
      </c>
      <c r="G16" s="35">
        <v>115.59606538</v>
      </c>
      <c r="H16" s="9" t="str">
        <f>IF($B16="N/A","N/A",IF(G16&gt;15,"No",IF(G16&lt;-15,"No","Yes")))</f>
        <v>N/A</v>
      </c>
      <c r="I16" s="10">
        <v>34.33</v>
      </c>
      <c r="J16" s="10">
        <v>29.15</v>
      </c>
      <c r="K16" s="9" t="str">
        <f t="shared" si="0"/>
        <v>Yes</v>
      </c>
    </row>
    <row r="17" spans="1:11" x14ac:dyDescent="0.25">
      <c r="A17" s="3" t="s">
        <v>131</v>
      </c>
      <c r="B17" s="33" t="s">
        <v>213</v>
      </c>
      <c r="C17" s="34">
        <v>22119</v>
      </c>
      <c r="D17" s="9" t="str">
        <f>IF($B17="N/A","N/A",IF(C17&gt;15,"No",IF(C17&lt;-15,"No","Yes")))</f>
        <v>N/A</v>
      </c>
      <c r="E17" s="34">
        <v>13066</v>
      </c>
      <c r="F17" s="9" t="str">
        <f>IF($B17="N/A","N/A",IF(E17&gt;15,"No",IF(E17&lt;-15,"No","Yes")))</f>
        <v>N/A</v>
      </c>
      <c r="G17" s="34">
        <v>315146</v>
      </c>
      <c r="H17" s="9" t="str">
        <f>IF($B17="N/A","N/A",IF(G17&gt;15,"No",IF(G17&lt;-15,"No","Yes")))</f>
        <v>N/A</v>
      </c>
      <c r="I17" s="10">
        <v>-40.9</v>
      </c>
      <c r="J17" s="10">
        <v>2312</v>
      </c>
      <c r="K17" s="9" t="str">
        <f t="shared" si="0"/>
        <v>No</v>
      </c>
    </row>
    <row r="18" spans="1:11" x14ac:dyDescent="0.25">
      <c r="A18" s="3" t="s">
        <v>346</v>
      </c>
      <c r="B18" s="33" t="s">
        <v>213</v>
      </c>
      <c r="C18" s="8">
        <v>0.1941921798</v>
      </c>
      <c r="D18" s="9" t="str">
        <f>IF($B18="N/A","N/A",IF(C18&gt;15,"No",IF(C18&lt;-15,"No","Yes")))</f>
        <v>N/A</v>
      </c>
      <c r="E18" s="8">
        <v>0.1144201531</v>
      </c>
      <c r="F18" s="9" t="str">
        <f>IF($B18="N/A","N/A",IF(E18&gt;15,"No",IF(E18&lt;-15,"No","Yes")))</f>
        <v>N/A</v>
      </c>
      <c r="G18" s="8">
        <v>2.7174896716000001</v>
      </c>
      <c r="H18" s="9" t="str">
        <f>IF($B18="N/A","N/A",IF(G18&gt;15,"No",IF(G18&lt;-15,"No","Yes")))</f>
        <v>N/A</v>
      </c>
      <c r="I18" s="10">
        <v>-41.1</v>
      </c>
      <c r="J18" s="10">
        <v>2275</v>
      </c>
      <c r="K18" s="9" t="str">
        <f t="shared" si="0"/>
        <v>No</v>
      </c>
    </row>
    <row r="19" spans="1:11" ht="27.75" customHeight="1" x14ac:dyDescent="0.25">
      <c r="A19" s="3" t="s">
        <v>841</v>
      </c>
      <c r="B19" s="33" t="s">
        <v>213</v>
      </c>
      <c r="C19" s="35">
        <v>95.991003210000002</v>
      </c>
      <c r="D19" s="9" t="str">
        <f>IF($B19="N/A","N/A",IF(C19&gt;60,"No",IF(C19&lt;15,"No","Yes")))</f>
        <v>N/A</v>
      </c>
      <c r="E19" s="35">
        <v>91.838512168999998</v>
      </c>
      <c r="F19" s="9" t="str">
        <f>IF($B19="N/A","N/A",IF(E19&gt;60,"No",IF(E19&lt;15,"No","Yes")))</f>
        <v>N/A</v>
      </c>
      <c r="G19" s="35">
        <v>71.810592550999999</v>
      </c>
      <c r="H19" s="9" t="str">
        <f>IF($B19="N/A","N/A",IF(G19&gt;60,"No",IF(G19&lt;15,"No","Yes")))</f>
        <v>N/A</v>
      </c>
      <c r="I19" s="10">
        <v>-4.33</v>
      </c>
      <c r="J19" s="10">
        <v>-21.8</v>
      </c>
      <c r="K19" s="9" t="str">
        <f t="shared" si="0"/>
        <v>Yes</v>
      </c>
    </row>
    <row r="20" spans="1:11" x14ac:dyDescent="0.25">
      <c r="A20" s="3" t="s">
        <v>27</v>
      </c>
      <c r="B20" s="33" t="s">
        <v>217</v>
      </c>
      <c r="C20" s="34">
        <v>11</v>
      </c>
      <c r="D20" s="9" t="str">
        <f>IF($B20="N/A","N/A",IF(C20="N/A","N/A",IF(C20=0,"Yes","No")))</f>
        <v>No</v>
      </c>
      <c r="E20" s="34">
        <v>11</v>
      </c>
      <c r="F20" s="9" t="str">
        <f>IF($B20="N/A","N/A",IF(E20="N/A","N/A",IF(E20=0,"Yes","No")))</f>
        <v>No</v>
      </c>
      <c r="G20" s="34">
        <v>0</v>
      </c>
      <c r="H20" s="9" t="str">
        <f>IF($B20="N/A","N/A",IF(G20=0,"Yes","No"))</f>
        <v>Yes</v>
      </c>
      <c r="I20" s="10">
        <v>-85.7</v>
      </c>
      <c r="J20" s="10">
        <v>-100</v>
      </c>
      <c r="K20" s="9" t="str">
        <f t="shared" si="0"/>
        <v>No</v>
      </c>
    </row>
    <row r="21" spans="1:11" x14ac:dyDescent="0.25">
      <c r="A21" s="3" t="s">
        <v>842</v>
      </c>
      <c r="B21" s="33"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5">
      <c r="A22" s="3" t="s">
        <v>1724</v>
      </c>
      <c r="B22" s="33" t="s">
        <v>213</v>
      </c>
      <c r="C22" s="80">
        <v>0</v>
      </c>
      <c r="D22" s="9" t="str">
        <f>IF($B22="N/A","N/A",IF(C22&gt;15,"No",IF(C22&lt;-15,"No","Yes")))</f>
        <v>N/A</v>
      </c>
      <c r="E22" s="80">
        <v>0</v>
      </c>
      <c r="F22" s="9" t="str">
        <f>IF($B22="N/A","N/A",IF(E22&gt;15,"No",IF(E22&lt;-15,"No","Yes")))</f>
        <v>N/A</v>
      </c>
      <c r="G22" s="80">
        <v>0</v>
      </c>
      <c r="H22" s="9" t="str">
        <f>IF($B22="N/A","N/A",IF(G22&gt;15,"No",IF(G22&lt;-15,"No","Yes")))</f>
        <v>N/A</v>
      </c>
      <c r="I22" s="10" t="s">
        <v>1747</v>
      </c>
      <c r="J22" s="10" t="s">
        <v>1747</v>
      </c>
      <c r="K22" s="9" t="str">
        <f t="shared" si="0"/>
        <v>N/A</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1601</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3" t="s">
        <v>12</v>
      </c>
      <c r="B6" s="33" t="s">
        <v>213</v>
      </c>
      <c r="C6" s="34">
        <v>11390263</v>
      </c>
      <c r="D6" s="9" t="str">
        <f>IF($B6="N/A","N/A",IF(C6&gt;15,"No",IF(C6&lt;-15,"No","Yes")))</f>
        <v>N/A</v>
      </c>
      <c r="E6" s="34">
        <v>11419317</v>
      </c>
      <c r="F6" s="9" t="str">
        <f>IF($B6="N/A","N/A",IF(E6&gt;15,"No",IF(E6&lt;-15,"No","Yes")))</f>
        <v>N/A</v>
      </c>
      <c r="G6" s="34">
        <v>10711832</v>
      </c>
      <c r="H6" s="9" t="str">
        <f>IF($B6="N/A","N/A",IF(G6&gt;15,"No",IF(G6&lt;-15,"No","Yes")))</f>
        <v>N/A</v>
      </c>
      <c r="I6" s="10">
        <v>0.25509999999999999</v>
      </c>
      <c r="J6" s="10">
        <v>-6.2</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5">
      <c r="A9" s="3" t="s">
        <v>854</v>
      </c>
      <c r="B9" s="33" t="s">
        <v>271</v>
      </c>
      <c r="C9" s="35">
        <v>78.306611884000006</v>
      </c>
      <c r="D9" s="9" t="str">
        <f>IF($B9="N/A","N/A",IF(C9&gt;60,"No",IF(C9&lt;15,"No","Yes")))</f>
        <v>No</v>
      </c>
      <c r="E9" s="35">
        <v>82.740994580000006</v>
      </c>
      <c r="F9" s="9" t="str">
        <f>IF($B9="N/A","N/A",IF(E9&gt;60,"No",IF(E9&lt;15,"No","Yes")))</f>
        <v>No</v>
      </c>
      <c r="G9" s="35">
        <v>85.649070859000005</v>
      </c>
      <c r="H9" s="9" t="str">
        <f>IF($B9="N/A","N/A",IF(G9&gt;60,"No",IF(G9&lt;15,"No","Yes")))</f>
        <v>No</v>
      </c>
      <c r="I9" s="10">
        <v>5.6630000000000003</v>
      </c>
      <c r="J9" s="10">
        <v>3.5150000000000001</v>
      </c>
      <c r="K9" s="9" t="str">
        <f t="shared" si="0"/>
        <v>Yes</v>
      </c>
    </row>
    <row r="10" spans="1:11" x14ac:dyDescent="0.25">
      <c r="A10" s="3" t="s">
        <v>14</v>
      </c>
      <c r="B10" s="33" t="s">
        <v>272</v>
      </c>
      <c r="C10" s="9">
        <v>1.0578684619000001</v>
      </c>
      <c r="D10" s="9" t="str">
        <f>IF($B10="N/A","N/A",IF(C10&gt;15,"No",IF(C10&lt;=0,"No","Yes")))</f>
        <v>Yes</v>
      </c>
      <c r="E10" s="9">
        <v>1.1464345896999999</v>
      </c>
      <c r="F10" s="9" t="str">
        <f>IF($B10="N/A","N/A",IF(E10&gt;15,"No",IF(E10&lt;=0,"No","Yes")))</f>
        <v>Yes</v>
      </c>
      <c r="G10" s="9">
        <v>2.3242149428999999</v>
      </c>
      <c r="H10" s="9" t="str">
        <f>IF($B10="N/A","N/A",IF(G10&gt;15,"No",IF(G10&lt;=0,"No","Yes")))</f>
        <v>Yes</v>
      </c>
      <c r="I10" s="10">
        <v>8.3719999999999999</v>
      </c>
      <c r="J10" s="10">
        <v>102.7</v>
      </c>
      <c r="K10" s="9" t="str">
        <f t="shared" si="0"/>
        <v>No</v>
      </c>
    </row>
    <row r="11" spans="1:11" x14ac:dyDescent="0.25">
      <c r="A11" s="3" t="s">
        <v>877</v>
      </c>
      <c r="B11" s="33" t="s">
        <v>213</v>
      </c>
      <c r="C11" s="35">
        <v>65.105540524999995</v>
      </c>
      <c r="D11" s="9" t="str">
        <f>IF($B11="N/A","N/A",IF(C11&gt;15,"No",IF(C11&lt;-15,"No","Yes")))</f>
        <v>N/A</v>
      </c>
      <c r="E11" s="35">
        <v>69.896444258000002</v>
      </c>
      <c r="F11" s="9" t="str">
        <f>IF($B11="N/A","N/A",IF(E11&gt;15,"No",IF(E11&lt;-15,"No","Yes")))</f>
        <v>N/A</v>
      </c>
      <c r="G11" s="35">
        <v>85.219311071000007</v>
      </c>
      <c r="H11" s="9" t="str">
        <f>IF($B11="N/A","N/A",IF(G11&gt;15,"No",IF(G11&lt;-15,"No","Yes")))</f>
        <v>N/A</v>
      </c>
      <c r="I11" s="10">
        <v>7.359</v>
      </c>
      <c r="J11" s="10">
        <v>21.92</v>
      </c>
      <c r="K11" s="9" t="str">
        <f t="shared" si="0"/>
        <v>Yes</v>
      </c>
    </row>
    <row r="12" spans="1:11" x14ac:dyDescent="0.25">
      <c r="A12" s="3" t="s">
        <v>939</v>
      </c>
      <c r="B12" s="33" t="s">
        <v>213</v>
      </c>
      <c r="C12" s="9">
        <v>3.0643892946000002</v>
      </c>
      <c r="D12" s="9" t="str">
        <f>IF($B12="N/A","N/A",IF(C12&gt;15,"No",IF(C12&lt;-15,"No","Yes")))</f>
        <v>N/A</v>
      </c>
      <c r="E12" s="9">
        <v>3.0684759868000002</v>
      </c>
      <c r="F12" s="9" t="str">
        <f>IF($B12="N/A","N/A",IF(E12&gt;15,"No",IF(E12&lt;-15,"No","Yes")))</f>
        <v>N/A</v>
      </c>
      <c r="G12" s="9">
        <v>3.1389401924999998</v>
      </c>
      <c r="H12" s="9" t="str">
        <f>IF($B12="N/A","N/A",IF(G12&gt;15,"No",IF(G12&lt;-15,"No","Yes")))</f>
        <v>N/A</v>
      </c>
      <c r="I12" s="10">
        <v>0.13339999999999999</v>
      </c>
      <c r="J12" s="10">
        <v>2.2959999999999998</v>
      </c>
      <c r="K12" s="9" t="str">
        <f t="shared" si="0"/>
        <v>Yes</v>
      </c>
    </row>
    <row r="13" spans="1:11" x14ac:dyDescent="0.25">
      <c r="A13" s="3" t="s">
        <v>51</v>
      </c>
      <c r="B13" s="33" t="s">
        <v>273</v>
      </c>
      <c r="C13" s="9">
        <v>99.218077756</v>
      </c>
      <c r="D13" s="9" t="str">
        <f>IF($B13="N/A","N/A",IF(C13&gt;99,"No",IF(C13&lt;95,"No","Yes")))</f>
        <v>No</v>
      </c>
      <c r="E13" s="9">
        <v>99.192718794000001</v>
      </c>
      <c r="F13" s="9" t="str">
        <f>IF($B13="N/A","N/A",IF(E13&gt;99,"No",IF(E13&lt;95,"No","Yes")))</f>
        <v>No</v>
      </c>
      <c r="G13" s="9">
        <v>99.192117651000004</v>
      </c>
      <c r="H13" s="9" t="str">
        <f>IF($B13="N/A","N/A",IF(G13&gt;99,"No",IF(G13&lt;95,"No","Yes")))</f>
        <v>No</v>
      </c>
      <c r="I13" s="10">
        <v>-2.5999999999999999E-2</v>
      </c>
      <c r="J13" s="10">
        <v>-1E-3</v>
      </c>
      <c r="K13" s="9" t="str">
        <f t="shared" si="0"/>
        <v>Yes</v>
      </c>
    </row>
    <row r="14" spans="1:11" x14ac:dyDescent="0.25">
      <c r="A14" s="3" t="s">
        <v>52</v>
      </c>
      <c r="B14" s="33" t="s">
        <v>274</v>
      </c>
      <c r="C14" s="9">
        <v>0.78192224359999996</v>
      </c>
      <c r="D14" s="9" t="str">
        <f>IF($B14="N/A","N/A",IF(C14&gt;6,"No",IF(C14&lt;=0,"No","Yes")))</f>
        <v>Yes</v>
      </c>
      <c r="E14" s="9">
        <v>0.80728120599999997</v>
      </c>
      <c r="F14" s="9" t="str">
        <f>IF($B14="N/A","N/A",IF(E14&gt;6,"No",IF(E14&lt;=0,"No","Yes")))</f>
        <v>Yes</v>
      </c>
      <c r="G14" s="9">
        <v>0.80788234920000002</v>
      </c>
      <c r="H14" s="9" t="str">
        <f>IF($B14="N/A","N/A",IF(G14&gt;6,"No",IF(G14&lt;=0,"No","Yes")))</f>
        <v>Yes</v>
      </c>
      <c r="I14" s="10">
        <v>3.2429999999999999</v>
      </c>
      <c r="J14" s="10">
        <v>7.4499999999999997E-2</v>
      </c>
      <c r="K14" s="9" t="str">
        <f t="shared" si="0"/>
        <v>Yes</v>
      </c>
    </row>
    <row r="15" spans="1:11" x14ac:dyDescent="0.25">
      <c r="A15" s="3" t="s">
        <v>164</v>
      </c>
      <c r="B15" s="33" t="s">
        <v>213</v>
      </c>
      <c r="C15" s="9">
        <v>99.999991151000003</v>
      </c>
      <c r="D15" s="9" t="str">
        <f>IF($B15="N/A","N/A",IF(C15&gt;15,"No",IF(C15&lt;-15,"No","Yes")))</f>
        <v>N/A</v>
      </c>
      <c r="E15" s="9">
        <v>100</v>
      </c>
      <c r="F15" s="9" t="str">
        <f>IF($B15="N/A","N/A",IF(E15&gt;15,"No",IF(E15&lt;-15,"No","Yes")))</f>
        <v>N/A</v>
      </c>
      <c r="G15" s="9">
        <v>99.989120299999996</v>
      </c>
      <c r="H15" s="9" t="str">
        <f>IF($B15="N/A","N/A",IF(G15&gt;15,"No",IF(G15&lt;-15,"No","Yes")))</f>
        <v>N/A</v>
      </c>
      <c r="I15" s="10">
        <v>0</v>
      </c>
      <c r="J15" s="10">
        <v>-1.0999999999999999E-2</v>
      </c>
      <c r="K15" s="9" t="str">
        <f t="shared" si="0"/>
        <v>Yes</v>
      </c>
    </row>
    <row r="16" spans="1:11" x14ac:dyDescent="0.25">
      <c r="A16" s="3" t="s">
        <v>165</v>
      </c>
      <c r="B16" s="33" t="s">
        <v>275</v>
      </c>
      <c r="C16" s="9">
        <v>99.999991151000003</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3" t="s">
        <v>275</v>
      </c>
      <c r="C17" s="9">
        <v>99.623270094999995</v>
      </c>
      <c r="D17" s="9" t="str">
        <f>IF($B17="N/A","N/A",IF(C17&gt;98,"Yes","No"))</f>
        <v>Yes</v>
      </c>
      <c r="E17" s="9">
        <v>98.485856656999999</v>
      </c>
      <c r="F17" s="9" t="str">
        <f>IF($B17="N/A","N/A",IF(E17&gt;98,"Yes","No"))</f>
        <v>Yes</v>
      </c>
      <c r="G17" s="9">
        <v>99.581668007000005</v>
      </c>
      <c r="H17" s="9" t="str">
        <f>IF($B17="N/A","N/A",IF(G17&gt;98,"Yes","No"))</f>
        <v>Yes</v>
      </c>
      <c r="I17" s="10">
        <v>-1.1399999999999999</v>
      </c>
      <c r="J17" s="10">
        <v>1.113</v>
      </c>
      <c r="K17" s="9" t="str">
        <f t="shared" si="0"/>
        <v>Yes</v>
      </c>
    </row>
    <row r="18" spans="1:11" x14ac:dyDescent="0.25">
      <c r="A18" s="3" t="s">
        <v>53</v>
      </c>
      <c r="B18" s="33" t="s">
        <v>275</v>
      </c>
      <c r="C18" s="9">
        <v>99.999805330000001</v>
      </c>
      <c r="D18" s="9" t="str">
        <f>IF($B18="N/A","N/A",IF(C18&gt;98,"Yes","No"))</f>
        <v>Yes</v>
      </c>
      <c r="E18" s="9">
        <v>99.999885230999993</v>
      </c>
      <c r="F18" s="9" t="str">
        <f>IF($B18="N/A","N/A",IF(E18&gt;98,"Yes","No"))</f>
        <v>Yes</v>
      </c>
      <c r="G18" s="9">
        <v>99.999830592999999</v>
      </c>
      <c r="H18" s="9" t="str">
        <f>IF($B18="N/A","N/A",IF(G18&gt;98,"Yes","No"))</f>
        <v>Yes</v>
      </c>
      <c r="I18" s="10">
        <v>1E-4</v>
      </c>
      <c r="J18" s="10">
        <v>0</v>
      </c>
      <c r="K18" s="9" t="str">
        <f t="shared" si="0"/>
        <v>Yes</v>
      </c>
    </row>
    <row r="19" spans="1:11" ht="12.75" customHeight="1" x14ac:dyDescent="0.25">
      <c r="A19" s="3" t="s">
        <v>678</v>
      </c>
      <c r="B19" s="33" t="s">
        <v>223</v>
      </c>
      <c r="C19" s="9">
        <v>99.745062954000005</v>
      </c>
      <c r="D19" s="9" t="str">
        <f>IF($B19="N/A","N/A",IF(C19&gt;100,"No",IF(C19&lt;98,"No","Yes")))</f>
        <v>Yes</v>
      </c>
      <c r="E19" s="9">
        <v>99.730185263999999</v>
      </c>
      <c r="F19" s="9" t="str">
        <f>IF($B19="N/A","N/A",IF(E19&gt;100,"No",IF(E19&lt;98,"No","Yes")))</f>
        <v>Yes</v>
      </c>
      <c r="G19" s="9">
        <v>99.514844893000003</v>
      </c>
      <c r="H19" s="9" t="str">
        <f>IF($B19="N/A","N/A",IF(G19&gt;100,"No",IF(G19&lt;98,"No","Yes")))</f>
        <v>Yes</v>
      </c>
      <c r="I19" s="10">
        <v>-1.4999999999999999E-2</v>
      </c>
      <c r="J19" s="10">
        <v>-0.216</v>
      </c>
      <c r="K19" s="9" t="str">
        <f>IF(J19="Div by 0", "N/A", IF(J19="N/A","N/A", IF(J19&gt;30, "No", IF(J19&lt;-30, "No", "Yes"))))</f>
        <v>Yes</v>
      </c>
    </row>
    <row r="20" spans="1:11" x14ac:dyDescent="0.25">
      <c r="A20" s="3" t="s">
        <v>679</v>
      </c>
      <c r="B20" s="33" t="s">
        <v>223</v>
      </c>
      <c r="C20" s="9">
        <v>100</v>
      </c>
      <c r="D20" s="9" t="str">
        <f>IF($B20="N/A","N/A",IF(C20&gt;100,"No",IF(C20&lt;98,"No","Yes")))</f>
        <v>Yes</v>
      </c>
      <c r="E20" s="9">
        <v>100</v>
      </c>
      <c r="F20" s="9" t="str">
        <f>IF($B20="N/A","N/A",IF(E20&gt;100,"No",IF(E20&lt;98,"No","Yes")))</f>
        <v>Yes</v>
      </c>
      <c r="G20" s="9">
        <v>100</v>
      </c>
      <c r="H20" s="9" t="str">
        <f>IF($B20="N/A","N/A",IF(G20&gt;100,"No",IF(G20&lt;98,"No","Yes")))</f>
        <v>Yes</v>
      </c>
      <c r="I20" s="10">
        <v>0</v>
      </c>
      <c r="J20" s="10">
        <v>0</v>
      </c>
      <c r="K20" s="9" t="str">
        <f>IF(J20="Div by 0", "N/A", IF(J20="N/A","N/A", IF(J20&gt;30, "No", IF(J20&lt;-30, "No", "Yes"))))</f>
        <v>Yes</v>
      </c>
    </row>
    <row r="21" spans="1:11" x14ac:dyDescent="0.25">
      <c r="A21" s="3" t="s">
        <v>680</v>
      </c>
      <c r="B21" s="33" t="s">
        <v>223</v>
      </c>
      <c r="C21" s="9">
        <v>100</v>
      </c>
      <c r="D21" s="9" t="str">
        <f>IF($B21="N/A","N/A",IF(C21&gt;100,"No",IF(C21&lt;98,"No","Yes")))</f>
        <v>Yes</v>
      </c>
      <c r="E21" s="9">
        <v>100</v>
      </c>
      <c r="F21" s="9" t="str">
        <f>IF($B21="N/A","N/A",IF(E21&gt;100,"No",IF(E21&lt;98,"No","Yes")))</f>
        <v>Yes</v>
      </c>
      <c r="G21" s="9">
        <v>100</v>
      </c>
      <c r="H21" s="9" t="str">
        <f>IF($B21="N/A","N/A",IF(G21&gt;100,"No",IF(G21&lt;98,"No","Yes")))</f>
        <v>Yes</v>
      </c>
      <c r="I21" s="10">
        <v>0</v>
      </c>
      <c r="J21" s="10">
        <v>0</v>
      </c>
      <c r="K21" s="9" t="str">
        <f>IF(J21="Div by 0", "N/A", IF(J21="N/A","N/A", IF(J21&gt;30, "No", IF(J21&lt;-30, "No", "Yes"))))</f>
        <v>Yes</v>
      </c>
    </row>
    <row r="22" spans="1:11" ht="15" customHeight="1" x14ac:dyDescent="0.25">
      <c r="A22" s="3" t="s">
        <v>1725</v>
      </c>
      <c r="B22" s="33" t="s">
        <v>213</v>
      </c>
      <c r="C22" s="9">
        <v>61.163284816000001</v>
      </c>
      <c r="D22" s="9" t="str">
        <f>IF($B22="N/A","N/A",IF(C22&gt;15,"No",IF(C22&lt;-15,"No","Yes")))</f>
        <v>N/A</v>
      </c>
      <c r="E22" s="9">
        <v>59.914712938000001</v>
      </c>
      <c r="F22" s="9" t="str">
        <f>IF($B22="N/A","N/A",IF(E22&gt;15,"No",IF(E22&lt;-15,"No","Yes")))</f>
        <v>N/A</v>
      </c>
      <c r="G22" s="9">
        <v>57.012581975000003</v>
      </c>
      <c r="H22" s="9" t="str">
        <f>IF($B22="N/A","N/A",IF(G22&gt;15,"No",IF(G22&lt;-15,"No","Yes")))</f>
        <v>N/A</v>
      </c>
      <c r="I22" s="10">
        <v>-2.04</v>
      </c>
      <c r="J22" s="10">
        <v>-4.84</v>
      </c>
      <c r="K22" s="9" t="str">
        <f t="shared" ref="K22:K31" si="1">IF(J22="Div by 0", "N/A", IF(J22="N/A","N/A", IF(J22&gt;30, "No", IF(J22&lt;-30, "No", "Yes"))))</f>
        <v>Yes</v>
      </c>
    </row>
    <row r="23" spans="1:11" x14ac:dyDescent="0.25">
      <c r="A23" s="3" t="s">
        <v>940</v>
      </c>
      <c r="B23" s="33" t="s">
        <v>213</v>
      </c>
      <c r="C23" s="9">
        <v>38.651012711</v>
      </c>
      <c r="D23" s="9" t="str">
        <f>IF($B23="N/A","N/A",IF(C23&gt;15,"No",IF(C23&lt;-15,"No","Yes")))</f>
        <v>N/A</v>
      </c>
      <c r="E23" s="9">
        <v>39.895809880999998</v>
      </c>
      <c r="F23" s="9" t="str">
        <f>IF($B23="N/A","N/A",IF(E23&gt;15,"No",IF(E23&lt;-15,"No","Yes")))</f>
        <v>N/A</v>
      </c>
      <c r="G23" s="9">
        <v>42.541509240000003</v>
      </c>
      <c r="H23" s="9" t="str">
        <f>IF($B23="N/A","N/A",IF(G23&gt;15,"No",IF(G23&lt;-15,"No","Yes")))</f>
        <v>N/A</v>
      </c>
      <c r="I23" s="10">
        <v>3.2210000000000001</v>
      </c>
      <c r="J23" s="10">
        <v>6.6319999999999997</v>
      </c>
      <c r="K23" s="9" t="str">
        <f t="shared" si="1"/>
        <v>Yes</v>
      </c>
    </row>
    <row r="24" spans="1:11" ht="25" x14ac:dyDescent="0.25">
      <c r="A24" s="3" t="s">
        <v>941</v>
      </c>
      <c r="B24" s="33" t="s">
        <v>213</v>
      </c>
      <c r="C24" s="9">
        <v>1.316914E-4</v>
      </c>
      <c r="D24" s="9" t="str">
        <f>IF($B24="N/A","N/A",IF(C24&gt;15,"No",IF(C24&lt;-15,"No","Yes")))</f>
        <v>N/A</v>
      </c>
      <c r="E24" s="9">
        <v>1.751418E-4</v>
      </c>
      <c r="F24" s="9" t="str">
        <f>IF($B24="N/A","N/A",IF(E24&gt;15,"No",IF(E24&lt;-15,"No","Yes")))</f>
        <v>N/A</v>
      </c>
      <c r="G24" s="9">
        <v>0.23685024190000001</v>
      </c>
      <c r="H24" s="9" t="str">
        <f>IF($B24="N/A","N/A",IF(G24&gt;15,"No",IF(G24&lt;-15,"No","Yes")))</f>
        <v>N/A</v>
      </c>
      <c r="I24" s="10">
        <v>32.99</v>
      </c>
      <c r="J24" s="10">
        <v>135000</v>
      </c>
      <c r="K24" s="9" t="str">
        <f t="shared" si="1"/>
        <v>No</v>
      </c>
    </row>
    <row r="25" spans="1:11" x14ac:dyDescent="0.25">
      <c r="A25" s="3" t="s">
        <v>166</v>
      </c>
      <c r="B25" s="33" t="s">
        <v>213</v>
      </c>
      <c r="C25" s="9">
        <v>100</v>
      </c>
      <c r="D25" s="9" t="str">
        <f t="shared" ref="D25:D27" si="2">IF($B25="N/A","N/A",IF(C25&gt;15,"No",IF(C25&lt;-15,"No","Yes")))</f>
        <v>N/A</v>
      </c>
      <c r="E25" s="9">
        <v>100</v>
      </c>
      <c r="F25" s="9" t="str">
        <f t="shared" ref="F25:F27" si="3">IF($B25="N/A","N/A",IF(E25&gt;15,"No",IF(E25&lt;-15,"No","Yes")))</f>
        <v>N/A</v>
      </c>
      <c r="G25" s="9">
        <v>100</v>
      </c>
      <c r="H25" s="9" t="str">
        <f t="shared" ref="H25:H27" si="4">IF($B25="N/A","N/A",IF(G25&gt;15,"No",IF(G25&lt;-15,"No","Yes")))</f>
        <v>N/A</v>
      </c>
      <c r="I25" s="10">
        <v>0</v>
      </c>
      <c r="J25" s="10">
        <v>0</v>
      </c>
      <c r="K25" s="9" t="str">
        <f t="shared" si="1"/>
        <v>Yes</v>
      </c>
    </row>
    <row r="26" spans="1:11" x14ac:dyDescent="0.25">
      <c r="A26" s="3" t="s">
        <v>167</v>
      </c>
      <c r="B26" s="33" t="s">
        <v>213</v>
      </c>
      <c r="C26" s="9">
        <v>100</v>
      </c>
      <c r="D26" s="9" t="str">
        <f t="shared" si="2"/>
        <v>N/A</v>
      </c>
      <c r="E26" s="9">
        <v>100</v>
      </c>
      <c r="F26" s="9" t="str">
        <f t="shared" si="3"/>
        <v>N/A</v>
      </c>
      <c r="G26" s="9">
        <v>100</v>
      </c>
      <c r="H26" s="9" t="str">
        <f t="shared" si="4"/>
        <v>N/A</v>
      </c>
      <c r="I26" s="10">
        <v>0</v>
      </c>
      <c r="J26" s="10">
        <v>0</v>
      </c>
      <c r="K26" s="9" t="str">
        <f t="shared" si="1"/>
        <v>Yes</v>
      </c>
    </row>
    <row r="27" spans="1:11" x14ac:dyDescent="0.25">
      <c r="A27" s="3" t="s">
        <v>168</v>
      </c>
      <c r="B27" s="33" t="s">
        <v>213</v>
      </c>
      <c r="C27" s="9">
        <v>100</v>
      </c>
      <c r="D27" s="9" t="str">
        <f t="shared" si="2"/>
        <v>N/A</v>
      </c>
      <c r="E27" s="9">
        <v>100</v>
      </c>
      <c r="F27" s="9" t="str">
        <f t="shared" si="3"/>
        <v>N/A</v>
      </c>
      <c r="G27" s="9">
        <v>100</v>
      </c>
      <c r="H27" s="9" t="str">
        <f t="shared" si="4"/>
        <v>N/A</v>
      </c>
      <c r="I27" s="10">
        <v>0</v>
      </c>
      <c r="J27" s="10">
        <v>0</v>
      </c>
      <c r="K27" s="9" t="str">
        <f t="shared" si="1"/>
        <v>Yes</v>
      </c>
    </row>
    <row r="28" spans="1:11" x14ac:dyDescent="0.25">
      <c r="A28" s="3" t="s">
        <v>54</v>
      </c>
      <c r="B28" s="33" t="s">
        <v>213</v>
      </c>
      <c r="C28" s="9">
        <v>4.7865883343000002</v>
      </c>
      <c r="D28" s="9" t="str">
        <f>IF($B28="N/A","N/A",IF(C28&gt;15,"No",IF(C28&lt;-15,"No","Yes")))</f>
        <v>N/A</v>
      </c>
      <c r="E28" s="9">
        <v>6.4550357958999998</v>
      </c>
      <c r="F28" s="9" t="str">
        <f>IF($B28="N/A","N/A",IF(E28&gt;15,"No",IF(E28&lt;-15,"No","Yes")))</f>
        <v>N/A</v>
      </c>
      <c r="G28" s="9">
        <v>6.9946952117999999</v>
      </c>
      <c r="H28" s="9" t="str">
        <f>IF($B28="N/A","N/A",IF(G28&gt;15,"No",IF(G28&lt;-15,"No","Yes")))</f>
        <v>N/A</v>
      </c>
      <c r="I28" s="10">
        <v>34.86</v>
      </c>
      <c r="J28" s="10">
        <v>8.36</v>
      </c>
      <c r="K28" s="9" t="str">
        <f t="shared" si="1"/>
        <v>Yes</v>
      </c>
    </row>
    <row r="29" spans="1:11" x14ac:dyDescent="0.25">
      <c r="A29" s="3" t="s">
        <v>55</v>
      </c>
      <c r="B29" s="33" t="s">
        <v>213</v>
      </c>
      <c r="C29" s="9">
        <v>95.213411665999999</v>
      </c>
      <c r="D29" s="9" t="str">
        <f>IF($B29="N/A","N/A",IF(C29&gt;15,"No",IF(C29&lt;-15,"No","Yes")))</f>
        <v>N/A</v>
      </c>
      <c r="E29" s="9">
        <v>93.544964203999996</v>
      </c>
      <c r="F29" s="9" t="str">
        <f>IF($B29="N/A","N/A",IF(E29&gt;15,"No",IF(E29&lt;-15,"No","Yes")))</f>
        <v>N/A</v>
      </c>
      <c r="G29" s="9">
        <v>93.005304788000004</v>
      </c>
      <c r="H29" s="9" t="str">
        <f>IF($B29="N/A","N/A",IF(G29&gt;15,"No",IF(G29&lt;-15,"No","Yes")))</f>
        <v>N/A</v>
      </c>
      <c r="I29" s="10">
        <v>-1.75</v>
      </c>
      <c r="J29" s="10">
        <v>-0.57699999999999996</v>
      </c>
      <c r="K29" s="9" t="str">
        <f t="shared" si="1"/>
        <v>Yes</v>
      </c>
    </row>
    <row r="30" spans="1:11" x14ac:dyDescent="0.25">
      <c r="A30" s="3" t="s">
        <v>56</v>
      </c>
      <c r="B30" s="33" t="s">
        <v>213</v>
      </c>
      <c r="C30" s="9">
        <v>63.680180168</v>
      </c>
      <c r="D30" s="9" t="str">
        <f>IF($B30="N/A","N/A",IF(C30&gt;15,"No",IF(C30&lt;-15,"No","Yes")))</f>
        <v>N/A</v>
      </c>
      <c r="E30" s="9">
        <v>66.073075998999997</v>
      </c>
      <c r="F30" s="9" t="str">
        <f>IF($B30="N/A","N/A",IF(E30&gt;15,"No",IF(E30&lt;-15,"No","Yes")))</f>
        <v>N/A</v>
      </c>
      <c r="G30" s="9">
        <v>69.839351476000004</v>
      </c>
      <c r="H30" s="9" t="str">
        <f>IF($B30="N/A","N/A",IF(G30&gt;15,"No",IF(G30&lt;-15,"No","Yes")))</f>
        <v>N/A</v>
      </c>
      <c r="I30" s="10">
        <v>3.758</v>
      </c>
      <c r="J30" s="10">
        <v>5.7</v>
      </c>
      <c r="K30" s="9" t="str">
        <f t="shared" si="1"/>
        <v>Yes</v>
      </c>
    </row>
    <row r="31" spans="1:11" x14ac:dyDescent="0.25">
      <c r="A31" s="3" t="s">
        <v>57</v>
      </c>
      <c r="B31" s="33" t="s">
        <v>213</v>
      </c>
      <c r="C31" s="9">
        <v>29.198245905</v>
      </c>
      <c r="D31" s="9" t="str">
        <f>IF($B31="N/A","N/A",IF(C31&gt;15,"No",IF(C31&lt;-15,"No","Yes")))</f>
        <v>N/A</v>
      </c>
      <c r="E31" s="9">
        <v>24.185772231000001</v>
      </c>
      <c r="F31" s="9" t="str">
        <f>IF($B31="N/A","N/A",IF(E31&gt;15,"No",IF(E31&lt;-15,"No","Yes")))</f>
        <v>N/A</v>
      </c>
      <c r="G31" s="9">
        <v>22.840014667999998</v>
      </c>
      <c r="H31" s="9" t="str">
        <f>IF($B31="N/A","N/A",IF(G31&gt;15,"No",IF(G31&lt;-15,"No","Yes")))</f>
        <v>N/A</v>
      </c>
      <c r="I31" s="10">
        <v>-17.2</v>
      </c>
      <c r="J31" s="10">
        <v>-5.56</v>
      </c>
      <c r="K31" s="9" t="str">
        <f t="shared" si="1"/>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1602</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2" t="s">
        <v>12</v>
      </c>
      <c r="B6" s="69" t="s">
        <v>213</v>
      </c>
      <c r="C6" s="34">
        <v>0</v>
      </c>
      <c r="D6" s="9" t="str">
        <f t="shared" ref="D6:F18" si="0">IF($B6="N/A","N/A",IF(C6&lt;0,"No","Yes"))</f>
        <v>N/A</v>
      </c>
      <c r="E6" s="34">
        <v>0</v>
      </c>
      <c r="F6" s="9" t="str">
        <f t="shared" si="0"/>
        <v>N/A</v>
      </c>
      <c r="G6" s="34">
        <v>885121</v>
      </c>
      <c r="H6" s="9" t="str">
        <f t="shared" ref="H6:H18" si="1">IF($B6="N/A","N/A",IF(G6&lt;0,"No","Yes"))</f>
        <v>N/A</v>
      </c>
      <c r="I6" s="10" t="s">
        <v>1747</v>
      </c>
      <c r="J6" s="10" t="s">
        <v>1747</v>
      </c>
      <c r="K6" s="9" t="str">
        <f t="shared" ref="K6:K18" si="2">IF(J6="Div by 0", "N/A", IF(J6="N/A","N/A", IF(J6&gt;30, "No", IF(J6&lt;-30, "No", "Yes"))))</f>
        <v>N/A</v>
      </c>
    </row>
    <row r="7" spans="1:11" x14ac:dyDescent="0.25">
      <c r="A7" s="24" t="s">
        <v>445</v>
      </c>
      <c r="B7" s="69" t="s">
        <v>213</v>
      </c>
      <c r="C7" s="9" t="s">
        <v>1747</v>
      </c>
      <c r="D7" s="9" t="str">
        <f t="shared" si="0"/>
        <v>N/A</v>
      </c>
      <c r="E7" s="9" t="s">
        <v>1747</v>
      </c>
      <c r="F7" s="9" t="str">
        <f t="shared" si="0"/>
        <v>N/A</v>
      </c>
      <c r="G7" s="9">
        <v>0.31611497189999999</v>
      </c>
      <c r="H7" s="9" t="str">
        <f t="shared" si="1"/>
        <v>N/A</v>
      </c>
      <c r="I7" s="10" t="s">
        <v>1747</v>
      </c>
      <c r="J7" s="10" t="s">
        <v>1747</v>
      </c>
      <c r="K7" s="9" t="str">
        <f t="shared" si="2"/>
        <v>N/A</v>
      </c>
    </row>
    <row r="8" spans="1:11" x14ac:dyDescent="0.25">
      <c r="A8" s="24" t="s">
        <v>446</v>
      </c>
      <c r="B8" s="69" t="s">
        <v>213</v>
      </c>
      <c r="C8" s="9" t="s">
        <v>1747</v>
      </c>
      <c r="D8" s="9" t="str">
        <f t="shared" si="0"/>
        <v>N/A</v>
      </c>
      <c r="E8" s="9" t="s">
        <v>1747</v>
      </c>
      <c r="F8" s="9" t="str">
        <f t="shared" si="0"/>
        <v>N/A</v>
      </c>
      <c r="G8" s="9">
        <v>44.001780547999999</v>
      </c>
      <c r="H8" s="9" t="str">
        <f t="shared" si="1"/>
        <v>N/A</v>
      </c>
      <c r="I8" s="10" t="s">
        <v>1747</v>
      </c>
      <c r="J8" s="10" t="s">
        <v>1747</v>
      </c>
      <c r="K8" s="9" t="str">
        <f t="shared" si="2"/>
        <v>N/A</v>
      </c>
    </row>
    <row r="9" spans="1:11" x14ac:dyDescent="0.25">
      <c r="A9" s="24" t="s">
        <v>447</v>
      </c>
      <c r="B9" s="69" t="s">
        <v>213</v>
      </c>
      <c r="C9" s="9" t="s">
        <v>1747</v>
      </c>
      <c r="D9" s="9" t="str">
        <f t="shared" si="0"/>
        <v>N/A</v>
      </c>
      <c r="E9" s="9" t="s">
        <v>1747</v>
      </c>
      <c r="F9" s="9" t="str">
        <f t="shared" si="0"/>
        <v>N/A</v>
      </c>
      <c r="G9" s="9">
        <v>35.361154012</v>
      </c>
      <c r="H9" s="9" t="str">
        <f t="shared" si="1"/>
        <v>N/A</v>
      </c>
      <c r="I9" s="10" t="s">
        <v>1747</v>
      </c>
      <c r="J9" s="10" t="s">
        <v>1747</v>
      </c>
      <c r="K9" s="9" t="str">
        <f t="shared" si="2"/>
        <v>N/A</v>
      </c>
    </row>
    <row r="10" spans="1:11" x14ac:dyDescent="0.25">
      <c r="A10" s="24" t="s">
        <v>448</v>
      </c>
      <c r="B10" s="69" t="s">
        <v>213</v>
      </c>
      <c r="C10" s="9" t="s">
        <v>1747</v>
      </c>
      <c r="D10" s="9" t="str">
        <f t="shared" si="0"/>
        <v>N/A</v>
      </c>
      <c r="E10" s="9" t="s">
        <v>1747</v>
      </c>
      <c r="F10" s="9" t="str">
        <f t="shared" si="0"/>
        <v>N/A</v>
      </c>
      <c r="G10" s="9">
        <v>17.661878996999999</v>
      </c>
      <c r="H10" s="9" t="str">
        <f t="shared" si="1"/>
        <v>N/A</v>
      </c>
      <c r="I10" s="10" t="s">
        <v>1747</v>
      </c>
      <c r="J10" s="10" t="s">
        <v>1747</v>
      </c>
      <c r="K10" s="9" t="str">
        <f t="shared" si="2"/>
        <v>N/A</v>
      </c>
    </row>
    <row r="11" spans="1:11" x14ac:dyDescent="0.25">
      <c r="A11" s="2" t="s">
        <v>207</v>
      </c>
      <c r="B11" s="69" t="s">
        <v>213</v>
      </c>
      <c r="C11" s="9" t="s">
        <v>1747</v>
      </c>
      <c r="D11" s="9" t="str">
        <f t="shared" si="0"/>
        <v>N/A</v>
      </c>
      <c r="E11" s="9" t="s">
        <v>1747</v>
      </c>
      <c r="F11" s="9" t="str">
        <f t="shared" si="0"/>
        <v>N/A</v>
      </c>
      <c r="G11" s="9">
        <v>99.997288506000004</v>
      </c>
      <c r="H11" s="9" t="str">
        <f t="shared" si="1"/>
        <v>N/A</v>
      </c>
      <c r="I11" s="10" t="s">
        <v>1747</v>
      </c>
      <c r="J11" s="10" t="s">
        <v>1747</v>
      </c>
      <c r="K11" s="9" t="str">
        <f t="shared" si="2"/>
        <v>N/A</v>
      </c>
    </row>
    <row r="12" spans="1:11" x14ac:dyDescent="0.25">
      <c r="A12" s="2" t="s">
        <v>939</v>
      </c>
      <c r="B12" s="69" t="s">
        <v>213</v>
      </c>
      <c r="C12" s="9" t="s">
        <v>1747</v>
      </c>
      <c r="D12" s="9" t="str">
        <f t="shared" si="0"/>
        <v>N/A</v>
      </c>
      <c r="E12" s="9" t="s">
        <v>1747</v>
      </c>
      <c r="F12" s="9" t="str">
        <f t="shared" si="0"/>
        <v>N/A</v>
      </c>
      <c r="G12" s="9">
        <v>0</v>
      </c>
      <c r="H12" s="9" t="str">
        <f t="shared" si="1"/>
        <v>N/A</v>
      </c>
      <c r="I12" s="10" t="s">
        <v>1747</v>
      </c>
      <c r="J12" s="10" t="s">
        <v>1747</v>
      </c>
      <c r="K12" s="9" t="str">
        <f t="shared" si="2"/>
        <v>N/A</v>
      </c>
    </row>
    <row r="13" spans="1:11" x14ac:dyDescent="0.25">
      <c r="A13" s="2" t="s">
        <v>51</v>
      </c>
      <c r="B13" s="69" t="s">
        <v>213</v>
      </c>
      <c r="C13" s="9" t="s">
        <v>1747</v>
      </c>
      <c r="D13" s="9" t="str">
        <f t="shared" si="0"/>
        <v>N/A</v>
      </c>
      <c r="E13" s="9" t="s">
        <v>1747</v>
      </c>
      <c r="F13" s="9" t="str">
        <f t="shared" si="0"/>
        <v>N/A</v>
      </c>
      <c r="G13" s="9">
        <v>99.090406848000001</v>
      </c>
      <c r="H13" s="9" t="str">
        <f t="shared" si="1"/>
        <v>N/A</v>
      </c>
      <c r="I13" s="10" t="s">
        <v>1747</v>
      </c>
      <c r="J13" s="10" t="s">
        <v>1747</v>
      </c>
      <c r="K13" s="9" t="str">
        <f t="shared" si="2"/>
        <v>N/A</v>
      </c>
    </row>
    <row r="14" spans="1:11" x14ac:dyDescent="0.25">
      <c r="A14" s="2" t="s">
        <v>52</v>
      </c>
      <c r="B14" s="69" t="s">
        <v>213</v>
      </c>
      <c r="C14" s="9" t="s">
        <v>1747</v>
      </c>
      <c r="D14" s="9" t="str">
        <f t="shared" si="0"/>
        <v>N/A</v>
      </c>
      <c r="E14" s="9" t="s">
        <v>1747</v>
      </c>
      <c r="F14" s="9" t="str">
        <f t="shared" si="0"/>
        <v>N/A</v>
      </c>
      <c r="G14" s="9">
        <v>0.90959315169999999</v>
      </c>
      <c r="H14" s="9" t="str">
        <f t="shared" si="1"/>
        <v>N/A</v>
      </c>
      <c r="I14" s="10" t="s">
        <v>1747</v>
      </c>
      <c r="J14" s="10" t="s">
        <v>1747</v>
      </c>
      <c r="K14" s="9" t="str">
        <f t="shared" si="2"/>
        <v>N/A</v>
      </c>
    </row>
    <row r="15" spans="1:11" x14ac:dyDescent="0.25">
      <c r="A15" s="2" t="s">
        <v>164</v>
      </c>
      <c r="B15" s="69" t="s">
        <v>213</v>
      </c>
      <c r="C15" s="9" t="s">
        <v>1747</v>
      </c>
      <c r="D15" s="9" t="str">
        <f t="shared" si="0"/>
        <v>N/A</v>
      </c>
      <c r="E15" s="9" t="s">
        <v>1747</v>
      </c>
      <c r="F15" s="9" t="str">
        <f t="shared" si="0"/>
        <v>N/A</v>
      </c>
      <c r="G15" s="9">
        <v>99.999087872000004</v>
      </c>
      <c r="H15" s="9" t="str">
        <f t="shared" si="1"/>
        <v>N/A</v>
      </c>
      <c r="I15" s="10" t="s">
        <v>1747</v>
      </c>
      <c r="J15" s="10" t="s">
        <v>1747</v>
      </c>
      <c r="K15" s="9" t="str">
        <f t="shared" si="2"/>
        <v>N/A</v>
      </c>
    </row>
    <row r="16" spans="1:11" x14ac:dyDescent="0.25">
      <c r="A16" s="2" t="s">
        <v>165</v>
      </c>
      <c r="B16" s="69" t="s">
        <v>213</v>
      </c>
      <c r="C16" s="9" t="s">
        <v>1747</v>
      </c>
      <c r="D16" s="9" t="str">
        <f t="shared" si="0"/>
        <v>N/A</v>
      </c>
      <c r="E16" s="9" t="s">
        <v>1747</v>
      </c>
      <c r="F16" s="9" t="str">
        <f t="shared" si="0"/>
        <v>N/A</v>
      </c>
      <c r="G16" s="9">
        <v>100</v>
      </c>
      <c r="H16" s="9" t="str">
        <f t="shared" si="1"/>
        <v>N/A</v>
      </c>
      <c r="I16" s="10" t="s">
        <v>1747</v>
      </c>
      <c r="J16" s="10" t="s">
        <v>1747</v>
      </c>
      <c r="K16" s="9" t="str">
        <f t="shared" si="2"/>
        <v>N/A</v>
      </c>
    </row>
    <row r="17" spans="1:11" x14ac:dyDescent="0.25">
      <c r="A17" s="2" t="s">
        <v>21</v>
      </c>
      <c r="B17" s="69" t="s">
        <v>213</v>
      </c>
      <c r="C17" s="9" t="s">
        <v>1747</v>
      </c>
      <c r="D17" s="9" t="str">
        <f t="shared" si="0"/>
        <v>N/A</v>
      </c>
      <c r="E17" s="9" t="s">
        <v>1747</v>
      </c>
      <c r="F17" s="9" t="str">
        <f t="shared" si="0"/>
        <v>N/A</v>
      </c>
      <c r="G17" s="9">
        <v>100</v>
      </c>
      <c r="H17" s="9" t="str">
        <f t="shared" si="1"/>
        <v>N/A</v>
      </c>
      <c r="I17" s="10" t="s">
        <v>1747</v>
      </c>
      <c r="J17" s="10" t="s">
        <v>1747</v>
      </c>
      <c r="K17" s="9" t="str">
        <f t="shared" si="2"/>
        <v>N/A</v>
      </c>
    </row>
    <row r="18" spans="1:11" x14ac:dyDescent="0.25">
      <c r="A18" s="2" t="s">
        <v>53</v>
      </c>
      <c r="B18" s="69" t="s">
        <v>213</v>
      </c>
      <c r="C18" s="9" t="s">
        <v>1747</v>
      </c>
      <c r="D18" s="9" t="str">
        <f t="shared" si="0"/>
        <v>N/A</v>
      </c>
      <c r="E18" s="9" t="s">
        <v>1747</v>
      </c>
      <c r="F18" s="9" t="str">
        <f t="shared" si="0"/>
        <v>N/A</v>
      </c>
      <c r="G18" s="9">
        <v>100</v>
      </c>
      <c r="H18" s="9" t="str">
        <f t="shared" si="1"/>
        <v>N/A</v>
      </c>
      <c r="I18" s="10" t="s">
        <v>1747</v>
      </c>
      <c r="J18" s="10" t="s">
        <v>1747</v>
      </c>
      <c r="K18" s="9" t="str">
        <f t="shared" si="2"/>
        <v>N/A</v>
      </c>
    </row>
    <row r="19" spans="1:11" x14ac:dyDescent="0.25">
      <c r="A19" s="3" t="s">
        <v>678</v>
      </c>
      <c r="B19" s="69" t="s">
        <v>213</v>
      </c>
      <c r="C19" s="9" t="s">
        <v>1747</v>
      </c>
      <c r="D19" s="9" t="str">
        <f t="shared" ref="D19:D21" si="3">IF($B19="N/A","N/A",IF(C19&lt;0,"No","Yes"))</f>
        <v>N/A</v>
      </c>
      <c r="E19" s="9" t="s">
        <v>1747</v>
      </c>
      <c r="F19" s="9" t="str">
        <f t="shared" ref="F19:F21" si="4">IF($B19="N/A","N/A",IF(E19&lt;0,"No","Yes"))</f>
        <v>N/A</v>
      </c>
      <c r="G19" s="9">
        <v>99.837310379000002</v>
      </c>
      <c r="H19" s="9" t="str">
        <f t="shared" ref="H19:H21" si="5">IF($B19="N/A","N/A",IF(G19&lt;0,"No","Yes"))</f>
        <v>N/A</v>
      </c>
      <c r="I19" s="10" t="s">
        <v>1747</v>
      </c>
      <c r="J19" s="10" t="s">
        <v>1747</v>
      </c>
      <c r="K19" s="9" t="str">
        <f>IF(J19="Div by 0", "N/A", IF(J19="N/A","N/A", IF(J19&gt;30, "No", IF(J19&lt;-30, "No", "Yes"))))</f>
        <v>N/A</v>
      </c>
    </row>
    <row r="20" spans="1:11" x14ac:dyDescent="0.25">
      <c r="A20" s="3" t="s">
        <v>679</v>
      </c>
      <c r="B20" s="69" t="s">
        <v>213</v>
      </c>
      <c r="C20" s="9" t="s">
        <v>1747</v>
      </c>
      <c r="D20" s="9" t="str">
        <f t="shared" si="3"/>
        <v>N/A</v>
      </c>
      <c r="E20" s="9" t="s">
        <v>1747</v>
      </c>
      <c r="F20" s="9" t="str">
        <f t="shared" si="4"/>
        <v>N/A</v>
      </c>
      <c r="G20" s="9">
        <v>99.995367865000006</v>
      </c>
      <c r="H20" s="9" t="str">
        <f t="shared" si="5"/>
        <v>N/A</v>
      </c>
      <c r="I20" s="10" t="s">
        <v>1747</v>
      </c>
      <c r="J20" s="10" t="s">
        <v>1747</v>
      </c>
      <c r="K20" s="9" t="str">
        <f>IF(J20="Div by 0", "N/A", IF(J20="N/A","N/A", IF(J20&gt;30, "No", IF(J20&lt;-30, "No", "Yes"))))</f>
        <v>N/A</v>
      </c>
    </row>
    <row r="21" spans="1:11" x14ac:dyDescent="0.25">
      <c r="A21" s="3" t="s">
        <v>680</v>
      </c>
      <c r="B21" s="69" t="s">
        <v>213</v>
      </c>
      <c r="C21" s="9" t="s">
        <v>1747</v>
      </c>
      <c r="D21" s="9" t="str">
        <f t="shared" si="3"/>
        <v>N/A</v>
      </c>
      <c r="E21" s="9" t="s">
        <v>1747</v>
      </c>
      <c r="F21" s="9" t="str">
        <f t="shared" si="4"/>
        <v>N/A</v>
      </c>
      <c r="G21" s="9">
        <v>99.995367865000006</v>
      </c>
      <c r="H21" s="9" t="str">
        <f t="shared" si="5"/>
        <v>N/A</v>
      </c>
      <c r="I21" s="10" t="s">
        <v>1747</v>
      </c>
      <c r="J21" s="10" t="s">
        <v>1747</v>
      </c>
      <c r="K21" s="9" t="str">
        <f>IF(J21="Div by 0", "N/A", IF(J21="N/A","N/A", IF(J21&gt;30, "No", IF(J21&lt;-30, "No", "Yes"))))</f>
        <v>N/A</v>
      </c>
    </row>
    <row r="22" spans="1:11" ht="16.5" customHeight="1" x14ac:dyDescent="0.25">
      <c r="A22" s="3" t="s">
        <v>1725</v>
      </c>
      <c r="B22" s="69" t="s">
        <v>213</v>
      </c>
      <c r="C22" s="9" t="s">
        <v>1747</v>
      </c>
      <c r="D22" s="9" t="str">
        <f t="shared" ref="D22:D31" si="6">IF($B22="N/A","N/A",IF(C22&lt;0,"No","Yes"))</f>
        <v>N/A</v>
      </c>
      <c r="E22" s="9" t="s">
        <v>1747</v>
      </c>
      <c r="F22" s="9" t="str">
        <f t="shared" ref="F22:F31" si="7">IF($B22="N/A","N/A",IF(E22&lt;0,"No","Yes"))</f>
        <v>N/A</v>
      </c>
      <c r="G22" s="9">
        <v>57.375206327999997</v>
      </c>
      <c r="I22" s="10" t="s">
        <v>1747</v>
      </c>
      <c r="J22" s="10" t="s">
        <v>1747</v>
      </c>
      <c r="K22" s="9" t="str">
        <f t="shared" ref="K22:K31" si="8">IF(J22="Div by 0", "N/A", IF(J22="N/A","N/A", IF(J22&gt;30, "No", IF(J22&lt;-30, "No", "Yes"))))</f>
        <v>N/A</v>
      </c>
    </row>
    <row r="23" spans="1:11" x14ac:dyDescent="0.25">
      <c r="A23" s="3" t="s">
        <v>942</v>
      </c>
      <c r="B23" s="69" t="s">
        <v>213</v>
      </c>
      <c r="C23" s="9" t="s">
        <v>1747</v>
      </c>
      <c r="D23" s="9" t="str">
        <f t="shared" si="6"/>
        <v>N/A</v>
      </c>
      <c r="E23" s="9" t="s">
        <v>1747</v>
      </c>
      <c r="F23" s="9" t="str">
        <f t="shared" si="7"/>
        <v>N/A</v>
      </c>
      <c r="G23" s="9">
        <v>41.746608655999999</v>
      </c>
      <c r="H23" s="9" t="str">
        <f t="shared" ref="H23:H31" si="9">IF($B23="N/A","N/A",IF(G23&lt;0,"No","Yes"))</f>
        <v>N/A</v>
      </c>
      <c r="I23" s="10" t="s">
        <v>1747</v>
      </c>
      <c r="J23" s="10" t="s">
        <v>1747</v>
      </c>
      <c r="K23" s="9" t="str">
        <f t="shared" si="8"/>
        <v>N/A</v>
      </c>
    </row>
    <row r="24" spans="1:11" ht="25" x14ac:dyDescent="0.25">
      <c r="A24" s="3" t="s">
        <v>943</v>
      </c>
      <c r="B24" s="69" t="s">
        <v>213</v>
      </c>
      <c r="C24" s="9" t="s">
        <v>1747</v>
      </c>
      <c r="D24" s="9" t="str">
        <f t="shared" si="6"/>
        <v>N/A</v>
      </c>
      <c r="E24" s="9" t="s">
        <v>1747</v>
      </c>
      <c r="F24" s="9" t="str">
        <f t="shared" si="7"/>
        <v>N/A</v>
      </c>
      <c r="G24" s="9">
        <v>0.66058764849999996</v>
      </c>
      <c r="H24" s="9" t="str">
        <f t="shared" si="9"/>
        <v>N/A</v>
      </c>
      <c r="I24" s="10" t="s">
        <v>1747</v>
      </c>
      <c r="J24" s="10" t="s">
        <v>1747</v>
      </c>
      <c r="K24" s="9" t="str">
        <f t="shared" si="8"/>
        <v>N/A</v>
      </c>
    </row>
    <row r="25" spans="1:11" x14ac:dyDescent="0.25">
      <c r="A25" s="2" t="s">
        <v>166</v>
      </c>
      <c r="B25" s="69" t="s">
        <v>213</v>
      </c>
      <c r="C25" s="9" t="s">
        <v>1747</v>
      </c>
      <c r="D25" s="9" t="str">
        <f t="shared" si="6"/>
        <v>N/A</v>
      </c>
      <c r="E25" s="9" t="s">
        <v>1747</v>
      </c>
      <c r="F25" s="9" t="str">
        <f t="shared" si="7"/>
        <v>N/A</v>
      </c>
      <c r="G25" s="9">
        <v>99.995367865000006</v>
      </c>
      <c r="H25" s="9" t="str">
        <f t="shared" si="9"/>
        <v>N/A</v>
      </c>
      <c r="I25" s="10" t="s">
        <v>1747</v>
      </c>
      <c r="J25" s="10" t="s">
        <v>1747</v>
      </c>
      <c r="K25" s="9" t="str">
        <f t="shared" si="8"/>
        <v>N/A</v>
      </c>
    </row>
    <row r="26" spans="1:11" x14ac:dyDescent="0.25">
      <c r="A26" s="2" t="s">
        <v>167</v>
      </c>
      <c r="B26" s="69" t="s">
        <v>213</v>
      </c>
      <c r="C26" s="9" t="s">
        <v>1747</v>
      </c>
      <c r="D26" s="9" t="str">
        <f t="shared" si="6"/>
        <v>N/A</v>
      </c>
      <c r="E26" s="9" t="s">
        <v>1747</v>
      </c>
      <c r="F26" s="9" t="str">
        <f t="shared" si="7"/>
        <v>N/A</v>
      </c>
      <c r="G26" s="9">
        <v>99.995367865000006</v>
      </c>
      <c r="H26" s="9" t="str">
        <f t="shared" si="9"/>
        <v>N/A</v>
      </c>
      <c r="I26" s="10" t="s">
        <v>1747</v>
      </c>
      <c r="J26" s="10" t="s">
        <v>1747</v>
      </c>
      <c r="K26" s="9" t="str">
        <f t="shared" si="8"/>
        <v>N/A</v>
      </c>
    </row>
    <row r="27" spans="1:11" x14ac:dyDescent="0.25">
      <c r="A27" s="2" t="s">
        <v>168</v>
      </c>
      <c r="B27" s="69" t="s">
        <v>213</v>
      </c>
      <c r="C27" s="9" t="s">
        <v>1747</v>
      </c>
      <c r="D27" s="9" t="str">
        <f t="shared" si="6"/>
        <v>N/A</v>
      </c>
      <c r="E27" s="9" t="s">
        <v>1747</v>
      </c>
      <c r="F27" s="9" t="str">
        <f t="shared" si="7"/>
        <v>N/A</v>
      </c>
      <c r="G27" s="9">
        <v>99.995367865000006</v>
      </c>
      <c r="H27" s="9" t="str">
        <f t="shared" si="9"/>
        <v>N/A</v>
      </c>
      <c r="I27" s="10" t="s">
        <v>1747</v>
      </c>
      <c r="J27" s="10" t="s">
        <v>1747</v>
      </c>
      <c r="K27" s="9" t="str">
        <f t="shared" si="8"/>
        <v>N/A</v>
      </c>
    </row>
    <row r="28" spans="1:11" x14ac:dyDescent="0.25">
      <c r="A28" s="2" t="s">
        <v>54</v>
      </c>
      <c r="B28" s="69" t="s">
        <v>213</v>
      </c>
      <c r="C28" s="9" t="s">
        <v>1747</v>
      </c>
      <c r="D28" s="9" t="str">
        <f t="shared" si="6"/>
        <v>N/A</v>
      </c>
      <c r="E28" s="9" t="s">
        <v>1747</v>
      </c>
      <c r="F28" s="9" t="str">
        <f t="shared" si="7"/>
        <v>N/A</v>
      </c>
      <c r="G28" s="9">
        <v>5.1969165797999999</v>
      </c>
      <c r="H28" s="9" t="str">
        <f t="shared" si="9"/>
        <v>N/A</v>
      </c>
      <c r="I28" s="10" t="s">
        <v>1747</v>
      </c>
      <c r="J28" s="10" t="s">
        <v>1747</v>
      </c>
      <c r="K28" s="9" t="str">
        <f t="shared" si="8"/>
        <v>N/A</v>
      </c>
    </row>
    <row r="29" spans="1:11" x14ac:dyDescent="0.25">
      <c r="A29" s="2" t="s">
        <v>55</v>
      </c>
      <c r="B29" s="69" t="s">
        <v>213</v>
      </c>
      <c r="C29" s="9" t="s">
        <v>1747</v>
      </c>
      <c r="D29" s="9" t="str">
        <f t="shared" si="6"/>
        <v>N/A</v>
      </c>
      <c r="E29" s="9" t="s">
        <v>1747</v>
      </c>
      <c r="F29" s="9" t="str">
        <f t="shared" si="7"/>
        <v>N/A</v>
      </c>
      <c r="G29" s="9">
        <v>94.798451284999999</v>
      </c>
      <c r="H29" s="9" t="str">
        <f t="shared" si="9"/>
        <v>N/A</v>
      </c>
      <c r="I29" s="10" t="s">
        <v>1747</v>
      </c>
      <c r="J29" s="10" t="s">
        <v>1747</v>
      </c>
      <c r="K29" s="9" t="str">
        <f t="shared" si="8"/>
        <v>N/A</v>
      </c>
    </row>
    <row r="30" spans="1:11" x14ac:dyDescent="0.25">
      <c r="A30" s="2" t="s">
        <v>56</v>
      </c>
      <c r="B30" s="69" t="s">
        <v>213</v>
      </c>
      <c r="C30" s="9" t="s">
        <v>1747</v>
      </c>
      <c r="D30" s="9" t="str">
        <f t="shared" si="6"/>
        <v>N/A</v>
      </c>
      <c r="E30" s="9" t="s">
        <v>1747</v>
      </c>
      <c r="F30" s="9" t="str">
        <f t="shared" si="7"/>
        <v>N/A</v>
      </c>
      <c r="G30" s="9">
        <v>79.250633528999998</v>
      </c>
      <c r="H30" s="9" t="str">
        <f t="shared" si="9"/>
        <v>N/A</v>
      </c>
      <c r="I30" s="10" t="s">
        <v>1747</v>
      </c>
      <c r="J30" s="10" t="s">
        <v>1747</v>
      </c>
      <c r="K30" s="9" t="str">
        <f t="shared" si="8"/>
        <v>N/A</v>
      </c>
    </row>
    <row r="31" spans="1:11" x14ac:dyDescent="0.25">
      <c r="A31" s="2" t="s">
        <v>57</v>
      </c>
      <c r="B31" s="69" t="s">
        <v>213</v>
      </c>
      <c r="C31" s="9" t="s">
        <v>1747</v>
      </c>
      <c r="D31" s="9" t="str">
        <f t="shared" si="6"/>
        <v>N/A</v>
      </c>
      <c r="E31" s="9" t="s">
        <v>1747</v>
      </c>
      <c r="F31" s="9" t="str">
        <f t="shared" si="7"/>
        <v>N/A</v>
      </c>
      <c r="G31" s="9">
        <v>18.894704791999999</v>
      </c>
      <c r="H31" s="9" t="str">
        <f t="shared" si="9"/>
        <v>N/A</v>
      </c>
      <c r="I31" s="10" t="s">
        <v>1747</v>
      </c>
      <c r="J31" s="10" t="s">
        <v>1747</v>
      </c>
      <c r="K31" s="9" t="str">
        <f t="shared" si="8"/>
        <v>N/A</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13" x14ac:dyDescent="0.3">
      <c r="A2" s="131" t="s">
        <v>1603</v>
      </c>
      <c r="B2" s="132"/>
      <c r="C2" s="132"/>
      <c r="D2" s="132"/>
      <c r="E2" s="132"/>
      <c r="F2" s="132"/>
      <c r="G2" s="132"/>
      <c r="H2" s="132"/>
      <c r="I2" s="132"/>
      <c r="J2" s="132"/>
      <c r="K2" s="132"/>
      <c r="L2" s="133"/>
    </row>
    <row r="3" spans="1:12" s="20" customFormat="1" ht="13" x14ac:dyDescent="0.3">
      <c r="A3" s="131" t="s">
        <v>1746</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s="15" customFormat="1" ht="63" customHeight="1"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ht="12.75" customHeight="1" x14ac:dyDescent="0.25">
      <c r="A6" s="2" t="s">
        <v>345</v>
      </c>
      <c r="B6" s="11" t="s">
        <v>213</v>
      </c>
      <c r="C6" s="25">
        <v>6</v>
      </c>
      <c r="D6" s="11" t="s">
        <v>213</v>
      </c>
      <c r="E6" s="25">
        <v>6</v>
      </c>
      <c r="F6" s="11" t="s">
        <v>213</v>
      </c>
      <c r="G6" s="25">
        <v>7</v>
      </c>
      <c r="H6" s="11" t="s">
        <v>213</v>
      </c>
      <c r="I6" s="117" t="s">
        <v>213</v>
      </c>
      <c r="J6" s="117" t="s">
        <v>213</v>
      </c>
      <c r="K6" s="11" t="s">
        <v>213</v>
      </c>
      <c r="L6" s="11" t="s">
        <v>213</v>
      </c>
    </row>
    <row r="7" spans="1:12" x14ac:dyDescent="0.25">
      <c r="A7" s="3" t="s">
        <v>17</v>
      </c>
      <c r="B7" s="28" t="s">
        <v>213</v>
      </c>
      <c r="C7" s="29">
        <v>1347133</v>
      </c>
      <c r="D7" s="66" t="str">
        <f>IF($B7="N/A","N/A",IF(C7&gt;10,"No",IF(C7&lt;-10,"No","Yes")))</f>
        <v>N/A</v>
      </c>
      <c r="E7" s="29">
        <v>1395781</v>
      </c>
      <c r="F7" s="66" t="str">
        <f>IF($B7="N/A","N/A",IF(E7&gt;10,"No",IF(E7&lt;-10,"No","Yes")))</f>
        <v>N/A</v>
      </c>
      <c r="G7" s="29">
        <v>1476803</v>
      </c>
      <c r="H7" s="66" t="str">
        <f>IF($B7="N/A","N/A",IF(G7&gt;10,"No",IF(G7&lt;-10,"No","Yes")))</f>
        <v>N/A</v>
      </c>
      <c r="I7" s="67">
        <v>3.6110000000000002</v>
      </c>
      <c r="J7" s="67">
        <v>5.8049999999999997</v>
      </c>
      <c r="K7" s="68" t="s">
        <v>739</v>
      </c>
      <c r="L7" s="30" t="str">
        <f>IF(J7="Div by 0", "N/A", IF(K7="N/A","N/A", IF(J7&gt;VALUE(MID(K7,1,2)), "No", IF(J7&lt;-1*VALUE(MID(K7,1,2)), "No", "Yes"))))</f>
        <v>Yes</v>
      </c>
    </row>
    <row r="8" spans="1:12" x14ac:dyDescent="0.25">
      <c r="A8" s="3" t="s">
        <v>58</v>
      </c>
      <c r="B8" s="33" t="s">
        <v>213</v>
      </c>
      <c r="C8" s="43">
        <v>5535423108</v>
      </c>
      <c r="D8" s="11" t="str">
        <f>IF($B8="N/A","N/A",IF(C8&gt;10,"No",IF(C8&lt;-10,"No","Yes")))</f>
        <v>N/A</v>
      </c>
      <c r="E8" s="43">
        <v>5548118154</v>
      </c>
      <c r="F8" s="11" t="str">
        <f>IF($B8="N/A","N/A",IF(E8&gt;10,"No",IF(E8&lt;-10,"No","Yes")))</f>
        <v>N/A</v>
      </c>
      <c r="G8" s="43">
        <v>5660087281</v>
      </c>
      <c r="H8" s="11" t="str">
        <f>IF($B8="N/A","N/A",IF(G8&gt;10,"No",IF(G8&lt;-10,"No","Yes")))</f>
        <v>N/A</v>
      </c>
      <c r="I8" s="12">
        <v>0.2293</v>
      </c>
      <c r="J8" s="12">
        <v>2.0179999999999998</v>
      </c>
      <c r="K8" s="41" t="s">
        <v>739</v>
      </c>
      <c r="L8" s="9" t="str">
        <f>IF(J8="Div by 0", "N/A", IF(K8="N/A","N/A", IF(J8&gt;VALUE(MID(K8,1,2)), "No", IF(J8&lt;-1*VALUE(MID(K8,1,2)), "No", "Yes"))))</f>
        <v>Yes</v>
      </c>
    </row>
    <row r="9" spans="1:12" x14ac:dyDescent="0.25">
      <c r="A9" s="4" t="s">
        <v>944</v>
      </c>
      <c r="B9" s="9" t="s">
        <v>213</v>
      </c>
      <c r="C9" s="8">
        <v>9.6839732973999997</v>
      </c>
      <c r="D9" s="11" t="str">
        <f>IF($B9="N/A","N/A",IF(C9&gt;10,"No",IF(C9&lt;-10,"No","Yes")))</f>
        <v>N/A</v>
      </c>
      <c r="E9" s="8">
        <v>10.559894425</v>
      </c>
      <c r="F9" s="11" t="str">
        <f>IF($B9="N/A","N/A",IF(E9&gt;10,"No",IF(E9&lt;-10,"No","Yes")))</f>
        <v>N/A</v>
      </c>
      <c r="G9" s="8">
        <v>12.074054562000001</v>
      </c>
      <c r="H9" s="11" t="str">
        <f>IF($B9="N/A","N/A",IF(G9&gt;10,"No",IF(G9&lt;-10,"No","Yes")))</f>
        <v>N/A</v>
      </c>
      <c r="I9" s="12">
        <v>9.0449999999999999</v>
      </c>
      <c r="J9" s="12">
        <v>14.34</v>
      </c>
      <c r="K9" s="9" t="s">
        <v>213</v>
      </c>
      <c r="L9" s="9" t="str">
        <f>IF(J9="Div by 0", "N/A", IF(K9="N/A","N/A", IF(J9&gt;VALUE(MID(K9,1,2)), "No", IF(J9&lt;-1*VALUE(MID(K9,1,2)), "No", "Yes"))))</f>
        <v>N/A</v>
      </c>
    </row>
    <row r="10" spans="1:12" x14ac:dyDescent="0.25">
      <c r="A10" s="4" t="s">
        <v>945</v>
      </c>
      <c r="B10" s="9" t="s">
        <v>213</v>
      </c>
      <c r="C10" s="8">
        <v>25.41330366</v>
      </c>
      <c r="D10" s="11" t="str">
        <f t="shared" ref="D10:D19" si="0">IF($B10="N/A","N/A",IF(C10&gt;10,"No",IF(C10&lt;-10,"No","Yes")))</f>
        <v>N/A</v>
      </c>
      <c r="E10" s="8">
        <v>24.972542254</v>
      </c>
      <c r="F10" s="11" t="str">
        <f t="shared" ref="F10:F19" si="1">IF($B10="N/A","N/A",IF(E10&gt;10,"No",IF(E10&lt;-10,"No","Yes")))</f>
        <v>N/A</v>
      </c>
      <c r="G10" s="8">
        <v>7.9191334254000001</v>
      </c>
      <c r="H10" s="11" t="str">
        <f t="shared" ref="H10:H19" si="2">IF($B10="N/A","N/A",IF(G10&gt;10,"No",IF(G10&lt;-10,"No","Yes")))</f>
        <v>N/A</v>
      </c>
      <c r="I10" s="12">
        <v>-1.73</v>
      </c>
      <c r="J10" s="12">
        <v>-68.3</v>
      </c>
      <c r="K10" s="9" t="s">
        <v>213</v>
      </c>
      <c r="L10" s="9" t="str">
        <f t="shared" ref="L10:L26" si="3">IF(J10="Div by 0", "N/A", IF(K10="N/A","N/A", IF(J10&gt;VALUE(MID(K10,1,2)), "No", IF(J10&lt;-1*VALUE(MID(K10,1,2)), "No", "Yes"))))</f>
        <v>N/A</v>
      </c>
    </row>
    <row r="11" spans="1:12" x14ac:dyDescent="0.25">
      <c r="A11" s="4" t="s">
        <v>946</v>
      </c>
      <c r="B11" s="9" t="s">
        <v>213</v>
      </c>
      <c r="C11" s="8">
        <v>5.0796766168999996</v>
      </c>
      <c r="D11" s="11" t="str">
        <f t="shared" si="0"/>
        <v>N/A</v>
      </c>
      <c r="E11" s="8">
        <v>5.1077497115000003</v>
      </c>
      <c r="F11" s="11" t="str">
        <f t="shared" si="1"/>
        <v>N/A</v>
      </c>
      <c r="G11" s="8">
        <v>7.8049001795999997</v>
      </c>
      <c r="H11" s="11" t="str">
        <f t="shared" si="2"/>
        <v>N/A</v>
      </c>
      <c r="I11" s="12">
        <v>0.55269999999999997</v>
      </c>
      <c r="J11" s="12">
        <v>52.81</v>
      </c>
      <c r="K11" s="9" t="s">
        <v>213</v>
      </c>
      <c r="L11" s="9" t="str">
        <f t="shared" si="3"/>
        <v>N/A</v>
      </c>
    </row>
    <row r="12" spans="1:12" x14ac:dyDescent="0.25">
      <c r="A12" s="4" t="s">
        <v>947</v>
      </c>
      <c r="B12" s="9" t="s">
        <v>213</v>
      </c>
      <c r="C12" s="8">
        <v>0</v>
      </c>
      <c r="D12" s="11" t="str">
        <f t="shared" si="0"/>
        <v>N/A</v>
      </c>
      <c r="E12" s="8">
        <v>0</v>
      </c>
      <c r="F12" s="11" t="str">
        <f t="shared" si="1"/>
        <v>N/A</v>
      </c>
      <c r="G12" s="8">
        <v>0.13231284060000001</v>
      </c>
      <c r="H12" s="11" t="str">
        <f t="shared" si="2"/>
        <v>N/A</v>
      </c>
      <c r="I12" s="12" t="s">
        <v>1747</v>
      </c>
      <c r="J12" s="12" t="s">
        <v>1747</v>
      </c>
      <c r="K12" s="9" t="s">
        <v>213</v>
      </c>
      <c r="L12" s="9" t="str">
        <f t="shared" si="3"/>
        <v>N/A</v>
      </c>
    </row>
    <row r="13" spans="1:12" x14ac:dyDescent="0.25">
      <c r="A13" s="4" t="s">
        <v>948</v>
      </c>
      <c r="B13" s="11" t="s">
        <v>213</v>
      </c>
      <c r="C13" s="8">
        <v>59.823046425000001</v>
      </c>
      <c r="D13" s="11" t="str">
        <f t="shared" si="0"/>
        <v>N/A</v>
      </c>
      <c r="E13" s="8">
        <v>59.359598675999997</v>
      </c>
      <c r="F13" s="11" t="str">
        <f t="shared" si="1"/>
        <v>N/A</v>
      </c>
      <c r="G13" s="8">
        <v>39.801517195999999</v>
      </c>
      <c r="H13" s="11" t="str">
        <f t="shared" si="2"/>
        <v>N/A</v>
      </c>
      <c r="I13" s="12">
        <v>-0.77500000000000002</v>
      </c>
      <c r="J13" s="12">
        <v>-32.9</v>
      </c>
      <c r="K13" s="9" t="s">
        <v>213</v>
      </c>
      <c r="L13" s="9" t="str">
        <f t="shared" si="3"/>
        <v>N/A</v>
      </c>
    </row>
    <row r="14" spans="1:12" ht="12.75" customHeight="1" x14ac:dyDescent="0.25">
      <c r="A14" s="4" t="s">
        <v>949</v>
      </c>
      <c r="B14" s="11" t="s">
        <v>213</v>
      </c>
      <c r="C14" s="8">
        <v>0</v>
      </c>
      <c r="D14" s="11" t="str">
        <f t="shared" si="0"/>
        <v>N/A</v>
      </c>
      <c r="E14" s="8">
        <v>0</v>
      </c>
      <c r="F14" s="11" t="str">
        <f t="shared" si="1"/>
        <v>N/A</v>
      </c>
      <c r="G14" s="8">
        <v>2.3420185359999999</v>
      </c>
      <c r="H14" s="11" t="str">
        <f t="shared" si="2"/>
        <v>N/A</v>
      </c>
      <c r="I14" s="12" t="s">
        <v>1747</v>
      </c>
      <c r="J14" s="12" t="s">
        <v>1747</v>
      </c>
      <c r="K14" s="9" t="s">
        <v>213</v>
      </c>
      <c r="L14" s="9" t="str">
        <f t="shared" si="3"/>
        <v>N/A</v>
      </c>
    </row>
    <row r="15" spans="1:12" x14ac:dyDescent="0.25">
      <c r="A15" s="4" t="s">
        <v>950</v>
      </c>
      <c r="B15" s="11" t="s">
        <v>213</v>
      </c>
      <c r="C15" s="8">
        <v>0</v>
      </c>
      <c r="D15" s="11" t="str">
        <f t="shared" si="0"/>
        <v>N/A</v>
      </c>
      <c r="E15" s="8">
        <v>0</v>
      </c>
      <c r="F15" s="11" t="str">
        <f t="shared" si="1"/>
        <v>N/A</v>
      </c>
      <c r="G15" s="8">
        <v>0.1330576929</v>
      </c>
      <c r="H15" s="11" t="str">
        <f t="shared" si="2"/>
        <v>N/A</v>
      </c>
      <c r="I15" s="12" t="s">
        <v>1747</v>
      </c>
      <c r="J15" s="12" t="s">
        <v>1747</v>
      </c>
      <c r="K15" s="9" t="s">
        <v>213</v>
      </c>
      <c r="L15" s="9" t="str">
        <f t="shared" si="3"/>
        <v>N/A</v>
      </c>
    </row>
    <row r="16" spans="1:12" ht="12.75" customHeight="1" x14ac:dyDescent="0.25">
      <c r="A16" s="4" t="s">
        <v>951</v>
      </c>
      <c r="B16" s="11" t="s">
        <v>213</v>
      </c>
      <c r="C16" s="8">
        <v>0</v>
      </c>
      <c r="D16" s="11" t="str">
        <f t="shared" si="0"/>
        <v>N/A</v>
      </c>
      <c r="E16" s="8">
        <v>2.149334E-4</v>
      </c>
      <c r="F16" s="11" t="str">
        <f t="shared" si="1"/>
        <v>N/A</v>
      </c>
      <c r="G16" s="8">
        <v>29.793005567000002</v>
      </c>
      <c r="H16" s="11" t="str">
        <f t="shared" si="2"/>
        <v>N/A</v>
      </c>
      <c r="I16" s="12" t="s">
        <v>1747</v>
      </c>
      <c r="J16" s="12">
        <v>13900000</v>
      </c>
      <c r="K16" s="9" t="s">
        <v>213</v>
      </c>
      <c r="L16" s="9" t="str">
        <f t="shared" si="3"/>
        <v>N/A</v>
      </c>
    </row>
    <row r="17" spans="1:12" ht="12.75" customHeight="1" x14ac:dyDescent="0.25">
      <c r="A17" s="4" t="s">
        <v>952</v>
      </c>
      <c r="B17" s="11" t="s">
        <v>213</v>
      </c>
      <c r="C17" s="8">
        <v>85.236350086000002</v>
      </c>
      <c r="D17" s="11" t="str">
        <f t="shared" si="0"/>
        <v>N/A</v>
      </c>
      <c r="E17" s="8">
        <v>84.332355863999993</v>
      </c>
      <c r="F17" s="11" t="str">
        <f t="shared" si="1"/>
        <v>N/A</v>
      </c>
      <c r="G17" s="8">
        <v>77.646713880999997</v>
      </c>
      <c r="H17" s="11" t="str">
        <f t="shared" si="2"/>
        <v>N/A</v>
      </c>
      <c r="I17" s="12">
        <v>-1.06</v>
      </c>
      <c r="J17" s="12">
        <v>-7.93</v>
      </c>
      <c r="K17" s="9" t="s">
        <v>213</v>
      </c>
      <c r="L17" s="9" t="str">
        <f t="shared" si="3"/>
        <v>N/A</v>
      </c>
    </row>
    <row r="18" spans="1:12" ht="12.75" customHeight="1" x14ac:dyDescent="0.25">
      <c r="A18" s="4" t="s">
        <v>953</v>
      </c>
      <c r="B18" s="11" t="s">
        <v>213</v>
      </c>
      <c r="C18" s="8">
        <v>5.0796766168999996</v>
      </c>
      <c r="D18" s="11" t="str">
        <f t="shared" si="0"/>
        <v>N/A</v>
      </c>
      <c r="E18" s="8">
        <v>5.1077497115000003</v>
      </c>
      <c r="F18" s="11" t="str">
        <f t="shared" si="1"/>
        <v>N/A</v>
      </c>
      <c r="G18" s="8">
        <v>10.279231555999999</v>
      </c>
      <c r="H18" s="11" t="str">
        <f t="shared" si="2"/>
        <v>N/A</v>
      </c>
      <c r="I18" s="12">
        <v>0.55269999999999997</v>
      </c>
      <c r="J18" s="12">
        <v>101.2</v>
      </c>
      <c r="K18" s="9" t="s">
        <v>213</v>
      </c>
      <c r="L18" s="9" t="str">
        <f t="shared" si="3"/>
        <v>N/A</v>
      </c>
    </row>
    <row r="19" spans="1:12" ht="12.75" customHeight="1" x14ac:dyDescent="0.25">
      <c r="A19" s="18" t="s">
        <v>132</v>
      </c>
      <c r="B19" s="1" t="s">
        <v>213</v>
      </c>
      <c r="C19" s="34">
        <v>15634</v>
      </c>
      <c r="D19" s="11" t="str">
        <f t="shared" si="0"/>
        <v>N/A</v>
      </c>
      <c r="E19" s="34">
        <v>8430</v>
      </c>
      <c r="F19" s="11" t="str">
        <f t="shared" si="1"/>
        <v>N/A</v>
      </c>
      <c r="G19" s="34">
        <v>56922</v>
      </c>
      <c r="H19" s="11" t="str">
        <f t="shared" si="2"/>
        <v>N/A</v>
      </c>
      <c r="I19" s="12">
        <v>-46.1</v>
      </c>
      <c r="J19" s="12">
        <v>575.20000000000005</v>
      </c>
      <c r="K19" s="34" t="s">
        <v>213</v>
      </c>
      <c r="L19" s="9" t="str">
        <f t="shared" si="3"/>
        <v>N/A</v>
      </c>
    </row>
    <row r="20" spans="1:12" ht="12.75" customHeight="1" x14ac:dyDescent="0.25">
      <c r="A20" s="18" t="s">
        <v>133</v>
      </c>
      <c r="B20" s="41" t="s">
        <v>276</v>
      </c>
      <c r="C20" s="8">
        <v>1.1605387143999999</v>
      </c>
      <c r="D20" s="11" t="str">
        <f>IF($B20="N/A","N/A",IF(C20&gt;=2,"No",IF(C20&lt;0,"No","Yes")))</f>
        <v>Yes</v>
      </c>
      <c r="E20" s="8">
        <v>0.60396294260000005</v>
      </c>
      <c r="F20" s="11" t="str">
        <f>IF($B20="N/A","N/A",IF(E20&gt;=2,"No",IF(E20&lt;0,"No","Yes")))</f>
        <v>Yes</v>
      </c>
      <c r="G20" s="8">
        <v>3.8544071213</v>
      </c>
      <c r="H20" s="11" t="str">
        <f>IF($B20="N/A","N/A",IF(G20&gt;=2,"No",IF(G20&lt;0,"No","Yes")))</f>
        <v>No</v>
      </c>
      <c r="I20" s="12">
        <v>-48</v>
      </c>
      <c r="J20" s="12">
        <v>538.20000000000005</v>
      </c>
      <c r="K20" s="9" t="s">
        <v>213</v>
      </c>
      <c r="L20" s="9" t="str">
        <f t="shared" si="3"/>
        <v>N/A</v>
      </c>
    </row>
    <row r="21" spans="1:12" x14ac:dyDescent="0.25">
      <c r="A21" s="2" t="s">
        <v>134</v>
      </c>
      <c r="B21" s="41" t="s">
        <v>213</v>
      </c>
      <c r="C21" s="43">
        <v>20603725</v>
      </c>
      <c r="D21" s="11" t="str">
        <f t="shared" ref="D21:D26" si="4">IF($B21="N/A","N/A",IF(C21&gt;10,"No",IF(C21&lt;-10,"No","Yes")))</f>
        <v>N/A</v>
      </c>
      <c r="E21" s="43">
        <v>28571264</v>
      </c>
      <c r="F21" s="11" t="str">
        <f t="shared" ref="F21:F26" si="5">IF($B21="N/A","N/A",IF(E21&gt;10,"No",IF(E21&lt;-10,"No","Yes")))</f>
        <v>N/A</v>
      </c>
      <c r="G21" s="43">
        <v>99381430</v>
      </c>
      <c r="H21" s="11" t="str">
        <f t="shared" ref="H21:H26" si="6">IF($B21="N/A","N/A",IF(G21&gt;10,"No",IF(G21&lt;-10,"No","Yes")))</f>
        <v>N/A</v>
      </c>
      <c r="I21" s="12">
        <v>38.67</v>
      </c>
      <c r="J21" s="12">
        <v>247.8</v>
      </c>
      <c r="K21" s="9" t="s">
        <v>213</v>
      </c>
      <c r="L21" s="9" t="str">
        <f t="shared" si="3"/>
        <v>N/A</v>
      </c>
    </row>
    <row r="22" spans="1:12" x14ac:dyDescent="0.25">
      <c r="A22" s="2" t="s">
        <v>1719</v>
      </c>
      <c r="B22" s="41" t="s">
        <v>213</v>
      </c>
      <c r="C22" s="43">
        <v>1317.8793015000001</v>
      </c>
      <c r="D22" s="11" t="str">
        <f t="shared" si="4"/>
        <v>N/A</v>
      </c>
      <c r="E22" s="43">
        <v>3389.2365362</v>
      </c>
      <c r="F22" s="11" t="str">
        <f t="shared" si="5"/>
        <v>N/A</v>
      </c>
      <c r="G22" s="43">
        <v>1745.9230175</v>
      </c>
      <c r="H22" s="11" t="str">
        <f t="shared" si="6"/>
        <v>N/A</v>
      </c>
      <c r="I22" s="12">
        <v>157.19999999999999</v>
      </c>
      <c r="J22" s="12">
        <v>-48.5</v>
      </c>
      <c r="K22" s="9" t="s">
        <v>213</v>
      </c>
      <c r="L22" s="9" t="str">
        <f t="shared" si="3"/>
        <v>N/A</v>
      </c>
    </row>
    <row r="23" spans="1:12" ht="12.75" customHeight="1" x14ac:dyDescent="0.25">
      <c r="A23" s="18" t="s">
        <v>135</v>
      </c>
      <c r="B23" s="33" t="s">
        <v>213</v>
      </c>
      <c r="C23" s="1">
        <v>13196</v>
      </c>
      <c r="D23" s="11" t="str">
        <f t="shared" si="4"/>
        <v>N/A</v>
      </c>
      <c r="E23" s="1">
        <v>8081</v>
      </c>
      <c r="F23" s="11" t="str">
        <f t="shared" si="5"/>
        <v>N/A</v>
      </c>
      <c r="G23" s="1">
        <v>51151</v>
      </c>
      <c r="H23" s="11" t="str">
        <f t="shared" si="6"/>
        <v>N/A</v>
      </c>
      <c r="I23" s="12">
        <v>-38.799999999999997</v>
      </c>
      <c r="J23" s="12">
        <v>533</v>
      </c>
      <c r="K23" s="34" t="s">
        <v>213</v>
      </c>
      <c r="L23" s="9" t="str">
        <f t="shared" si="3"/>
        <v>N/A</v>
      </c>
    </row>
    <row r="24" spans="1:12" ht="12.75" customHeight="1" x14ac:dyDescent="0.25">
      <c r="A24" s="18" t="s">
        <v>136</v>
      </c>
      <c r="B24" s="33" t="s">
        <v>213</v>
      </c>
      <c r="C24" s="13">
        <v>0.97956178049999998</v>
      </c>
      <c r="D24" s="11" t="str">
        <f t="shared" si="4"/>
        <v>N/A</v>
      </c>
      <c r="E24" s="13">
        <v>0.5789590201</v>
      </c>
      <c r="F24" s="11" t="str">
        <f t="shared" si="5"/>
        <v>N/A</v>
      </c>
      <c r="G24" s="13">
        <v>3.4636305586999998</v>
      </c>
      <c r="H24" s="11" t="str">
        <f t="shared" si="6"/>
        <v>N/A</v>
      </c>
      <c r="I24" s="12">
        <v>-40.9</v>
      </c>
      <c r="J24" s="12">
        <v>498.3</v>
      </c>
      <c r="K24" s="9" t="s">
        <v>213</v>
      </c>
      <c r="L24" s="9" t="str">
        <f t="shared" si="3"/>
        <v>N/A</v>
      </c>
    </row>
    <row r="25" spans="1:12" ht="25" x14ac:dyDescent="0.25">
      <c r="A25" s="2" t="s">
        <v>137</v>
      </c>
      <c r="B25" s="33" t="s">
        <v>213</v>
      </c>
      <c r="C25" s="14">
        <v>20592574</v>
      </c>
      <c r="D25" s="11" t="str">
        <f t="shared" si="4"/>
        <v>N/A</v>
      </c>
      <c r="E25" s="14">
        <v>28569688</v>
      </c>
      <c r="F25" s="11" t="str">
        <f t="shared" si="5"/>
        <v>N/A</v>
      </c>
      <c r="G25" s="14">
        <v>96077706</v>
      </c>
      <c r="H25" s="11" t="str">
        <f t="shared" si="6"/>
        <v>N/A</v>
      </c>
      <c r="I25" s="12">
        <v>38.74</v>
      </c>
      <c r="J25" s="12">
        <v>236.3</v>
      </c>
      <c r="K25" s="9" t="s">
        <v>213</v>
      </c>
      <c r="L25" s="9" t="str">
        <f t="shared" si="3"/>
        <v>N/A</v>
      </c>
    </row>
    <row r="26" spans="1:12" ht="25" x14ac:dyDescent="0.25">
      <c r="A26" s="2" t="s">
        <v>954</v>
      </c>
      <c r="B26" s="33" t="s">
        <v>213</v>
      </c>
      <c r="C26" s="14">
        <v>1560.5163686000001</v>
      </c>
      <c r="D26" s="11" t="str">
        <f t="shared" si="4"/>
        <v>N/A</v>
      </c>
      <c r="E26" s="14">
        <v>3535.4149238999998</v>
      </c>
      <c r="F26" s="11" t="str">
        <f t="shared" si="5"/>
        <v>N/A</v>
      </c>
      <c r="G26" s="14">
        <v>1878.3153018</v>
      </c>
      <c r="H26" s="11" t="str">
        <f t="shared" si="6"/>
        <v>N/A</v>
      </c>
      <c r="I26" s="12">
        <v>126.6</v>
      </c>
      <c r="J26" s="12">
        <v>-46.9</v>
      </c>
      <c r="K26" s="9" t="s">
        <v>213</v>
      </c>
      <c r="L26" s="9" t="str">
        <f t="shared" si="3"/>
        <v>N/A</v>
      </c>
    </row>
    <row r="27" spans="1:12" x14ac:dyDescent="0.25">
      <c r="A27" s="18" t="s">
        <v>138</v>
      </c>
      <c r="B27" s="1" t="s">
        <v>213</v>
      </c>
      <c r="C27" s="34">
        <v>6846</v>
      </c>
      <c r="D27" s="11" t="str">
        <f>IF($B27="N/A","N/A",IF(C27&gt;10,"No",IF(C27&lt;-10,"No","Yes")))</f>
        <v>N/A</v>
      </c>
      <c r="E27" s="34">
        <v>7329</v>
      </c>
      <c r="F27" s="11" t="str">
        <f>IF($B27="N/A","N/A",IF(E27&gt;10,"No",IF(E27&lt;-10,"No","Yes")))</f>
        <v>N/A</v>
      </c>
      <c r="G27" s="34">
        <v>7173</v>
      </c>
      <c r="H27" s="11" t="str">
        <f>IF($B27="N/A","N/A",IF(G27&gt;10,"No",IF(G27&lt;-10,"No","Yes")))</f>
        <v>N/A</v>
      </c>
      <c r="I27" s="12">
        <v>7.0549999999999997</v>
      </c>
      <c r="J27" s="12">
        <v>-2.13</v>
      </c>
      <c r="K27" s="34" t="s">
        <v>213</v>
      </c>
      <c r="L27" s="9" t="str">
        <f>IF(J27="Div by 0", "N/A", IF(K27="N/A","N/A", IF(J27&gt;VALUE(MID(K27,1,2)), "No", IF(J27&lt;-1*VALUE(MID(K27,1,2)), "No", "Yes"))))</f>
        <v>N/A</v>
      </c>
    </row>
    <row r="28" spans="1:12" x14ac:dyDescent="0.25">
      <c r="A28" s="2" t="s">
        <v>139</v>
      </c>
      <c r="B28" s="41" t="s">
        <v>213</v>
      </c>
      <c r="C28" s="8">
        <v>0.50819035690000003</v>
      </c>
      <c r="D28" s="11" t="str">
        <f>IF($B28="N/A","N/A",IF(C28&gt;10,"No",IF(C28&lt;-10,"No","Yes")))</f>
        <v>N/A</v>
      </c>
      <c r="E28" s="8">
        <v>0.52508237319999995</v>
      </c>
      <c r="F28" s="11" t="str">
        <f>IF($B28="N/A","N/A",IF(E28&gt;10,"No",IF(E28&lt;-10,"No","Yes")))</f>
        <v>N/A</v>
      </c>
      <c r="G28" s="8">
        <v>0.4857113643</v>
      </c>
      <c r="H28" s="11" t="str">
        <f>IF($B28="N/A","N/A",IF(G28&gt;10,"No",IF(G28&lt;-10,"No","Yes")))</f>
        <v>N/A</v>
      </c>
      <c r="I28" s="12">
        <v>3.3239999999999998</v>
      </c>
      <c r="J28" s="12">
        <v>-7.5</v>
      </c>
      <c r="K28" s="9" t="s">
        <v>213</v>
      </c>
      <c r="L28" s="9" t="str">
        <f>IF(J28="Div by 0", "N/A", IF(K28="N/A","N/A", IF(J28&gt;VALUE(MID(K28,1,2)), "No", IF(J28&lt;-1*VALUE(MID(K28,1,2)), "No", "Yes"))))</f>
        <v>N/A</v>
      </c>
    </row>
    <row r="29" spans="1:12" x14ac:dyDescent="0.25">
      <c r="A29" s="18" t="s">
        <v>140</v>
      </c>
      <c r="B29" s="34" t="s">
        <v>213</v>
      </c>
      <c r="C29" s="34">
        <v>10491</v>
      </c>
      <c r="D29" s="11" t="str">
        <f>IF($B29="N/A","N/A",IF(C29&gt;10,"No",IF(C29&lt;-10,"No","Yes")))</f>
        <v>N/A</v>
      </c>
      <c r="E29" s="34">
        <v>10820</v>
      </c>
      <c r="F29" s="11" t="str">
        <f>IF($B29="N/A","N/A",IF(E29&gt;10,"No",IF(E29&lt;-10,"No","Yes")))</f>
        <v>N/A</v>
      </c>
      <c r="G29" s="34">
        <v>9947</v>
      </c>
      <c r="H29" s="11" t="str">
        <f>IF($B29="N/A","N/A",IF(G29&gt;10,"No",IF(G29&lt;-10,"No","Yes")))</f>
        <v>N/A</v>
      </c>
      <c r="I29" s="12">
        <v>3.1360000000000001</v>
      </c>
      <c r="J29" s="12">
        <v>-8.07</v>
      </c>
      <c r="K29" s="34" t="s">
        <v>213</v>
      </c>
      <c r="L29" s="9" t="str">
        <f>IF(J29="Div by 0", "N/A", IF(K29="N/A","N/A", IF(J29&gt;VALUE(MID(K29,1,2)), "No", IF(J29&lt;-1*VALUE(MID(K29,1,2)), "No", "Yes"))))</f>
        <v>N/A</v>
      </c>
    </row>
    <row r="30" spans="1:12" x14ac:dyDescent="0.25">
      <c r="A30" s="2" t="s">
        <v>141</v>
      </c>
      <c r="B30" s="33" t="s">
        <v>213</v>
      </c>
      <c r="C30" s="8">
        <v>0.77876497720000004</v>
      </c>
      <c r="D30" s="11" t="str">
        <f>IF($B30="N/A","N/A",IF(C30&gt;10,"No",IF(C30&lt;-10,"No","Yes")))</f>
        <v>N/A</v>
      </c>
      <c r="E30" s="8">
        <v>0.77519324310000004</v>
      </c>
      <c r="F30" s="11" t="str">
        <f>IF($B30="N/A","N/A",IF(E30&gt;10,"No",IF(E30&lt;-10,"No","Yes")))</f>
        <v>N/A</v>
      </c>
      <c r="G30" s="8">
        <v>0.67354955260000005</v>
      </c>
      <c r="H30" s="11" t="str">
        <f>IF($B30="N/A","N/A",IF(G30&gt;10,"No",IF(G30&lt;-10,"No","Yes")))</f>
        <v>N/A</v>
      </c>
      <c r="I30" s="12">
        <v>-0.45900000000000002</v>
      </c>
      <c r="J30" s="12">
        <v>-13.1</v>
      </c>
      <c r="K30" s="9" t="s">
        <v>213</v>
      </c>
      <c r="L30" s="9" t="str">
        <f>IF(J30="Div by 0", "N/A", IF(K30="N/A","N/A", IF(J30&gt;VALUE(MID(K30,1,2)), "No", IF(J30&lt;-1*VALUE(MID(K30,1,2)), "No", "Yes"))))</f>
        <v>N/A</v>
      </c>
    </row>
    <row r="31" spans="1:12" ht="12.75" customHeight="1" x14ac:dyDescent="0.25">
      <c r="A31" s="18" t="s">
        <v>142</v>
      </c>
      <c r="B31" s="1" t="s">
        <v>213</v>
      </c>
      <c r="C31" s="1">
        <v>4853.5833333</v>
      </c>
      <c r="D31" s="11" t="str">
        <f>IF($B31="N/A","N/A",IF(C31&gt;10,"No",IF(C31&lt;-10,"No","Yes")))</f>
        <v>N/A</v>
      </c>
      <c r="E31" s="1">
        <v>5301.1666667</v>
      </c>
      <c r="F31" s="11" t="str">
        <f>IF($B31="N/A","N/A",IF(E31&gt;10,"No",IF(E31&lt;-10,"No","Yes")))</f>
        <v>N/A</v>
      </c>
      <c r="G31" s="1">
        <v>5176.25</v>
      </c>
      <c r="H31" s="11" t="str">
        <f>IF($B31="N/A","N/A",IF(G31&gt;10,"No",IF(G31&lt;-10,"No","Yes")))</f>
        <v>N/A</v>
      </c>
      <c r="I31" s="12">
        <v>9.2219999999999995</v>
      </c>
      <c r="J31" s="12">
        <v>-2.36</v>
      </c>
      <c r="K31" s="1" t="s">
        <v>213</v>
      </c>
      <c r="L31" s="9" t="str">
        <f>IF(J31="Div by 0", "N/A", IF(K31="N/A","N/A", IF(J31&gt;VALUE(MID(K31,1,2)), "No", IF(J31&lt;-1*VALUE(MID(K31,1,2)), "No", "Yes"))))</f>
        <v>N/A</v>
      </c>
    </row>
    <row r="32" spans="1:12" s="20" customFormat="1" ht="12" customHeight="1" x14ac:dyDescent="0.25">
      <c r="A32" s="144" t="s">
        <v>1646</v>
      </c>
      <c r="B32" s="145"/>
      <c r="C32" s="145"/>
      <c r="D32" s="145"/>
      <c r="E32" s="145"/>
      <c r="F32" s="145"/>
      <c r="G32" s="145"/>
      <c r="H32" s="145"/>
      <c r="I32" s="145"/>
      <c r="J32" s="145"/>
      <c r="K32" s="145"/>
      <c r="L32" s="146"/>
    </row>
    <row r="33" spans="1:12" s="20" customFormat="1" ht="12.75" customHeight="1" x14ac:dyDescent="0.25">
      <c r="A33" s="134" t="s">
        <v>1644</v>
      </c>
      <c r="B33" s="135"/>
      <c r="C33" s="135"/>
      <c r="D33" s="135"/>
      <c r="E33" s="135"/>
      <c r="F33" s="135"/>
      <c r="G33" s="135"/>
      <c r="H33" s="135"/>
      <c r="I33" s="135"/>
      <c r="J33" s="135"/>
      <c r="K33" s="135"/>
      <c r="L33" s="136"/>
    </row>
    <row r="34" spans="1:12" s="20" customFormat="1" x14ac:dyDescent="0.25">
      <c r="A34" s="137" t="s">
        <v>1742</v>
      </c>
      <c r="B34" s="137"/>
      <c r="C34" s="137"/>
      <c r="D34" s="137"/>
      <c r="E34" s="137"/>
      <c r="F34" s="137"/>
      <c r="G34" s="137"/>
      <c r="H34" s="137"/>
      <c r="I34" s="137"/>
      <c r="J34" s="137"/>
      <c r="K34" s="137"/>
      <c r="L34" s="13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216" sqref="A216:L216"/>
      <selection pane="topRight" activeCell="A216" sqref="A216:L216"/>
      <selection pane="bottomLeft" activeCell="A216" sqref="A216:L216"/>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1604</v>
      </c>
      <c r="B2" s="150"/>
      <c r="C2" s="150"/>
      <c r="D2" s="150"/>
      <c r="E2" s="150"/>
      <c r="F2" s="150"/>
      <c r="G2" s="150"/>
      <c r="H2" s="150"/>
      <c r="I2" s="150"/>
      <c r="J2" s="150"/>
      <c r="K2" s="150"/>
      <c r="L2" s="151"/>
    </row>
    <row r="3" spans="1:12" s="20" customFormat="1" ht="13" x14ac:dyDescent="0.3">
      <c r="A3" s="131" t="s">
        <v>1746</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56" t="s">
        <v>0</v>
      </c>
      <c r="B6" s="34" t="s">
        <v>213</v>
      </c>
      <c r="C6" s="34">
        <v>1324653</v>
      </c>
      <c r="D6" s="11" t="str">
        <f>IF($B6="N/A","N/A",IF(C6&gt;10,"No",IF(C6&lt;-10,"No","Yes")))</f>
        <v>N/A</v>
      </c>
      <c r="E6" s="34">
        <v>1380022</v>
      </c>
      <c r="F6" s="11" t="str">
        <f>IF($B6="N/A","N/A",IF(E6&gt;10,"No",IF(E6&lt;-10,"No","Yes")))</f>
        <v>N/A</v>
      </c>
      <c r="G6" s="34">
        <v>1412708</v>
      </c>
      <c r="H6" s="11" t="str">
        <f>IF($B6="N/A","N/A",IF(G6&gt;10,"No",IF(G6&lt;-10,"No","Yes")))</f>
        <v>N/A</v>
      </c>
      <c r="I6" s="12">
        <v>4.18</v>
      </c>
      <c r="J6" s="12">
        <v>2.3690000000000002</v>
      </c>
      <c r="K6" s="1" t="s">
        <v>739</v>
      </c>
      <c r="L6" s="9" t="str">
        <f>IF(J6="Div by 0", "N/A", IF(K6="N/A","N/A", IF(J6&gt;VALUE(MID(K6,1,2)), "No", IF(J6&lt;-1*VALUE(MID(K6,1,2)), "No", "Yes"))))</f>
        <v>Yes</v>
      </c>
    </row>
    <row r="7" spans="1:12" x14ac:dyDescent="0.25">
      <c r="A7" s="18" t="s">
        <v>59</v>
      </c>
      <c r="B7" s="34" t="s">
        <v>213</v>
      </c>
      <c r="C7" s="34">
        <v>1173352.6599999999</v>
      </c>
      <c r="D7" s="11" t="str">
        <f>IF($B7="N/A","N/A",IF(C7&gt;10,"No",IF(C7&lt;-10,"No","Yes")))</f>
        <v>N/A</v>
      </c>
      <c r="E7" s="34">
        <v>1204602.5900000001</v>
      </c>
      <c r="F7" s="11" t="str">
        <f>IF($B7="N/A","N/A",IF(E7&gt;10,"No",IF(E7&lt;-10,"No","Yes")))</f>
        <v>N/A</v>
      </c>
      <c r="G7" s="34">
        <v>1245453.27</v>
      </c>
      <c r="H7" s="11" t="str">
        <f>IF($B7="N/A","N/A",IF(G7&gt;10,"No",IF(G7&lt;-10,"No","Yes")))</f>
        <v>N/A</v>
      </c>
      <c r="I7" s="12">
        <v>2.6629999999999998</v>
      </c>
      <c r="J7" s="12">
        <v>3.391</v>
      </c>
      <c r="K7" s="1" t="s">
        <v>740</v>
      </c>
      <c r="L7" s="9" t="str">
        <f>IF(J7="Div by 0", "N/A", IF(K7="N/A","N/A", IF(J7&gt;VALUE(MID(K7,1,2)), "No", IF(J7&lt;-1*VALUE(MID(K7,1,2)), "No", "Yes"))))</f>
        <v>Yes</v>
      </c>
    </row>
    <row r="8" spans="1:12" x14ac:dyDescent="0.25">
      <c r="A8" s="57" t="s">
        <v>143</v>
      </c>
      <c r="B8" s="34" t="s">
        <v>213</v>
      </c>
      <c r="C8" s="34">
        <v>155177</v>
      </c>
      <c r="D8" s="11" t="str">
        <f>IF($B8="N/A","N/A",IF(C8&gt;10,"No",IF(C8&lt;-10,"No","Yes")))</f>
        <v>N/A</v>
      </c>
      <c r="E8" s="34">
        <v>152759</v>
      </c>
      <c r="F8" s="11" t="str">
        <f>IF($B8="N/A","N/A",IF(E8&gt;10,"No",IF(E8&lt;-10,"No","Yes")))</f>
        <v>N/A</v>
      </c>
      <c r="G8" s="34">
        <v>150854</v>
      </c>
      <c r="H8" s="11" t="str">
        <f>IF($B8="N/A","N/A",IF(G8&gt;10,"No",IF(G8&lt;-10,"No","Yes")))</f>
        <v>N/A</v>
      </c>
      <c r="I8" s="12">
        <v>-1.56</v>
      </c>
      <c r="J8" s="12">
        <v>-1.25</v>
      </c>
      <c r="K8" s="34" t="s">
        <v>213</v>
      </c>
      <c r="L8" s="9" t="str">
        <f>IF(J8="Div by 0", "N/A", IF(K8="N/A","N/A", IF(J8&gt;VALUE(MID(K8,1,2)), "No", IF(J8&lt;-1*VALUE(MID(K8,1,2)), "No", "Yes"))))</f>
        <v>N/A</v>
      </c>
    </row>
    <row r="9" spans="1:12" x14ac:dyDescent="0.25">
      <c r="A9" s="18" t="s">
        <v>681</v>
      </c>
      <c r="B9" s="34" t="s">
        <v>213</v>
      </c>
      <c r="C9" s="34">
        <v>146813</v>
      </c>
      <c r="D9" s="11" t="str">
        <f t="shared" ref="D9:D11" si="0">IF($B9="N/A","N/A",IF(C9&gt;10,"No",IF(C9&lt;-10,"No","Yes")))</f>
        <v>N/A</v>
      </c>
      <c r="E9" s="34">
        <v>144045</v>
      </c>
      <c r="F9" s="11" t="str">
        <f t="shared" ref="F9:F11" si="1">IF($B9="N/A","N/A",IF(E9&gt;10,"No",IF(E9&lt;-10,"No","Yes")))</f>
        <v>N/A</v>
      </c>
      <c r="G9" s="34">
        <v>142239</v>
      </c>
      <c r="H9" s="11" t="str">
        <f t="shared" ref="H9:H11" si="2">IF($B9="N/A","N/A",IF(G9&gt;10,"No",IF(G9&lt;-10,"No","Yes")))</f>
        <v>N/A</v>
      </c>
      <c r="I9" s="12">
        <v>-1.89</v>
      </c>
      <c r="J9" s="12">
        <v>-1.25</v>
      </c>
      <c r="K9" s="34" t="s">
        <v>213</v>
      </c>
      <c r="L9" s="9" t="str">
        <f t="shared" ref="L9:L11" si="3">IF(J9="Div by 0", "N/A", IF(K9="N/A","N/A", IF(J9&gt;VALUE(MID(K9,1,2)), "No", IF(J9&lt;-1*VALUE(MID(K9,1,2)), "No", "Yes"))))</f>
        <v>N/A</v>
      </c>
    </row>
    <row r="10" spans="1:12" x14ac:dyDescent="0.25">
      <c r="A10" s="18" t="s">
        <v>425</v>
      </c>
      <c r="B10" s="34" t="s">
        <v>213</v>
      </c>
      <c r="C10" s="34">
        <v>8364</v>
      </c>
      <c r="D10" s="11" t="str">
        <f t="shared" si="0"/>
        <v>N/A</v>
      </c>
      <c r="E10" s="34">
        <v>8714</v>
      </c>
      <c r="F10" s="11" t="str">
        <f t="shared" si="1"/>
        <v>N/A</v>
      </c>
      <c r="G10" s="34">
        <v>8615</v>
      </c>
      <c r="H10" s="11" t="str">
        <f t="shared" si="2"/>
        <v>N/A</v>
      </c>
      <c r="I10" s="12">
        <v>4.1849999999999996</v>
      </c>
      <c r="J10" s="12">
        <v>-1.1399999999999999</v>
      </c>
      <c r="K10" s="34" t="s">
        <v>213</v>
      </c>
      <c r="L10" s="9" t="str">
        <f t="shared" si="3"/>
        <v>N/A</v>
      </c>
    </row>
    <row r="11" spans="1:12" x14ac:dyDescent="0.25">
      <c r="A11" s="18" t="s">
        <v>169</v>
      </c>
      <c r="B11" s="34" t="s">
        <v>213</v>
      </c>
      <c r="C11" s="8">
        <v>11.714539581</v>
      </c>
      <c r="D11" s="11" t="str">
        <f t="shared" si="0"/>
        <v>N/A</v>
      </c>
      <c r="E11" s="8">
        <v>11.069316285999999</v>
      </c>
      <c r="F11" s="11" t="str">
        <f t="shared" si="1"/>
        <v>N/A</v>
      </c>
      <c r="G11" s="8">
        <v>10.678356745</v>
      </c>
      <c r="H11" s="11" t="str">
        <f t="shared" si="2"/>
        <v>N/A</v>
      </c>
      <c r="I11" s="12">
        <v>-5.51</v>
      </c>
      <c r="J11" s="12">
        <v>-3.53</v>
      </c>
      <c r="K11" s="34" t="s">
        <v>213</v>
      </c>
      <c r="L11" s="9" t="str">
        <f t="shared" si="3"/>
        <v>N/A</v>
      </c>
    </row>
    <row r="12" spans="1:12" x14ac:dyDescent="0.25">
      <c r="A12" s="18" t="s">
        <v>144</v>
      </c>
      <c r="B12" s="34" t="s">
        <v>213</v>
      </c>
      <c r="C12" s="34">
        <v>120473.5</v>
      </c>
      <c r="D12" s="11" t="str">
        <f>IF($B12="N/A","N/A",IF(C12&gt;10,"No",IF(C12&lt;-10,"No","Yes")))</f>
        <v>N/A</v>
      </c>
      <c r="E12" s="34">
        <v>119974.66667000001</v>
      </c>
      <c r="F12" s="11" t="str">
        <f>IF($B12="N/A","N/A",IF(E12&gt;10,"No",IF(E12&lt;-10,"No","Yes")))</f>
        <v>N/A</v>
      </c>
      <c r="G12" s="34">
        <v>118158.16667000001</v>
      </c>
      <c r="H12" s="11" t="str">
        <f>IF($B12="N/A","N/A",IF(G12&gt;10,"No",IF(G12&lt;-10,"No","Yes")))</f>
        <v>N/A</v>
      </c>
      <c r="I12" s="12">
        <v>-0.41399999999999998</v>
      </c>
      <c r="J12" s="12">
        <v>-1.51</v>
      </c>
      <c r="K12" s="34" t="s">
        <v>213</v>
      </c>
      <c r="L12" s="9" t="str">
        <f>IF(J12="Div by 0", "N/A", IF(K12="N/A","N/A", IF(J12&gt;VALUE(MID(K12,1,2)), "No", IF(J12&lt;-1*VALUE(MID(K12,1,2)), "No", "Yes"))))</f>
        <v>N/A</v>
      </c>
    </row>
    <row r="13" spans="1:12" x14ac:dyDescent="0.25">
      <c r="A13" s="3" t="s">
        <v>364</v>
      </c>
      <c r="B13" s="58" t="s">
        <v>213</v>
      </c>
      <c r="C13" s="8" t="s">
        <v>213</v>
      </c>
      <c r="D13" s="13" t="str">
        <f>IF($B13="N/A","N/A",IF(C13&gt;=95,"Yes","No"))</f>
        <v>N/A</v>
      </c>
      <c r="E13" s="8">
        <v>97.308448705999993</v>
      </c>
      <c r="F13" s="13" t="str">
        <f>IF($B13="N/A","N/A",IF(E13&gt;=95,"Yes","No"))</f>
        <v>N/A</v>
      </c>
      <c r="G13" s="8">
        <v>93.644900432</v>
      </c>
      <c r="H13" s="11" t="str">
        <f>IF($B13="N/A","N/A",IF(G13&gt;=95,"Yes","No"))</f>
        <v>N/A</v>
      </c>
      <c r="I13" s="12" t="s">
        <v>213</v>
      </c>
      <c r="J13" s="12">
        <v>-3.76</v>
      </c>
      <c r="K13" s="41" t="s">
        <v>740</v>
      </c>
      <c r="L13" s="9" t="str">
        <f t="shared" ref="L13:L70" si="4">IF(J13="Div by 0", "N/A", IF(K13="N/A","N/A", IF(J13&gt;VALUE(MID(K13,1,2)), "No", IF(J13&lt;-1*VALUE(MID(K13,1,2)), "No", "Yes"))))</f>
        <v>Yes</v>
      </c>
    </row>
    <row r="14" spans="1:12" x14ac:dyDescent="0.25">
      <c r="A14" s="16" t="s">
        <v>365</v>
      </c>
      <c r="B14" s="58" t="s">
        <v>213</v>
      </c>
      <c r="C14" s="59" t="s">
        <v>213</v>
      </c>
      <c r="D14" s="59" t="str">
        <f>IF($B14="N/A","N/A",IF(C14&gt;10,"No",IF(C14&lt;-10,"No","Yes")))</f>
        <v>N/A</v>
      </c>
      <c r="E14" s="59">
        <v>2.6915512940999999</v>
      </c>
      <c r="F14" s="13" t="str">
        <f>IF($B14="N/A","N/A",IF(E14&gt;95,"Yes","No"))</f>
        <v>N/A</v>
      </c>
      <c r="G14" s="59">
        <v>6.3550995675999999</v>
      </c>
      <c r="H14" s="11" t="str">
        <f>IF($B14="N/A","N/A",IF(G14&gt;95,"Yes","No"))</f>
        <v>N/A</v>
      </c>
      <c r="I14" s="60" t="s">
        <v>213</v>
      </c>
      <c r="J14" s="60">
        <v>136.1</v>
      </c>
      <c r="K14" s="61" t="s">
        <v>213</v>
      </c>
      <c r="L14" s="9" t="str">
        <f t="shared" si="4"/>
        <v>N/A</v>
      </c>
    </row>
    <row r="15" spans="1:12" x14ac:dyDescent="0.25">
      <c r="A15" s="16" t="s">
        <v>366</v>
      </c>
      <c r="B15" s="58" t="s">
        <v>213</v>
      </c>
      <c r="C15" s="59" t="s">
        <v>213</v>
      </c>
      <c r="D15" s="59" t="str">
        <f t="shared" ref="D15:D21" si="5">IF($B15="N/A","N/A",IF(C15&gt;10,"No",IF(C15&lt;-10,"No","Yes")))</f>
        <v>N/A</v>
      </c>
      <c r="E15" s="59">
        <v>0</v>
      </c>
      <c r="F15" s="59" t="str">
        <f t="shared" ref="F15:F21" si="6">IF($B15="N/A","N/A",IF(E15&gt;10,"No",IF(E15&lt;-10,"No","Yes")))</f>
        <v>N/A</v>
      </c>
      <c r="G15" s="59">
        <v>0</v>
      </c>
      <c r="H15" s="62" t="str">
        <f t="shared" ref="H15:H21" si="7">IF($B15="N/A","N/A",IF(G15&gt;10,"No",IF(G15&lt;-10,"No","Yes")))</f>
        <v>N/A</v>
      </c>
      <c r="I15" s="60" t="s">
        <v>213</v>
      </c>
      <c r="J15" s="60" t="s">
        <v>1747</v>
      </c>
      <c r="K15" s="61" t="s">
        <v>213</v>
      </c>
      <c r="L15" s="9" t="str">
        <f t="shared" si="4"/>
        <v>N/A</v>
      </c>
    </row>
    <row r="16" spans="1:12" x14ac:dyDescent="0.25">
      <c r="A16" s="16" t="s">
        <v>367</v>
      </c>
      <c r="B16" s="58" t="s">
        <v>213</v>
      </c>
      <c r="C16" s="63" t="s">
        <v>213</v>
      </c>
      <c r="D16" s="63" t="str">
        <f t="shared" si="5"/>
        <v>N/A</v>
      </c>
      <c r="E16" s="63">
        <v>37144</v>
      </c>
      <c r="F16" s="63" t="str">
        <f t="shared" si="6"/>
        <v>N/A</v>
      </c>
      <c r="G16" s="63">
        <v>89779</v>
      </c>
      <c r="H16" s="62" t="str">
        <f t="shared" si="7"/>
        <v>N/A</v>
      </c>
      <c r="I16" s="60" t="s">
        <v>213</v>
      </c>
      <c r="J16" s="60">
        <v>141.69999999999999</v>
      </c>
      <c r="K16" s="61" t="s">
        <v>213</v>
      </c>
      <c r="L16" s="9" t="str">
        <f t="shared" si="4"/>
        <v>N/A</v>
      </c>
    </row>
    <row r="17" spans="1:12" x14ac:dyDescent="0.25">
      <c r="A17" s="17" t="s">
        <v>368</v>
      </c>
      <c r="B17" s="58" t="s">
        <v>213</v>
      </c>
      <c r="C17" s="59" t="s">
        <v>213</v>
      </c>
      <c r="D17" s="62" t="str">
        <f t="shared" si="5"/>
        <v>N/A</v>
      </c>
      <c r="E17" s="59">
        <v>2.6915512940999999</v>
      </c>
      <c r="F17" s="62" t="str">
        <f t="shared" si="6"/>
        <v>N/A</v>
      </c>
      <c r="G17" s="59">
        <v>6.3550995675999999</v>
      </c>
      <c r="H17" s="62" t="str">
        <f t="shared" si="7"/>
        <v>N/A</v>
      </c>
      <c r="I17" s="60" t="s">
        <v>213</v>
      </c>
      <c r="J17" s="60">
        <v>136.1</v>
      </c>
      <c r="K17" s="61" t="s">
        <v>213</v>
      </c>
      <c r="L17" s="9" t="str">
        <f t="shared" si="4"/>
        <v>N/A</v>
      </c>
    </row>
    <row r="18" spans="1:12" x14ac:dyDescent="0.25">
      <c r="A18" s="16" t="s">
        <v>682</v>
      </c>
      <c r="B18" s="58" t="s">
        <v>213</v>
      </c>
      <c r="C18" s="59" t="s">
        <v>213</v>
      </c>
      <c r="D18" s="62" t="str">
        <f t="shared" si="5"/>
        <v>N/A</v>
      </c>
      <c r="E18" s="59">
        <v>99.343097134999994</v>
      </c>
      <c r="F18" s="62" t="str">
        <f t="shared" si="6"/>
        <v>N/A</v>
      </c>
      <c r="G18" s="59">
        <v>99.740473829999999</v>
      </c>
      <c r="H18" s="62" t="str">
        <f t="shared" si="7"/>
        <v>N/A</v>
      </c>
      <c r="I18" s="12" t="s">
        <v>213</v>
      </c>
      <c r="J18" s="12">
        <v>0.4</v>
      </c>
      <c r="K18" s="61" t="s">
        <v>213</v>
      </c>
      <c r="L18" s="9" t="str">
        <f t="shared" si="4"/>
        <v>N/A</v>
      </c>
    </row>
    <row r="19" spans="1:12" x14ac:dyDescent="0.25">
      <c r="A19" s="16" t="s">
        <v>683</v>
      </c>
      <c r="B19" s="58" t="s">
        <v>213</v>
      </c>
      <c r="C19" s="59" t="s">
        <v>213</v>
      </c>
      <c r="D19" s="62" t="str">
        <f t="shared" si="5"/>
        <v>N/A</v>
      </c>
      <c r="E19" s="59">
        <v>41.786021968999997</v>
      </c>
      <c r="F19" s="62" t="str">
        <f t="shared" si="6"/>
        <v>N/A</v>
      </c>
      <c r="G19" s="59">
        <v>21.659853641000002</v>
      </c>
      <c r="H19" s="62" t="str">
        <f t="shared" si="7"/>
        <v>N/A</v>
      </c>
      <c r="I19" s="12" t="s">
        <v>213</v>
      </c>
      <c r="J19" s="12">
        <v>-48.2</v>
      </c>
      <c r="K19" s="61" t="s">
        <v>213</v>
      </c>
      <c r="L19" s="9" t="str">
        <f t="shared" si="4"/>
        <v>N/A</v>
      </c>
    </row>
    <row r="20" spans="1:12" ht="25" x14ac:dyDescent="0.25">
      <c r="A20" s="16" t="s">
        <v>684</v>
      </c>
      <c r="B20" s="58" t="s">
        <v>213</v>
      </c>
      <c r="C20" s="59" t="s">
        <v>213</v>
      </c>
      <c r="D20" s="62" t="str">
        <f t="shared" si="5"/>
        <v>N/A</v>
      </c>
      <c r="E20" s="59">
        <v>0.3607581305</v>
      </c>
      <c r="F20" s="62" t="str">
        <f t="shared" si="6"/>
        <v>N/A</v>
      </c>
      <c r="G20" s="59">
        <v>9.9132313799999996E-2</v>
      </c>
      <c r="H20" s="62" t="str">
        <f t="shared" si="7"/>
        <v>N/A</v>
      </c>
      <c r="I20" s="12" t="s">
        <v>213</v>
      </c>
      <c r="J20" s="12">
        <v>-72.5</v>
      </c>
      <c r="K20" s="61" t="s">
        <v>213</v>
      </c>
      <c r="L20" s="9" t="str">
        <f t="shared" si="4"/>
        <v>N/A</v>
      </c>
    </row>
    <row r="21" spans="1:12" ht="25" x14ac:dyDescent="0.25">
      <c r="A21" s="16" t="s">
        <v>685</v>
      </c>
      <c r="B21" s="58" t="s">
        <v>213</v>
      </c>
      <c r="C21" s="59" t="s">
        <v>213</v>
      </c>
      <c r="D21" s="62" t="str">
        <f t="shared" si="5"/>
        <v>N/A</v>
      </c>
      <c r="E21" s="59">
        <v>4.8460047399999998E-2</v>
      </c>
      <c r="F21" s="62" t="str">
        <f t="shared" si="6"/>
        <v>N/A</v>
      </c>
      <c r="G21" s="59">
        <v>3.67569253E-2</v>
      </c>
      <c r="H21" s="62" t="str">
        <f t="shared" si="7"/>
        <v>N/A</v>
      </c>
      <c r="I21" s="12" t="s">
        <v>213</v>
      </c>
      <c r="J21" s="12">
        <v>-24.2</v>
      </c>
      <c r="K21" s="61" t="s">
        <v>213</v>
      </c>
      <c r="L21" s="9" t="str">
        <f t="shared" si="4"/>
        <v>N/A</v>
      </c>
    </row>
    <row r="22" spans="1:12" x14ac:dyDescent="0.25">
      <c r="A22" s="2" t="s">
        <v>1726</v>
      </c>
      <c r="B22" s="41" t="s">
        <v>217</v>
      </c>
      <c r="C22" s="1">
        <v>0</v>
      </c>
      <c r="D22" s="11" t="str">
        <f>IF($B22="N/A","N/A",IF(C22&gt;0,"No",IF(C22&lt;0,"No","Yes")))</f>
        <v>Yes</v>
      </c>
      <c r="E22" s="1">
        <v>0</v>
      </c>
      <c r="F22" s="11" t="str">
        <f>IF($B22="N/A","N/A",IF(E22&gt;0,"No",IF(E22&lt;0,"No","Yes")))</f>
        <v>Yes</v>
      </c>
      <c r="G22" s="1">
        <v>0</v>
      </c>
      <c r="H22" s="11" t="str">
        <f>IF($B22="N/A","N/A",IF(G22&gt;0,"No",IF(G22&lt;0,"No","Yes")))</f>
        <v>Yes</v>
      </c>
      <c r="I22" s="12" t="s">
        <v>1747</v>
      </c>
      <c r="J22" s="12" t="s">
        <v>1747</v>
      </c>
      <c r="K22" s="41" t="s">
        <v>213</v>
      </c>
      <c r="L22" s="9" t="str">
        <f t="shared" si="4"/>
        <v>N/A</v>
      </c>
    </row>
    <row r="23" spans="1:12" x14ac:dyDescent="0.25">
      <c r="A23" s="6" t="s">
        <v>145</v>
      </c>
      <c r="B23" s="41" t="s">
        <v>279</v>
      </c>
      <c r="C23" s="8">
        <v>0</v>
      </c>
      <c r="D23" s="11" t="str">
        <f>IF($B23="N/A","N/A",IF(C23&gt;=10,"No",IF(C23&lt;0,"No","Yes")))</f>
        <v>Yes</v>
      </c>
      <c r="E23" s="8">
        <v>0</v>
      </c>
      <c r="F23" s="11" t="str">
        <f>IF($B23="N/A","N/A",IF(E23&gt;=10,"No",IF(E23&lt;0,"No","Yes")))</f>
        <v>Yes</v>
      </c>
      <c r="G23" s="8">
        <v>0</v>
      </c>
      <c r="H23" s="11" t="str">
        <f>IF($B23="N/A","N/A",IF(G23&gt;=10,"No",IF(G23&lt;0,"No","Yes")))</f>
        <v>Yes</v>
      </c>
      <c r="I23" s="12" t="s">
        <v>1747</v>
      </c>
      <c r="J23" s="12" t="s">
        <v>1747</v>
      </c>
      <c r="K23" s="41" t="s">
        <v>213</v>
      </c>
      <c r="L23" s="9" t="str">
        <f t="shared" si="4"/>
        <v>N/A</v>
      </c>
    </row>
    <row r="24" spans="1:12" x14ac:dyDescent="0.25">
      <c r="A24" s="2" t="s">
        <v>426</v>
      </c>
      <c r="B24" s="33" t="s">
        <v>213</v>
      </c>
      <c r="C24" s="13" t="s">
        <v>1747</v>
      </c>
      <c r="D24" s="62" t="str">
        <f t="shared" ref="D24:D27" si="8">IF($B24="N/A","N/A",IF(C24&gt;10,"No",IF(C24&lt;-10,"No","Yes")))</f>
        <v>N/A</v>
      </c>
      <c r="E24" s="13" t="s">
        <v>1747</v>
      </c>
      <c r="F24" s="11" t="str">
        <f t="shared" ref="F24:F27" si="9">IF($B24="N/A","N/A",IF(E24&gt;10,"No",IF(E24&lt;-10,"No","Yes")))</f>
        <v>N/A</v>
      </c>
      <c r="G24" s="13" t="s">
        <v>1747</v>
      </c>
      <c r="H24" s="11" t="str">
        <f t="shared" ref="H24:H27" si="10">IF($B24="N/A","N/A",IF(G24&gt;10,"No",IF(G24&lt;-10,"No","Yes")))</f>
        <v>N/A</v>
      </c>
      <c r="I24" s="12" t="s">
        <v>1747</v>
      </c>
      <c r="J24" s="12" t="s">
        <v>1747</v>
      </c>
      <c r="K24" s="41" t="s">
        <v>213</v>
      </c>
      <c r="L24" s="9" t="str">
        <f t="shared" si="4"/>
        <v>N/A</v>
      </c>
    </row>
    <row r="25" spans="1:12" x14ac:dyDescent="0.25">
      <c r="A25" s="2" t="s">
        <v>427</v>
      </c>
      <c r="B25" s="33" t="s">
        <v>213</v>
      </c>
      <c r="C25" s="13" t="s">
        <v>1747</v>
      </c>
      <c r="D25" s="62" t="str">
        <f t="shared" si="8"/>
        <v>N/A</v>
      </c>
      <c r="E25" s="13" t="s">
        <v>1747</v>
      </c>
      <c r="F25" s="11" t="str">
        <f t="shared" si="9"/>
        <v>N/A</v>
      </c>
      <c r="G25" s="13" t="s">
        <v>1747</v>
      </c>
      <c r="H25" s="11" t="str">
        <f t="shared" si="10"/>
        <v>N/A</v>
      </c>
      <c r="I25" s="12" t="s">
        <v>1747</v>
      </c>
      <c r="J25" s="12" t="s">
        <v>1747</v>
      </c>
      <c r="K25" s="41" t="s">
        <v>213</v>
      </c>
      <c r="L25" s="9" t="str">
        <f t="shared" si="4"/>
        <v>N/A</v>
      </c>
    </row>
    <row r="26" spans="1:12" x14ac:dyDescent="0.25">
      <c r="A26" s="2" t="s">
        <v>423</v>
      </c>
      <c r="B26" s="33" t="s">
        <v>213</v>
      </c>
      <c r="C26" s="13" t="s">
        <v>1747</v>
      </c>
      <c r="D26" s="62" t="str">
        <f t="shared" si="8"/>
        <v>N/A</v>
      </c>
      <c r="E26" s="13" t="s">
        <v>1747</v>
      </c>
      <c r="F26" s="11" t="str">
        <f t="shared" si="9"/>
        <v>N/A</v>
      </c>
      <c r="G26" s="13" t="s">
        <v>1747</v>
      </c>
      <c r="H26" s="11" t="str">
        <f t="shared" si="10"/>
        <v>N/A</v>
      </c>
      <c r="I26" s="12" t="s">
        <v>1747</v>
      </c>
      <c r="J26" s="12" t="s">
        <v>1747</v>
      </c>
      <c r="K26" s="41" t="s">
        <v>213</v>
      </c>
      <c r="L26" s="9" t="str">
        <f t="shared" si="4"/>
        <v>N/A</v>
      </c>
    </row>
    <row r="27" spans="1:12" x14ac:dyDescent="0.25">
      <c r="A27" s="2" t="s">
        <v>424</v>
      </c>
      <c r="B27" s="33" t="s">
        <v>213</v>
      </c>
      <c r="C27" s="13" t="s">
        <v>1747</v>
      </c>
      <c r="D27" s="62" t="str">
        <f t="shared" si="8"/>
        <v>N/A</v>
      </c>
      <c r="E27" s="13" t="s">
        <v>1747</v>
      </c>
      <c r="F27" s="11" t="str">
        <f t="shared" si="9"/>
        <v>N/A</v>
      </c>
      <c r="G27" s="13" t="s">
        <v>1747</v>
      </c>
      <c r="H27" s="11" t="str">
        <f t="shared" si="10"/>
        <v>N/A</v>
      </c>
      <c r="I27" s="12" t="s">
        <v>1747</v>
      </c>
      <c r="J27" s="12" t="s">
        <v>1747</v>
      </c>
      <c r="K27" s="41" t="s">
        <v>213</v>
      </c>
      <c r="L27" s="9" t="str">
        <f t="shared" si="4"/>
        <v>N/A</v>
      </c>
    </row>
    <row r="28" spans="1:12" x14ac:dyDescent="0.25">
      <c r="A28" s="2" t="s">
        <v>955</v>
      </c>
      <c r="B28" s="33" t="s">
        <v>213</v>
      </c>
      <c r="C28" s="59">
        <v>16.022686696000001</v>
      </c>
      <c r="D28" s="62" t="str">
        <f>IF($B28="N/A","N/A",IF(C28&gt;10,"No",IF(C28&lt;-10,"No","Yes")))</f>
        <v>N/A</v>
      </c>
      <c r="E28" s="59">
        <v>16.195828762000001</v>
      </c>
      <c r="F28" s="62" t="str">
        <f>IF($B28="N/A","N/A",IF(E28&gt;10,"No",IF(E28&lt;-10,"No","Yes")))</f>
        <v>N/A</v>
      </c>
      <c r="G28" s="59">
        <v>16.197614794</v>
      </c>
      <c r="H28" s="62" t="str">
        <f>IF($B28="N/A","N/A",IF(G28&gt;10,"No",IF(G28&lt;-10,"No","Yes")))</f>
        <v>N/A</v>
      </c>
      <c r="I28" s="12">
        <v>1.081</v>
      </c>
      <c r="J28" s="12">
        <v>1.0999999999999999E-2</v>
      </c>
      <c r="K28" s="61" t="s">
        <v>740</v>
      </c>
      <c r="L28" s="9" t="str">
        <f t="shared" si="4"/>
        <v>Yes</v>
      </c>
    </row>
    <row r="29" spans="1:12" x14ac:dyDescent="0.25">
      <c r="A29" s="2" t="s">
        <v>956</v>
      </c>
      <c r="B29" s="33" t="s">
        <v>213</v>
      </c>
      <c r="C29" s="59">
        <v>0</v>
      </c>
      <c r="D29" s="62" t="str">
        <f>IF($B29="N/A","N/A",IF(C29&gt;10,"No",IF(C29&lt;-10,"No","Yes")))</f>
        <v>N/A</v>
      </c>
      <c r="E29" s="59">
        <v>0</v>
      </c>
      <c r="F29" s="62" t="str">
        <f>IF($B29="N/A","N/A",IF(E29&gt;10,"No",IF(E29&lt;-10,"No","Yes")))</f>
        <v>N/A</v>
      </c>
      <c r="G29" s="59">
        <v>0</v>
      </c>
      <c r="H29" s="62" t="str">
        <f>IF($B29="N/A","N/A",IF(G29&gt;10,"No",IF(G29&lt;-10,"No","Yes")))</f>
        <v>N/A</v>
      </c>
      <c r="I29" s="12" t="s">
        <v>1747</v>
      </c>
      <c r="J29" s="12" t="s">
        <v>1747</v>
      </c>
      <c r="K29" s="61" t="s">
        <v>740</v>
      </c>
      <c r="L29" s="9" t="str">
        <f t="shared" si="4"/>
        <v>N/A</v>
      </c>
    </row>
    <row r="30" spans="1:12" x14ac:dyDescent="0.25">
      <c r="A30" s="2" t="s">
        <v>20</v>
      </c>
      <c r="B30" s="41" t="s">
        <v>280</v>
      </c>
      <c r="C30" s="13">
        <v>99.98354286</v>
      </c>
      <c r="D30" s="11" t="str">
        <f>IF($B30="N/A","N/A",IF(C30&gt;=98,"Yes","No"))</f>
        <v>Yes</v>
      </c>
      <c r="E30" s="13">
        <v>99.984710389</v>
      </c>
      <c r="F30" s="11" t="str">
        <f>IF($B30="N/A","N/A",IF(E30&gt;=98,"Yes","No"))</f>
        <v>Yes</v>
      </c>
      <c r="G30" s="13">
        <v>99.986338294999996</v>
      </c>
      <c r="H30" s="11" t="str">
        <f>IF($B30="N/A","N/A",IF(G30&gt;=98,"Yes","No"))</f>
        <v>Yes</v>
      </c>
      <c r="I30" s="12">
        <v>1.1999999999999999E-3</v>
      </c>
      <c r="J30" s="12">
        <v>1.6000000000000001E-3</v>
      </c>
      <c r="K30" s="41" t="s">
        <v>740</v>
      </c>
      <c r="L30" s="9" t="str">
        <f t="shared" si="4"/>
        <v>Yes</v>
      </c>
    </row>
    <row r="31" spans="1:12" x14ac:dyDescent="0.25">
      <c r="A31" s="2" t="s">
        <v>18</v>
      </c>
      <c r="B31" s="41" t="s">
        <v>277</v>
      </c>
      <c r="C31" s="13">
        <v>100</v>
      </c>
      <c r="D31" s="11" t="str">
        <f>IF($B31="N/A","N/A",IF(C31&gt;=95,"Yes","No"))</f>
        <v>Yes</v>
      </c>
      <c r="E31" s="13">
        <v>100</v>
      </c>
      <c r="F31" s="11" t="str">
        <f>IF($B31="N/A","N/A",IF(E31&gt;=95,"Yes","No"))</f>
        <v>Yes</v>
      </c>
      <c r="G31" s="13">
        <v>99.999858427999996</v>
      </c>
      <c r="H31" s="11" t="str">
        <f>IF($B31="N/A","N/A",IF(G31&gt;=95,"Yes","No"))</f>
        <v>Yes</v>
      </c>
      <c r="I31" s="12">
        <v>0</v>
      </c>
      <c r="J31" s="12">
        <v>0</v>
      </c>
      <c r="K31" s="41" t="s">
        <v>740</v>
      </c>
      <c r="L31" s="9" t="str">
        <f t="shared" si="4"/>
        <v>Yes</v>
      </c>
    </row>
    <row r="32" spans="1:12" x14ac:dyDescent="0.25">
      <c r="A32" s="2" t="s">
        <v>23</v>
      </c>
      <c r="B32" s="33" t="s">
        <v>213</v>
      </c>
      <c r="C32" s="13">
        <v>38.772720100999997</v>
      </c>
      <c r="D32" s="11" t="str">
        <f t="shared" ref="D32:D37" si="11">IF($B32="N/A","N/A",IF(C32&gt;10,"No",IF(C32&lt;-10,"No","Yes")))</f>
        <v>N/A</v>
      </c>
      <c r="E32" s="13">
        <v>38.611268516000003</v>
      </c>
      <c r="F32" s="11" t="str">
        <f t="shared" ref="F32:F37" si="12">IF($B32="N/A","N/A",IF(E32&gt;10,"No",IF(E32&lt;-10,"No","Yes")))</f>
        <v>N/A</v>
      </c>
      <c r="G32" s="13">
        <v>38.353644207000002</v>
      </c>
      <c r="H32" s="11" t="str">
        <f t="shared" ref="H32:H37" si="13">IF($B32="N/A","N/A",IF(G32&gt;10,"No",IF(G32&lt;-10,"No","Yes")))</f>
        <v>N/A</v>
      </c>
      <c r="I32" s="12">
        <v>-0.41599999999999998</v>
      </c>
      <c r="J32" s="12">
        <v>-0.66700000000000004</v>
      </c>
      <c r="K32" s="41" t="s">
        <v>740</v>
      </c>
      <c r="L32" s="9" t="str">
        <f t="shared" si="4"/>
        <v>Yes</v>
      </c>
    </row>
    <row r="33" spans="1:12" x14ac:dyDescent="0.25">
      <c r="A33" s="2" t="s">
        <v>24</v>
      </c>
      <c r="B33" s="33" t="s">
        <v>213</v>
      </c>
      <c r="C33" s="13">
        <v>52.037778950000003</v>
      </c>
      <c r="D33" s="11" t="str">
        <f t="shared" si="11"/>
        <v>N/A</v>
      </c>
      <c r="E33" s="13">
        <v>51.725044963000002</v>
      </c>
      <c r="F33" s="11" t="str">
        <f t="shared" si="12"/>
        <v>N/A</v>
      </c>
      <c r="G33" s="13">
        <v>51.587376868</v>
      </c>
      <c r="H33" s="11" t="str">
        <f t="shared" si="13"/>
        <v>N/A</v>
      </c>
      <c r="I33" s="12">
        <v>-0.60099999999999998</v>
      </c>
      <c r="J33" s="12">
        <v>-0.26600000000000001</v>
      </c>
      <c r="K33" s="41" t="s">
        <v>740</v>
      </c>
      <c r="L33" s="9" t="str">
        <f t="shared" si="4"/>
        <v>Yes</v>
      </c>
    </row>
    <row r="34" spans="1:12" x14ac:dyDescent="0.25">
      <c r="A34" s="2" t="s">
        <v>25</v>
      </c>
      <c r="B34" s="33" t="s">
        <v>213</v>
      </c>
      <c r="C34" s="13">
        <v>0.32982222509999998</v>
      </c>
      <c r="D34" s="11" t="str">
        <f t="shared" si="11"/>
        <v>N/A</v>
      </c>
      <c r="E34" s="13">
        <v>0.32803824869999998</v>
      </c>
      <c r="F34" s="11" t="str">
        <f t="shared" si="12"/>
        <v>N/A</v>
      </c>
      <c r="G34" s="13">
        <v>0.33333144570000001</v>
      </c>
      <c r="H34" s="11" t="str">
        <f t="shared" si="13"/>
        <v>N/A</v>
      </c>
      <c r="I34" s="12">
        <v>-0.54100000000000004</v>
      </c>
      <c r="J34" s="12">
        <v>1.6140000000000001</v>
      </c>
      <c r="K34" s="41" t="s">
        <v>740</v>
      </c>
      <c r="L34" s="9" t="str">
        <f t="shared" si="4"/>
        <v>Yes</v>
      </c>
    </row>
    <row r="35" spans="1:12" x14ac:dyDescent="0.25">
      <c r="A35" s="2" t="s">
        <v>26</v>
      </c>
      <c r="B35" s="41" t="s">
        <v>213</v>
      </c>
      <c r="C35" s="13">
        <v>0.89653667790000002</v>
      </c>
      <c r="D35" s="11" t="str">
        <f t="shared" si="11"/>
        <v>N/A</v>
      </c>
      <c r="E35" s="13">
        <v>0.98795526450000004</v>
      </c>
      <c r="F35" s="11" t="str">
        <f t="shared" si="12"/>
        <v>N/A</v>
      </c>
      <c r="G35" s="13">
        <v>1.0888308128999999</v>
      </c>
      <c r="H35" s="11" t="str">
        <f t="shared" si="13"/>
        <v>N/A</v>
      </c>
      <c r="I35" s="12">
        <v>10.199999999999999</v>
      </c>
      <c r="J35" s="12">
        <v>10.210000000000001</v>
      </c>
      <c r="K35" s="41" t="s">
        <v>213</v>
      </c>
      <c r="L35" s="9" t="str">
        <f t="shared" si="4"/>
        <v>N/A</v>
      </c>
    </row>
    <row r="36" spans="1:12" x14ac:dyDescent="0.25">
      <c r="A36" s="2" t="s">
        <v>60</v>
      </c>
      <c r="B36" s="41" t="s">
        <v>213</v>
      </c>
      <c r="C36" s="13">
        <v>4.7484133599999999E-2</v>
      </c>
      <c r="D36" s="11" t="str">
        <f t="shared" si="11"/>
        <v>N/A</v>
      </c>
      <c r="E36" s="13">
        <v>4.94919646E-2</v>
      </c>
      <c r="F36" s="11" t="str">
        <f t="shared" si="12"/>
        <v>N/A</v>
      </c>
      <c r="G36" s="13">
        <v>5.4009745800000002E-2</v>
      </c>
      <c r="H36" s="11" t="str">
        <f t="shared" si="13"/>
        <v>N/A</v>
      </c>
      <c r="I36" s="12">
        <v>4.2279999999999998</v>
      </c>
      <c r="J36" s="12">
        <v>9.1280000000000001</v>
      </c>
      <c r="K36" s="41" t="s">
        <v>213</v>
      </c>
      <c r="L36" s="9" t="str">
        <f t="shared" si="4"/>
        <v>N/A</v>
      </c>
    </row>
    <row r="37" spans="1:12" x14ac:dyDescent="0.25">
      <c r="A37" s="2" t="s">
        <v>61</v>
      </c>
      <c r="B37" s="41" t="s">
        <v>213</v>
      </c>
      <c r="C37" s="13">
        <v>0</v>
      </c>
      <c r="D37" s="11" t="str">
        <f t="shared" si="11"/>
        <v>N/A</v>
      </c>
      <c r="E37" s="13">
        <v>0</v>
      </c>
      <c r="F37" s="11" t="str">
        <f t="shared" si="12"/>
        <v>N/A</v>
      </c>
      <c r="G37" s="13">
        <v>0</v>
      </c>
      <c r="H37" s="11" t="str">
        <f t="shared" si="13"/>
        <v>N/A</v>
      </c>
      <c r="I37" s="12" t="s">
        <v>1747</v>
      </c>
      <c r="J37" s="12" t="s">
        <v>1747</v>
      </c>
      <c r="K37" s="41" t="s">
        <v>213</v>
      </c>
      <c r="L37" s="9" t="str">
        <f t="shared" si="4"/>
        <v>N/A</v>
      </c>
    </row>
    <row r="38" spans="1:12" x14ac:dyDescent="0.25">
      <c r="A38" s="2" t="s">
        <v>62</v>
      </c>
      <c r="B38" s="41" t="s">
        <v>278</v>
      </c>
      <c r="C38" s="13">
        <v>7.9156579119000003</v>
      </c>
      <c r="D38" s="11" t="str">
        <f>IF($B38="N/A","N/A",IF(C38&gt;=5,"No",IF(C38&lt;0,"No","Yes")))</f>
        <v>No</v>
      </c>
      <c r="E38" s="13">
        <v>8.2982010432000006</v>
      </c>
      <c r="F38" s="11" t="str">
        <f>IF($B38="N/A","N/A",IF(E38&gt;=5,"No",IF(E38&lt;0,"No","Yes")))</f>
        <v>No</v>
      </c>
      <c r="G38" s="13">
        <v>8.5828069211999996</v>
      </c>
      <c r="H38" s="11" t="str">
        <f>IF($B38="N/A","N/A",IF(G38&gt;=5,"No",IF(G38&lt;0,"No","Yes")))</f>
        <v>No</v>
      </c>
      <c r="I38" s="12">
        <v>4.8330000000000002</v>
      </c>
      <c r="J38" s="12">
        <v>3.43</v>
      </c>
      <c r="K38" s="41" t="s">
        <v>740</v>
      </c>
      <c r="L38" s="9" t="str">
        <f t="shared" si="4"/>
        <v>Yes</v>
      </c>
    </row>
    <row r="39" spans="1:12" x14ac:dyDescent="0.25">
      <c r="A39" s="2" t="s">
        <v>63</v>
      </c>
      <c r="B39" s="41" t="s">
        <v>213</v>
      </c>
      <c r="C39" s="13">
        <v>2.7336215598</v>
      </c>
      <c r="D39" s="11" t="str">
        <f>IF($B39="N/A","N/A",IF(C39&gt;10,"No",IF(C39&lt;-10,"No","Yes")))</f>
        <v>N/A</v>
      </c>
      <c r="E39" s="13">
        <v>3.0420529528000002</v>
      </c>
      <c r="F39" s="11" t="str">
        <f>IF($B39="N/A","N/A",IF(E39&gt;10,"No",IF(E39&lt;-10,"No","Yes")))</f>
        <v>N/A</v>
      </c>
      <c r="G39" s="13">
        <v>3.2540340961999998</v>
      </c>
      <c r="H39" s="11" t="str">
        <f>IF($B39="N/A","N/A",IF(G39&gt;10,"No",IF(G39&lt;-10,"No","Yes")))</f>
        <v>N/A</v>
      </c>
      <c r="I39" s="12">
        <v>11.28</v>
      </c>
      <c r="J39" s="12">
        <v>6.968</v>
      </c>
      <c r="K39" s="41" t="s">
        <v>740</v>
      </c>
      <c r="L39" s="9" t="str">
        <f t="shared" si="4"/>
        <v>Yes</v>
      </c>
    </row>
    <row r="40" spans="1:12" x14ac:dyDescent="0.25">
      <c r="A40" s="2" t="s">
        <v>64</v>
      </c>
      <c r="B40" s="41"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1" t="s">
        <v>740</v>
      </c>
      <c r="L40" s="9" t="str">
        <f t="shared" si="4"/>
        <v>Yes</v>
      </c>
    </row>
    <row r="41" spans="1:12" x14ac:dyDescent="0.25">
      <c r="A41" s="3" t="s">
        <v>19</v>
      </c>
      <c r="B41" s="33" t="s">
        <v>281</v>
      </c>
      <c r="C41" s="8">
        <v>3.4867244477999999</v>
      </c>
      <c r="D41" s="11" t="str">
        <f>IF($B41="N/A","N/A",IF(C41&gt;8,"No",IF(C41&lt;2,"No","Yes")))</f>
        <v>Yes</v>
      </c>
      <c r="E41" s="8">
        <v>3.4494377626000001</v>
      </c>
      <c r="F41" s="11" t="str">
        <f>IF($B41="N/A","N/A",IF(E41&gt;8,"No",IF(E41&lt;2,"No","Yes")))</f>
        <v>Yes</v>
      </c>
      <c r="G41" s="8">
        <v>3.6308989543000001</v>
      </c>
      <c r="H41" s="11" t="str">
        <f>IF($B41="N/A","N/A",IF(G41&gt;8,"No",IF(G41&lt;2,"No","Yes")))</f>
        <v>Yes</v>
      </c>
      <c r="I41" s="12">
        <v>-1.07</v>
      </c>
      <c r="J41" s="12">
        <v>5.2610000000000001</v>
      </c>
      <c r="K41" s="41" t="s">
        <v>740</v>
      </c>
      <c r="L41" s="9" t="str">
        <f t="shared" si="4"/>
        <v>Yes</v>
      </c>
    </row>
    <row r="42" spans="1:12" x14ac:dyDescent="0.25">
      <c r="A42" s="3" t="s">
        <v>170</v>
      </c>
      <c r="B42" s="33" t="s">
        <v>213</v>
      </c>
      <c r="C42" s="8">
        <v>17.950210357</v>
      </c>
      <c r="D42" s="11" t="str">
        <f t="shared" ref="D42:D49" si="14">IF($B42="N/A","N/A",IF(C42&gt;10,"No",IF(C42&lt;-10,"No","Yes")))</f>
        <v>N/A</v>
      </c>
      <c r="E42" s="8">
        <v>17.710007522000002</v>
      </c>
      <c r="F42" s="11" t="str">
        <f t="shared" ref="F42:F49" si="15">IF($B42="N/A","N/A",IF(E42&gt;10,"No",IF(E42&lt;-10,"No","Yes")))</f>
        <v>N/A</v>
      </c>
      <c r="G42" s="8">
        <v>17.094473875999999</v>
      </c>
      <c r="H42" s="11" t="str">
        <f t="shared" ref="H42:H49" si="16">IF($B42="N/A","N/A",IF(G42&gt;10,"No",IF(G42&lt;-10,"No","Yes")))</f>
        <v>N/A</v>
      </c>
      <c r="I42" s="12">
        <v>-1.34</v>
      </c>
      <c r="J42" s="12">
        <v>-3.48</v>
      </c>
      <c r="K42" s="41" t="s">
        <v>740</v>
      </c>
      <c r="L42" s="9" t="str">
        <f>IF(J42="Div by 0", "N/A", IF(OR(J42="N/A",K42="N/A"),"N/A", IF(J42&gt;VALUE(MID(K42,1,2)), "No", IF(J42&lt;-1*VALUE(MID(K42,1,2)), "No", "Yes"))))</f>
        <v>Yes</v>
      </c>
    </row>
    <row r="43" spans="1:12" x14ac:dyDescent="0.25">
      <c r="A43" s="3" t="s">
        <v>171</v>
      </c>
      <c r="B43" s="33" t="s">
        <v>213</v>
      </c>
      <c r="C43" s="8">
        <v>36.549647342</v>
      </c>
      <c r="D43" s="11" t="str">
        <f t="shared" si="14"/>
        <v>N/A</v>
      </c>
      <c r="E43" s="8">
        <v>35.57051989</v>
      </c>
      <c r="F43" s="11" t="str">
        <f t="shared" si="15"/>
        <v>N/A</v>
      </c>
      <c r="G43" s="8">
        <v>35.128278455</v>
      </c>
      <c r="H43" s="11" t="str">
        <f t="shared" si="16"/>
        <v>N/A</v>
      </c>
      <c r="I43" s="12">
        <v>-2.68</v>
      </c>
      <c r="J43" s="12">
        <v>-1.24</v>
      </c>
      <c r="K43" s="41" t="s">
        <v>740</v>
      </c>
      <c r="L43" s="9" t="str">
        <f>IF(J43="Div by 0", "N/A", IF(OR(J43="N/A",K43="N/A"),"N/A", IF(J43&gt;VALUE(MID(K43,1,2)), "No", IF(J43&lt;-1*VALUE(MID(K43,1,2)), "No", "Yes"))))</f>
        <v>Yes</v>
      </c>
    </row>
    <row r="44" spans="1:12" x14ac:dyDescent="0.25">
      <c r="A44" s="3" t="s">
        <v>172</v>
      </c>
      <c r="B44" s="33" t="s">
        <v>213</v>
      </c>
      <c r="C44" s="8">
        <v>3.8696171752000001</v>
      </c>
      <c r="D44" s="11" t="str">
        <f t="shared" si="14"/>
        <v>N/A</v>
      </c>
      <c r="E44" s="8">
        <v>3.7525488723999998</v>
      </c>
      <c r="F44" s="11" t="str">
        <f t="shared" si="15"/>
        <v>N/A</v>
      </c>
      <c r="G44" s="8">
        <v>3.6704683487</v>
      </c>
      <c r="H44" s="11" t="str">
        <f t="shared" si="16"/>
        <v>N/A</v>
      </c>
      <c r="I44" s="12">
        <v>-3.03</v>
      </c>
      <c r="J44" s="12">
        <v>-2.19</v>
      </c>
      <c r="K44" s="41" t="s">
        <v>740</v>
      </c>
      <c r="L44" s="9" t="str">
        <f t="shared" ref="L44:L53" si="17">IF(J44="Div by 0", "N/A", IF(OR(J44="N/A",K44="N/A"),"N/A", IF(J44&gt;VALUE(MID(K44,1,2)), "No", IF(J44&lt;-1*VALUE(MID(K44,1,2)), "No", "Yes"))))</f>
        <v>Yes</v>
      </c>
    </row>
    <row r="45" spans="1:12" x14ac:dyDescent="0.25">
      <c r="A45" s="3" t="s">
        <v>173</v>
      </c>
      <c r="B45" s="33" t="s">
        <v>213</v>
      </c>
      <c r="C45" s="8">
        <v>19.977231773</v>
      </c>
      <c r="D45" s="11" t="str">
        <f t="shared" si="14"/>
        <v>N/A</v>
      </c>
      <c r="E45" s="8">
        <v>20.381631596999998</v>
      </c>
      <c r="F45" s="11" t="str">
        <f t="shared" si="15"/>
        <v>N/A</v>
      </c>
      <c r="G45" s="8">
        <v>20.790071266999998</v>
      </c>
      <c r="H45" s="11" t="str">
        <f t="shared" si="16"/>
        <v>N/A</v>
      </c>
      <c r="I45" s="12">
        <v>2.024</v>
      </c>
      <c r="J45" s="12">
        <v>2.004</v>
      </c>
      <c r="K45" s="41" t="s">
        <v>740</v>
      </c>
      <c r="L45" s="9" t="str">
        <f t="shared" si="17"/>
        <v>Yes</v>
      </c>
    </row>
    <row r="46" spans="1:12" x14ac:dyDescent="0.25">
      <c r="A46" s="3" t="s">
        <v>174</v>
      </c>
      <c r="B46" s="33" t="s">
        <v>213</v>
      </c>
      <c r="C46" s="8">
        <v>9.4316020875</v>
      </c>
      <c r="D46" s="11" t="str">
        <f t="shared" si="14"/>
        <v>N/A</v>
      </c>
      <c r="E46" s="8">
        <v>10.501209401000001</v>
      </c>
      <c r="F46" s="11" t="str">
        <f t="shared" si="15"/>
        <v>N/A</v>
      </c>
      <c r="G46" s="8">
        <v>11.149650175</v>
      </c>
      <c r="H46" s="11" t="str">
        <f t="shared" si="16"/>
        <v>N/A</v>
      </c>
      <c r="I46" s="12">
        <v>11.34</v>
      </c>
      <c r="J46" s="12">
        <v>6.1749999999999998</v>
      </c>
      <c r="K46" s="41" t="s">
        <v>740</v>
      </c>
      <c r="L46" s="9" t="str">
        <f t="shared" si="17"/>
        <v>Yes</v>
      </c>
    </row>
    <row r="47" spans="1:12" x14ac:dyDescent="0.25">
      <c r="A47" s="3" t="s">
        <v>175</v>
      </c>
      <c r="B47" s="33" t="s">
        <v>213</v>
      </c>
      <c r="C47" s="8">
        <v>4.0875610443000001</v>
      </c>
      <c r="D47" s="11" t="str">
        <f t="shared" si="14"/>
        <v>N/A</v>
      </c>
      <c r="E47" s="8">
        <v>4.1366007208999998</v>
      </c>
      <c r="F47" s="11" t="str">
        <f t="shared" si="15"/>
        <v>N/A</v>
      </c>
      <c r="G47" s="8">
        <v>4.1781458022000004</v>
      </c>
      <c r="H47" s="11" t="str">
        <f t="shared" si="16"/>
        <v>N/A</v>
      </c>
      <c r="I47" s="12">
        <v>1.2</v>
      </c>
      <c r="J47" s="12">
        <v>1.004</v>
      </c>
      <c r="K47" s="41" t="s">
        <v>740</v>
      </c>
      <c r="L47" s="9" t="str">
        <f t="shared" si="17"/>
        <v>Yes</v>
      </c>
    </row>
    <row r="48" spans="1:12" x14ac:dyDescent="0.25">
      <c r="A48" s="3" t="s">
        <v>176</v>
      </c>
      <c r="B48" s="33" t="s">
        <v>213</v>
      </c>
      <c r="C48" s="8">
        <v>2.9817620161999998</v>
      </c>
      <c r="D48" s="11" t="str">
        <f t="shared" si="14"/>
        <v>N/A</v>
      </c>
      <c r="E48" s="8">
        <v>2.8775628215000002</v>
      </c>
      <c r="F48" s="11" t="str">
        <f t="shared" si="15"/>
        <v>N/A</v>
      </c>
      <c r="G48" s="8">
        <v>2.7861383952000001</v>
      </c>
      <c r="H48" s="11" t="str">
        <f t="shared" si="16"/>
        <v>N/A</v>
      </c>
      <c r="I48" s="12">
        <v>-3.49</v>
      </c>
      <c r="J48" s="12">
        <v>-3.18</v>
      </c>
      <c r="K48" s="41" t="s">
        <v>740</v>
      </c>
      <c r="L48" s="9" t="str">
        <f t="shared" si="17"/>
        <v>Yes</v>
      </c>
    </row>
    <row r="49" spans="1:12" x14ac:dyDescent="0.25">
      <c r="A49" s="3" t="s">
        <v>957</v>
      </c>
      <c r="B49" s="33" t="s">
        <v>213</v>
      </c>
      <c r="C49" s="8">
        <v>1.6655682657999999</v>
      </c>
      <c r="D49" s="11" t="str">
        <f t="shared" si="14"/>
        <v>N/A</v>
      </c>
      <c r="E49" s="8">
        <v>1.6204089500000001</v>
      </c>
      <c r="F49" s="11" t="str">
        <f t="shared" si="15"/>
        <v>N/A</v>
      </c>
      <c r="G49" s="8">
        <v>1.5718747257000001</v>
      </c>
      <c r="H49" s="11" t="str">
        <f t="shared" si="16"/>
        <v>N/A</v>
      </c>
      <c r="I49" s="12">
        <v>-2.71</v>
      </c>
      <c r="J49" s="12">
        <v>-3</v>
      </c>
      <c r="K49" s="41" t="s">
        <v>740</v>
      </c>
      <c r="L49" s="9" t="str">
        <f t="shared" si="17"/>
        <v>Yes</v>
      </c>
    </row>
    <row r="50" spans="1:12" x14ac:dyDescent="0.25">
      <c r="A50" s="2" t="s">
        <v>208</v>
      </c>
      <c r="B50" s="33" t="s">
        <v>213</v>
      </c>
      <c r="C50" s="34">
        <v>764125</v>
      </c>
      <c r="D50" s="9" t="str">
        <f t="shared" ref="D50:D53" si="18">IF($B50="N/A","N/A",IF(C50&lt;0,"No","Yes"))</f>
        <v>N/A</v>
      </c>
      <c r="E50" s="34">
        <v>778800</v>
      </c>
      <c r="F50" s="9" t="str">
        <f t="shared" ref="F50:F53" si="19">IF($B50="N/A","N/A",IF(E50&lt;0,"No","Yes"))</f>
        <v>N/A</v>
      </c>
      <c r="G50" s="34">
        <v>784716</v>
      </c>
      <c r="H50" s="9" t="str">
        <f t="shared" ref="H50:H53" si="20">IF($B50="N/A","N/A",IF(G50&lt;0,"No","Yes"))</f>
        <v>N/A</v>
      </c>
      <c r="I50" s="12">
        <v>1.92</v>
      </c>
      <c r="J50" s="12">
        <v>0.75960000000000005</v>
      </c>
      <c r="K50" s="41" t="s">
        <v>740</v>
      </c>
      <c r="L50" s="9" t="str">
        <f t="shared" si="17"/>
        <v>Yes</v>
      </c>
    </row>
    <row r="51" spans="1:12" x14ac:dyDescent="0.25">
      <c r="A51" s="2" t="s">
        <v>209</v>
      </c>
      <c r="B51" s="33" t="s">
        <v>213</v>
      </c>
      <c r="C51" s="34">
        <v>50708</v>
      </c>
      <c r="D51" s="9" t="str">
        <f t="shared" si="18"/>
        <v>N/A</v>
      </c>
      <c r="E51" s="34">
        <v>51197</v>
      </c>
      <c r="F51" s="9" t="str">
        <f t="shared" si="19"/>
        <v>N/A</v>
      </c>
      <c r="G51" s="34">
        <v>51319</v>
      </c>
      <c r="H51" s="9" t="str">
        <f t="shared" si="20"/>
        <v>N/A</v>
      </c>
      <c r="I51" s="12">
        <v>0.96430000000000005</v>
      </c>
      <c r="J51" s="12">
        <v>0.23830000000000001</v>
      </c>
      <c r="K51" s="41" t="s">
        <v>740</v>
      </c>
      <c r="L51" s="9" t="str">
        <f t="shared" si="17"/>
        <v>Yes</v>
      </c>
    </row>
    <row r="52" spans="1:12" x14ac:dyDescent="0.25">
      <c r="A52" s="2" t="s">
        <v>210</v>
      </c>
      <c r="B52" s="33" t="s">
        <v>213</v>
      </c>
      <c r="C52" s="34">
        <v>371784</v>
      </c>
      <c r="D52" s="9" t="str">
        <f t="shared" si="18"/>
        <v>N/A</v>
      </c>
      <c r="E52" s="34">
        <v>408187</v>
      </c>
      <c r="F52" s="9" t="str">
        <f t="shared" si="19"/>
        <v>N/A</v>
      </c>
      <c r="G52" s="34">
        <v>433765</v>
      </c>
      <c r="H52" s="9" t="str">
        <f t="shared" si="20"/>
        <v>N/A</v>
      </c>
      <c r="I52" s="12">
        <v>9.7910000000000004</v>
      </c>
      <c r="J52" s="12">
        <v>6.266</v>
      </c>
      <c r="K52" s="41" t="s">
        <v>740</v>
      </c>
      <c r="L52" s="9" t="str">
        <f t="shared" si="17"/>
        <v>Yes</v>
      </c>
    </row>
    <row r="53" spans="1:12" x14ac:dyDescent="0.25">
      <c r="A53" s="2" t="s">
        <v>958</v>
      </c>
      <c r="B53" s="33" t="s">
        <v>213</v>
      </c>
      <c r="C53" s="34">
        <v>93561</v>
      </c>
      <c r="D53" s="9" t="str">
        <f t="shared" si="18"/>
        <v>N/A</v>
      </c>
      <c r="E53" s="34">
        <v>97245</v>
      </c>
      <c r="F53" s="9" t="str">
        <f t="shared" si="19"/>
        <v>N/A</v>
      </c>
      <c r="G53" s="34">
        <v>99178</v>
      </c>
      <c r="H53" s="9" t="str">
        <f t="shared" si="20"/>
        <v>N/A</v>
      </c>
      <c r="I53" s="12">
        <v>3.9380000000000002</v>
      </c>
      <c r="J53" s="12">
        <v>1.988</v>
      </c>
      <c r="K53" s="41" t="s">
        <v>740</v>
      </c>
      <c r="L53" s="9" t="str">
        <f t="shared" si="17"/>
        <v>Yes</v>
      </c>
    </row>
    <row r="54" spans="1:12" x14ac:dyDescent="0.25">
      <c r="A54" s="2" t="s">
        <v>959</v>
      </c>
      <c r="B54" s="33" t="s">
        <v>213</v>
      </c>
      <c r="C54" s="8">
        <v>99.999924508999996</v>
      </c>
      <c r="D54" s="11" t="str">
        <f>IF($B54="N/A","N/A",IF(C54&gt;10,"No",IF(C54&lt;-10,"No","Yes")))</f>
        <v>N/A</v>
      </c>
      <c r="E54" s="8">
        <v>99.999927537000005</v>
      </c>
      <c r="F54" s="11" t="str">
        <f>IF($B54="N/A","N/A",IF(E54&gt;10,"No",IF(E54&lt;-10,"No","Yes")))</f>
        <v>N/A</v>
      </c>
      <c r="G54" s="8">
        <v>100</v>
      </c>
      <c r="H54" s="11" t="str">
        <f>IF($B54="N/A","N/A",IF(G54&gt;10,"No",IF(G54&lt;-10,"No","Yes")))</f>
        <v>N/A</v>
      </c>
      <c r="I54" s="12">
        <v>0</v>
      </c>
      <c r="J54" s="12">
        <v>1E-4</v>
      </c>
      <c r="K54" s="33" t="s">
        <v>213</v>
      </c>
      <c r="L54" s="9" t="str">
        <f t="shared" si="4"/>
        <v>N/A</v>
      </c>
    </row>
    <row r="55" spans="1:12" x14ac:dyDescent="0.25">
      <c r="A55" s="2" t="s">
        <v>1749</v>
      </c>
      <c r="B55" s="33" t="s">
        <v>213</v>
      </c>
      <c r="C55" s="8">
        <v>99.990790040999997</v>
      </c>
      <c r="D55" s="11" t="str">
        <f>IF($B55="N/A","N/A",IF(C55&gt;10,"No",IF(C55&lt;-10,"No","Yes")))</f>
        <v>N/A</v>
      </c>
      <c r="E55" s="8">
        <v>99.999710149999999</v>
      </c>
      <c r="F55" s="11" t="str">
        <f>IF($B55="N/A","N/A",IF(E55&gt;10,"No",IF(E55&lt;-10,"No","Yes")))</f>
        <v>N/A</v>
      </c>
      <c r="G55" s="8">
        <v>100</v>
      </c>
      <c r="H55" s="11" t="str">
        <f>IF($B55="N/A","N/A",IF(G55&gt;10,"No",IF(G55&lt;-10,"No","Yes")))</f>
        <v>N/A</v>
      </c>
      <c r="I55" s="12">
        <v>8.8999999999999999E-3</v>
      </c>
      <c r="J55" s="12">
        <v>2.9999999999999997E-4</v>
      </c>
      <c r="K55" s="33" t="s">
        <v>213</v>
      </c>
      <c r="L55" s="9" t="str">
        <f t="shared" si="4"/>
        <v>N/A</v>
      </c>
    </row>
    <row r="56" spans="1:12" x14ac:dyDescent="0.25">
      <c r="A56" s="2" t="s">
        <v>177</v>
      </c>
      <c r="B56" s="33" t="s">
        <v>213</v>
      </c>
      <c r="C56" s="8">
        <v>59.394271556</v>
      </c>
      <c r="D56" s="11" t="str">
        <f t="shared" ref="D56:D57" si="21">IF($B56="N/A","N/A",IF(C56&gt;10,"No",IF(C56&lt;-10,"No","Yes")))</f>
        <v>N/A</v>
      </c>
      <c r="E56" s="8">
        <v>59.143912198999999</v>
      </c>
      <c r="F56" s="11" t="str">
        <f t="shared" ref="F56:F57" si="22">IF($B56="N/A","N/A",IF(E56&gt;10,"No",IF(E56&lt;-10,"No","Yes")))</f>
        <v>N/A</v>
      </c>
      <c r="G56" s="8">
        <v>58.982960384999998</v>
      </c>
      <c r="H56" s="11" t="str">
        <f t="shared" ref="H56:H57" si="23">IF($B56="N/A","N/A",IF(G56&gt;10,"No",IF(G56&lt;-10,"No","Yes")))</f>
        <v>N/A</v>
      </c>
      <c r="I56" s="12">
        <v>-0.42199999999999999</v>
      </c>
      <c r="J56" s="12">
        <v>-0.27200000000000002</v>
      </c>
      <c r="K56" s="41" t="s">
        <v>740</v>
      </c>
      <c r="L56" s="9" t="str">
        <f>IF(J56="Div by 0", "N/A", IF(OR(J56="N/A",K56="N/A"),"N/A", IF(J56&gt;VALUE(MID(K56,1,2)), "No", IF(J56&lt;-1*VALUE(MID(K56,1,2)), "No", "Yes"))))</f>
        <v>Yes</v>
      </c>
    </row>
    <row r="57" spans="1:12" x14ac:dyDescent="0.25">
      <c r="A57" s="6" t="s">
        <v>178</v>
      </c>
      <c r="B57" s="33" t="s">
        <v>213</v>
      </c>
      <c r="C57" s="8">
        <v>40.596518484000001</v>
      </c>
      <c r="D57" s="11" t="str">
        <f t="shared" si="21"/>
        <v>N/A</v>
      </c>
      <c r="E57" s="8">
        <v>40.855797951</v>
      </c>
      <c r="F57" s="11" t="str">
        <f t="shared" si="22"/>
        <v>N/A</v>
      </c>
      <c r="G57" s="8">
        <v>41.017039615000002</v>
      </c>
      <c r="H57" s="11" t="str">
        <f t="shared" si="23"/>
        <v>N/A</v>
      </c>
      <c r="I57" s="12">
        <v>0.63870000000000005</v>
      </c>
      <c r="J57" s="12">
        <v>0.3947</v>
      </c>
      <c r="K57" s="41" t="s">
        <v>740</v>
      </c>
      <c r="L57" s="9" t="str">
        <f>IF(J57="Div by 0", "N/A", IF(OR(J57="N/A",K57="N/A"),"N/A", IF(J57&gt;VALUE(MID(K57,1,2)), "No", IF(J57&lt;-1*VALUE(MID(K57,1,2)), "No", "Yes"))))</f>
        <v>Yes</v>
      </c>
    </row>
    <row r="58" spans="1:12" x14ac:dyDescent="0.25">
      <c r="A58" s="7" t="s">
        <v>686</v>
      </c>
      <c r="B58" s="33" t="s">
        <v>282</v>
      </c>
      <c r="C58" s="8">
        <v>76.086945033999996</v>
      </c>
      <c r="D58" s="11" t="str">
        <f>IF($B58="N/A","N/A",IF(C58&gt;70,"No",IF(C58&lt;40,"No","Yes")))</f>
        <v>No</v>
      </c>
      <c r="E58" s="8">
        <v>74.602723725000004</v>
      </c>
      <c r="F58" s="11" t="str">
        <f>IF($B58="N/A","N/A",IF(E58&gt;70,"No",IF(E58&lt;40,"No","Yes")))</f>
        <v>No</v>
      </c>
      <c r="G58" s="8">
        <v>75.709559229999996</v>
      </c>
      <c r="H58" s="11" t="str">
        <f>IF($B58="N/A","N/A",IF(G58&gt;70,"No",IF(G58&lt;40,"No","Yes")))</f>
        <v>No</v>
      </c>
      <c r="I58" s="12">
        <v>-1.95</v>
      </c>
      <c r="J58" s="12">
        <v>1.484</v>
      </c>
      <c r="K58" s="41" t="s">
        <v>740</v>
      </c>
      <c r="L58" s="9" t="str">
        <f t="shared" si="4"/>
        <v>Yes</v>
      </c>
    </row>
    <row r="59" spans="1:12" x14ac:dyDescent="0.25">
      <c r="A59" s="2" t="s">
        <v>687</v>
      </c>
      <c r="B59" s="33" t="s">
        <v>213</v>
      </c>
      <c r="C59" s="8">
        <v>82.074756088000001</v>
      </c>
      <c r="D59" s="11" t="str">
        <f>IF($B59="N/A","N/A",IF(C59&gt;10,"No",IF(C59&lt;-10,"No","Yes")))</f>
        <v>N/A</v>
      </c>
      <c r="E59" s="8">
        <v>81.829205212999995</v>
      </c>
      <c r="F59" s="11" t="str">
        <f>IF($B59="N/A","N/A",IF(E59&gt;10,"No",IF(E59&lt;-10,"No","Yes")))</f>
        <v>N/A</v>
      </c>
      <c r="G59" s="8">
        <v>83.249122924999995</v>
      </c>
      <c r="H59" s="11" t="str">
        <f>IF($B59="N/A","N/A",IF(G59&gt;10,"No",IF(G59&lt;-10,"No","Yes")))</f>
        <v>N/A</v>
      </c>
      <c r="I59" s="12">
        <v>-0.29899999999999999</v>
      </c>
      <c r="J59" s="12">
        <v>1.7350000000000001</v>
      </c>
      <c r="K59" s="33" t="s">
        <v>213</v>
      </c>
      <c r="L59" s="9" t="str">
        <f t="shared" si="4"/>
        <v>N/A</v>
      </c>
    </row>
    <row r="60" spans="1:12" x14ac:dyDescent="0.25">
      <c r="A60" s="2" t="s">
        <v>688</v>
      </c>
      <c r="B60" s="33" t="s">
        <v>213</v>
      </c>
      <c r="C60" s="8">
        <v>82.240970301000004</v>
      </c>
      <c r="D60" s="11" t="str">
        <f t="shared" ref="D60:D66" si="24">IF($B60="N/A","N/A",IF(C60&gt;10,"No",IF(C60&lt;-10,"No","Yes")))</f>
        <v>N/A</v>
      </c>
      <c r="E60" s="8">
        <v>82.394269241000003</v>
      </c>
      <c r="F60" s="11" t="str">
        <f t="shared" ref="F60:F66" si="25">IF($B60="N/A","N/A",IF(E60&gt;10,"No",IF(E60&lt;-10,"No","Yes")))</f>
        <v>N/A</v>
      </c>
      <c r="G60" s="8">
        <v>84.314953025999998</v>
      </c>
      <c r="H60" s="11" t="str">
        <f t="shared" ref="H60:H66" si="26">IF($B60="N/A","N/A",IF(G60&gt;10,"No",IF(G60&lt;-10,"No","Yes")))</f>
        <v>N/A</v>
      </c>
      <c r="I60" s="12">
        <v>0.18640000000000001</v>
      </c>
      <c r="J60" s="12">
        <v>2.331</v>
      </c>
      <c r="K60" s="33" t="s">
        <v>213</v>
      </c>
      <c r="L60" s="9" t="str">
        <f t="shared" si="4"/>
        <v>N/A</v>
      </c>
    </row>
    <row r="61" spans="1:12" x14ac:dyDescent="0.25">
      <c r="A61" s="2" t="s">
        <v>1748</v>
      </c>
      <c r="B61" s="33" t="s">
        <v>213</v>
      </c>
      <c r="C61" s="8">
        <v>81.149962537999997</v>
      </c>
      <c r="D61" s="11" t="str">
        <f t="shared" si="24"/>
        <v>N/A</v>
      </c>
      <c r="E61" s="8">
        <v>79.588565286999994</v>
      </c>
      <c r="F61" s="11" t="str">
        <f t="shared" si="25"/>
        <v>N/A</v>
      </c>
      <c r="G61" s="8">
        <v>78.851013054999996</v>
      </c>
      <c r="H61" s="11" t="str">
        <f t="shared" si="26"/>
        <v>N/A</v>
      </c>
      <c r="I61" s="12">
        <v>-1.92</v>
      </c>
      <c r="J61" s="12">
        <v>-0.92700000000000005</v>
      </c>
      <c r="K61" s="33" t="s">
        <v>213</v>
      </c>
      <c r="L61" s="9" t="str">
        <f t="shared" si="4"/>
        <v>N/A</v>
      </c>
    </row>
    <row r="62" spans="1:12" x14ac:dyDescent="0.25">
      <c r="A62" s="2" t="s">
        <v>689</v>
      </c>
      <c r="B62" s="33" t="s">
        <v>213</v>
      </c>
      <c r="C62" s="8">
        <v>50.687407522000001</v>
      </c>
      <c r="D62" s="11" t="str">
        <f t="shared" si="24"/>
        <v>N/A</v>
      </c>
      <c r="E62" s="8">
        <v>49.459651123999997</v>
      </c>
      <c r="F62" s="11" t="str">
        <f t="shared" si="25"/>
        <v>N/A</v>
      </c>
      <c r="G62" s="8">
        <v>56.345643891999998</v>
      </c>
      <c r="H62" s="11" t="str">
        <f t="shared" si="26"/>
        <v>N/A</v>
      </c>
      <c r="I62" s="12">
        <v>-2.42</v>
      </c>
      <c r="J62" s="12">
        <v>13.92</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1747</v>
      </c>
      <c r="J63" s="12" t="s">
        <v>1747</v>
      </c>
      <c r="K63" s="33" t="s">
        <v>213</v>
      </c>
      <c r="L63" s="9" t="str">
        <f>IF(J63="Div by 0", "N/A", IF(K63="N/A","N/A", IF(J63&gt;VALUE(MID(K63,1,2)), "No", IF(J63&lt;-1*VALUE(MID(K63,1,2)), "No", "Yes"))))</f>
        <v>N/A</v>
      </c>
    </row>
    <row r="64" spans="1:12" x14ac:dyDescent="0.25">
      <c r="A64" s="3" t="s">
        <v>146</v>
      </c>
      <c r="B64" s="33" t="s">
        <v>213</v>
      </c>
      <c r="C64" s="8">
        <v>1.1341083287</v>
      </c>
      <c r="D64" s="11" t="str">
        <f t="shared" si="24"/>
        <v>N/A</v>
      </c>
      <c r="E64" s="8">
        <v>1.2092560843</v>
      </c>
      <c r="F64" s="11" t="str">
        <f t="shared" si="25"/>
        <v>N/A</v>
      </c>
      <c r="G64" s="8">
        <v>1.1815605205999999</v>
      </c>
      <c r="H64" s="11" t="str">
        <f t="shared" si="26"/>
        <v>N/A</v>
      </c>
      <c r="I64" s="12">
        <v>6.6260000000000003</v>
      </c>
      <c r="J64" s="12">
        <v>-2.29</v>
      </c>
      <c r="K64" s="33" t="s">
        <v>213</v>
      </c>
      <c r="L64" s="9" t="str">
        <f t="shared" si="4"/>
        <v>N/A</v>
      </c>
    </row>
    <row r="65" spans="1:12" x14ac:dyDescent="0.25">
      <c r="A65" s="3" t="s">
        <v>147</v>
      </c>
      <c r="B65" s="33" t="s">
        <v>213</v>
      </c>
      <c r="C65" s="8">
        <v>1.1542645508</v>
      </c>
      <c r="D65" s="11" t="str">
        <f t="shared" si="24"/>
        <v>N/A</v>
      </c>
      <c r="E65" s="8">
        <v>1.1538221853999999</v>
      </c>
      <c r="F65" s="11" t="str">
        <f t="shared" si="25"/>
        <v>N/A</v>
      </c>
      <c r="G65" s="8">
        <v>1.1513348831000001</v>
      </c>
      <c r="H65" s="11" t="str">
        <f t="shared" si="26"/>
        <v>N/A</v>
      </c>
      <c r="I65" s="12">
        <v>-3.7999999999999999E-2</v>
      </c>
      <c r="J65" s="12">
        <v>-0.216</v>
      </c>
      <c r="K65" s="33" t="s">
        <v>213</v>
      </c>
      <c r="L65" s="9" t="str">
        <f t="shared" si="4"/>
        <v>N/A</v>
      </c>
    </row>
    <row r="66" spans="1:12" x14ac:dyDescent="0.25">
      <c r="A66" s="3" t="s">
        <v>148</v>
      </c>
      <c r="B66" s="33" t="s">
        <v>213</v>
      </c>
      <c r="C66" s="8">
        <v>1.2714273095999999</v>
      </c>
      <c r="D66" s="11" t="str">
        <f t="shared" si="24"/>
        <v>N/A</v>
      </c>
      <c r="E66" s="8">
        <v>1.2574437219000001</v>
      </c>
      <c r="F66" s="11" t="str">
        <f t="shared" si="25"/>
        <v>N/A</v>
      </c>
      <c r="G66" s="8">
        <v>1.2510016224</v>
      </c>
      <c r="H66" s="11" t="str">
        <f t="shared" si="26"/>
        <v>N/A</v>
      </c>
      <c r="I66" s="12">
        <v>-1.1000000000000001</v>
      </c>
      <c r="J66" s="12">
        <v>-0.51200000000000001</v>
      </c>
      <c r="K66" s="33" t="s">
        <v>213</v>
      </c>
      <c r="L66" s="9" t="str">
        <f t="shared" si="4"/>
        <v>N/A</v>
      </c>
    </row>
    <row r="67" spans="1:12" x14ac:dyDescent="0.25">
      <c r="A67" s="2" t="s">
        <v>960</v>
      </c>
      <c r="B67" s="41" t="s">
        <v>213</v>
      </c>
      <c r="C67" s="1">
        <v>5060</v>
      </c>
      <c r="D67" s="11" t="str">
        <f>IF($B67="N/A","N/A",IF(C67&gt;10,"No",IF(C67&lt;-10,"No","Yes")))</f>
        <v>N/A</v>
      </c>
      <c r="E67" s="1">
        <v>3882</v>
      </c>
      <c r="F67" s="11" t="str">
        <f>IF($B67="N/A","N/A",IF(E67&gt;10,"No",IF(E67&lt;-10,"No","Yes")))</f>
        <v>N/A</v>
      </c>
      <c r="G67" s="1">
        <v>3335</v>
      </c>
      <c r="H67" s="11" t="str">
        <f>IF($B67="N/A","N/A",IF(G67&gt;10,"No",IF(G67&lt;-10,"No","Yes")))</f>
        <v>N/A</v>
      </c>
      <c r="I67" s="12">
        <v>-23.3</v>
      </c>
      <c r="J67" s="12">
        <v>-14.1</v>
      </c>
      <c r="K67" s="33" t="s">
        <v>213</v>
      </c>
      <c r="L67" s="9" t="str">
        <f t="shared" si="4"/>
        <v>N/A</v>
      </c>
    </row>
    <row r="68" spans="1:12" x14ac:dyDescent="0.25">
      <c r="A68" s="3" t="s">
        <v>201</v>
      </c>
      <c r="B68" s="41" t="s">
        <v>217</v>
      </c>
      <c r="C68" s="1">
        <v>0</v>
      </c>
      <c r="D68" s="11" t="str">
        <f t="shared" ref="D68:D69" si="27">IF($B68="N/A","N/A",IF(C68&gt;0,"No",IF(C68&lt;0,"No","Yes")))</f>
        <v>Yes</v>
      </c>
      <c r="E68" s="1">
        <v>0</v>
      </c>
      <c r="F68" s="11" t="str">
        <f t="shared" ref="F68:F69" si="28">IF($B68="N/A","N/A",IF(E68&gt;0,"No",IF(E68&lt;0,"No","Yes")))</f>
        <v>Yes</v>
      </c>
      <c r="G68" s="1">
        <v>0</v>
      </c>
      <c r="H68" s="11" t="str">
        <f t="shared" ref="H68:H69" si="29">IF($B68="N/A","N/A",IF(G68&gt;0,"No",IF(G68&lt;0,"No","Yes")))</f>
        <v>Yes</v>
      </c>
      <c r="I68" s="12" t="s">
        <v>1747</v>
      </c>
      <c r="J68" s="12" t="s">
        <v>1747</v>
      </c>
      <c r="K68" s="33" t="s">
        <v>213</v>
      </c>
      <c r="L68" s="9" t="str">
        <f t="shared" si="4"/>
        <v>N/A</v>
      </c>
    </row>
    <row r="69" spans="1:12" x14ac:dyDescent="0.25">
      <c r="A69" s="3" t="s">
        <v>202</v>
      </c>
      <c r="B69" s="41" t="s">
        <v>217</v>
      </c>
      <c r="C69" s="1">
        <v>1212</v>
      </c>
      <c r="D69" s="11" t="str">
        <f t="shared" si="27"/>
        <v>No</v>
      </c>
      <c r="E69" s="1">
        <v>1182</v>
      </c>
      <c r="F69" s="11" t="str">
        <f t="shared" si="28"/>
        <v>No</v>
      </c>
      <c r="G69" s="1">
        <v>594</v>
      </c>
      <c r="H69" s="11" t="str">
        <f t="shared" si="29"/>
        <v>No</v>
      </c>
      <c r="I69" s="12">
        <v>-2.48</v>
      </c>
      <c r="J69" s="12">
        <v>-49.7</v>
      </c>
      <c r="K69" s="33" t="s">
        <v>213</v>
      </c>
      <c r="L69" s="9" t="str">
        <f t="shared" si="4"/>
        <v>N/A</v>
      </c>
    </row>
    <row r="70" spans="1:12" x14ac:dyDescent="0.25">
      <c r="A70" s="3" t="s">
        <v>203</v>
      </c>
      <c r="B70" s="58" t="s">
        <v>213</v>
      </c>
      <c r="C70" s="13">
        <v>83.085808580999995</v>
      </c>
      <c r="D70" s="11" t="str">
        <f>IF($B70="N/A","N/A",IF(C70&gt;10,"No",IF(C70&lt;-10,"No","Yes")))</f>
        <v>N/A</v>
      </c>
      <c r="E70" s="13">
        <v>86.548223350000001</v>
      </c>
      <c r="F70" s="11" t="str">
        <f>IF($B70="N/A","N/A",IF(E70&gt;10,"No",IF(E70&lt;-10,"No","Yes")))</f>
        <v>N/A</v>
      </c>
      <c r="G70" s="13">
        <v>44.612794612999998</v>
      </c>
      <c r="H70" s="11" t="str">
        <f>IF($B70="N/A","N/A",IF(G70&gt;10,"No",IF(G70&lt;-10,"No","Yes")))</f>
        <v>N/A</v>
      </c>
      <c r="I70" s="12">
        <v>4.1669999999999998</v>
      </c>
      <c r="J70" s="12">
        <v>-48.5</v>
      </c>
      <c r="K70" s="58" t="s">
        <v>213</v>
      </c>
      <c r="L70" s="9" t="str">
        <f t="shared" si="4"/>
        <v>N/A</v>
      </c>
    </row>
    <row r="71" spans="1:12" x14ac:dyDescent="0.25">
      <c r="A71" s="2" t="s">
        <v>65</v>
      </c>
      <c r="B71" s="41" t="s">
        <v>213</v>
      </c>
      <c r="C71" s="1">
        <v>193874</v>
      </c>
      <c r="D71" s="11" t="str">
        <f>IF($B71="N/A","N/A",IF(C71&gt;10,"No",IF(C71&lt;-10,"No","Yes")))</f>
        <v>N/A</v>
      </c>
      <c r="E71" s="1">
        <v>203579</v>
      </c>
      <c r="F71" s="11" t="str">
        <f>IF($B71="N/A","N/A",IF(E71&gt;10,"No",IF(E71&lt;-10,"No","Yes")))</f>
        <v>N/A</v>
      </c>
      <c r="G71" s="1">
        <v>210369</v>
      </c>
      <c r="H71" s="11" t="str">
        <f>IF($B71="N/A","N/A",IF(G71&gt;10,"No",IF(G71&lt;-10,"No","Yes")))</f>
        <v>N/A</v>
      </c>
      <c r="I71" s="12">
        <v>5.0060000000000002</v>
      </c>
      <c r="J71" s="12">
        <v>3.335</v>
      </c>
      <c r="K71" s="41" t="s">
        <v>740</v>
      </c>
      <c r="L71" s="9" t="str">
        <f t="shared" ref="L71:L103" si="30">IF(J71="Div by 0", "N/A", IF(K71="N/A","N/A", IF(J71&gt;VALUE(MID(K71,1,2)), "No", IF(J71&lt;-1*VALUE(MID(K71,1,2)), "No", "Yes"))))</f>
        <v>Yes</v>
      </c>
    </row>
    <row r="72" spans="1:12" x14ac:dyDescent="0.25">
      <c r="A72" s="4" t="s">
        <v>66</v>
      </c>
      <c r="B72" s="41" t="s">
        <v>213</v>
      </c>
      <c r="C72" s="1">
        <v>178147.61</v>
      </c>
      <c r="D72" s="11" t="str">
        <f>IF($B72="N/A","N/A",IF(C72&gt;10,"No",IF(C72&lt;-10,"No","Yes")))</f>
        <v>N/A</v>
      </c>
      <c r="E72" s="1">
        <v>186818.29</v>
      </c>
      <c r="F72" s="11" t="str">
        <f>IF($B72="N/A","N/A",IF(E72&gt;10,"No",IF(E72&lt;-10,"No","Yes")))</f>
        <v>N/A</v>
      </c>
      <c r="G72" s="1">
        <v>194879.74</v>
      </c>
      <c r="H72" s="11" t="str">
        <f>IF($B72="N/A","N/A",IF(G72&gt;10,"No",IF(G72&lt;-10,"No","Yes")))</f>
        <v>N/A</v>
      </c>
      <c r="I72" s="12">
        <v>4.867</v>
      </c>
      <c r="J72" s="12">
        <v>4.3150000000000004</v>
      </c>
      <c r="K72" s="41" t="s">
        <v>741</v>
      </c>
      <c r="L72" s="9" t="str">
        <f t="shared" si="30"/>
        <v>Yes</v>
      </c>
    </row>
    <row r="73" spans="1:12" x14ac:dyDescent="0.25">
      <c r="A73" s="3" t="s">
        <v>67</v>
      </c>
      <c r="B73" s="33" t="s">
        <v>283</v>
      </c>
      <c r="C73" s="8">
        <v>96.78152575</v>
      </c>
      <c r="D73" s="11" t="str">
        <f>IF($B73="N/A","N/A",IF(C73&gt;=90,"Yes","No"))</f>
        <v>Yes</v>
      </c>
      <c r="E73" s="8">
        <v>96.948614875999994</v>
      </c>
      <c r="F73" s="11" t="str">
        <f>IF($B73="N/A","N/A",IF(E73&gt;=90,"Yes","No"))</f>
        <v>Yes</v>
      </c>
      <c r="G73" s="8">
        <v>97.384547768999994</v>
      </c>
      <c r="H73" s="11" t="str">
        <f>IF($B73="N/A","N/A",IF(G73&gt;=90,"Yes","No"))</f>
        <v>Yes</v>
      </c>
      <c r="I73" s="12">
        <v>0.1726</v>
      </c>
      <c r="J73" s="12">
        <v>0.44969999999999999</v>
      </c>
      <c r="K73" s="41" t="s">
        <v>740</v>
      </c>
      <c r="L73" s="9" t="str">
        <f t="shared" si="30"/>
        <v>Yes</v>
      </c>
    </row>
    <row r="74" spans="1:12" x14ac:dyDescent="0.25">
      <c r="A74" s="2" t="s">
        <v>961</v>
      </c>
      <c r="B74" s="33" t="s">
        <v>283</v>
      </c>
      <c r="C74" s="8">
        <v>96.921346550999999</v>
      </c>
      <c r="D74" s="11" t="str">
        <f>IF($B74="N/A","N/A",IF(C74&gt;=90,"Yes","No"))</f>
        <v>Yes</v>
      </c>
      <c r="E74" s="8">
        <v>97.056753525000005</v>
      </c>
      <c r="F74" s="11" t="str">
        <f>IF($B74="N/A","N/A",IF(E74&gt;=90,"Yes","No"))</f>
        <v>Yes</v>
      </c>
      <c r="G74" s="8">
        <v>97.514813758000003</v>
      </c>
      <c r="H74" s="11" t="str">
        <f>IF($B74="N/A","N/A",IF(G74&gt;=90,"Yes","No"))</f>
        <v>Yes</v>
      </c>
      <c r="I74" s="12">
        <v>0.13969999999999999</v>
      </c>
      <c r="J74" s="12">
        <v>0.47199999999999998</v>
      </c>
      <c r="K74" s="41" t="s">
        <v>740</v>
      </c>
      <c r="L74" s="9" t="str">
        <f t="shared" si="30"/>
        <v>Yes</v>
      </c>
    </row>
    <row r="75" spans="1:12" x14ac:dyDescent="0.25">
      <c r="A75" s="6" t="s">
        <v>962</v>
      </c>
      <c r="B75" s="41" t="s">
        <v>284</v>
      </c>
      <c r="C75" s="13">
        <v>36.038552441999997</v>
      </c>
      <c r="D75" s="11" t="str">
        <f>IF($B75="N/A","N/A",IF(C75&gt;55,"No",IF(C75&lt;30,"No","Yes")))</f>
        <v>Yes</v>
      </c>
      <c r="E75" s="13">
        <v>36.846496919000003</v>
      </c>
      <c r="F75" s="11" t="str">
        <f>IF($B75="N/A","N/A",IF(E75&gt;55,"No",IF(E75&lt;30,"No","Yes")))</f>
        <v>Yes</v>
      </c>
      <c r="G75" s="13">
        <v>37.918180628000002</v>
      </c>
      <c r="H75" s="11" t="str">
        <f>IF($B75="N/A","N/A",IF(G75&gt;55,"No",IF(G75&lt;30,"No","Yes")))</f>
        <v>Yes</v>
      </c>
      <c r="I75" s="12">
        <v>2.242</v>
      </c>
      <c r="J75" s="12">
        <v>2.9089999999999998</v>
      </c>
      <c r="K75" s="41" t="s">
        <v>740</v>
      </c>
      <c r="L75" s="9" t="str">
        <f t="shared" si="30"/>
        <v>Yes</v>
      </c>
    </row>
    <row r="76" spans="1:12" ht="25" x14ac:dyDescent="0.25">
      <c r="A76" s="2" t="s">
        <v>963</v>
      </c>
      <c r="B76" s="41" t="s">
        <v>278</v>
      </c>
      <c r="C76" s="13">
        <v>0.55706283459999995</v>
      </c>
      <c r="D76" s="11" t="str">
        <f>IF($B76="N/A","N/A",IF(C76&gt;=5,"No",IF(C76&lt;0,"No","Yes")))</f>
        <v>Yes</v>
      </c>
      <c r="E76" s="13">
        <v>0.45436906560000001</v>
      </c>
      <c r="F76" s="11" t="str">
        <f>IF($B76="N/A","N/A",IF(E76&gt;=5,"No",IF(E76&lt;0,"No","Yes")))</f>
        <v>Yes</v>
      </c>
      <c r="G76" s="13">
        <v>0.436376082</v>
      </c>
      <c r="H76" s="11" t="str">
        <f>IF($B76="N/A","N/A",IF(G76&gt;=5,"No",IF(G76&lt;0,"No","Yes")))</f>
        <v>Yes</v>
      </c>
      <c r="I76" s="12">
        <v>-18.399999999999999</v>
      </c>
      <c r="J76" s="12">
        <v>-3.96</v>
      </c>
      <c r="K76" s="41" t="s">
        <v>213</v>
      </c>
      <c r="L76" s="9" t="str">
        <f t="shared" si="30"/>
        <v>N/A</v>
      </c>
    </row>
    <row r="77" spans="1:12" ht="25" x14ac:dyDescent="0.25">
      <c r="A77" s="2" t="s">
        <v>964</v>
      </c>
      <c r="B77" s="41" t="s">
        <v>213</v>
      </c>
      <c r="C77" s="13">
        <v>22.313977119</v>
      </c>
      <c r="D77" s="41" t="s">
        <v>213</v>
      </c>
      <c r="E77" s="13">
        <v>22.976338424000001</v>
      </c>
      <c r="F77" s="41" t="s">
        <v>213</v>
      </c>
      <c r="G77" s="13">
        <v>23.405539789999999</v>
      </c>
      <c r="H77" s="41" t="s">
        <v>213</v>
      </c>
      <c r="I77" s="12">
        <v>2.968</v>
      </c>
      <c r="J77" s="12">
        <v>1.8680000000000001</v>
      </c>
      <c r="K77" s="41" t="s">
        <v>213</v>
      </c>
      <c r="L77" s="9" t="str">
        <f t="shared" si="30"/>
        <v>N/A</v>
      </c>
    </row>
    <row r="78" spans="1:12" ht="25" x14ac:dyDescent="0.25">
      <c r="A78" s="2" t="s">
        <v>965</v>
      </c>
      <c r="B78" s="41" t="s">
        <v>213</v>
      </c>
      <c r="C78" s="13">
        <v>44.289074347000003</v>
      </c>
      <c r="D78" s="41" t="s">
        <v>213</v>
      </c>
      <c r="E78" s="13">
        <v>43.253478993000002</v>
      </c>
      <c r="F78" s="41" t="s">
        <v>213</v>
      </c>
      <c r="G78" s="13">
        <v>42.760102486999997</v>
      </c>
      <c r="H78" s="41" t="s">
        <v>213</v>
      </c>
      <c r="I78" s="12">
        <v>-2.34</v>
      </c>
      <c r="J78" s="12">
        <v>-1.1399999999999999</v>
      </c>
      <c r="K78" s="41" t="s">
        <v>213</v>
      </c>
      <c r="L78" s="9" t="str">
        <f t="shared" si="30"/>
        <v>N/A</v>
      </c>
    </row>
    <row r="79" spans="1:12" ht="25" x14ac:dyDescent="0.25">
      <c r="A79" s="2" t="s">
        <v>966</v>
      </c>
      <c r="B79" s="41" t="s">
        <v>213</v>
      </c>
      <c r="C79" s="13">
        <v>12.847519523000001</v>
      </c>
      <c r="D79" s="41" t="s">
        <v>213</v>
      </c>
      <c r="E79" s="13">
        <v>13.282313008999999</v>
      </c>
      <c r="F79" s="41" t="s">
        <v>213</v>
      </c>
      <c r="G79" s="13">
        <v>13.414524003</v>
      </c>
      <c r="H79" s="41" t="s">
        <v>213</v>
      </c>
      <c r="I79" s="12">
        <v>3.3839999999999999</v>
      </c>
      <c r="J79" s="12">
        <v>0.99539999999999995</v>
      </c>
      <c r="K79" s="41" t="s">
        <v>213</v>
      </c>
      <c r="L79" s="9" t="str">
        <f t="shared" si="30"/>
        <v>N/A</v>
      </c>
    </row>
    <row r="80" spans="1:12" ht="25" x14ac:dyDescent="0.25">
      <c r="A80" s="2" t="s">
        <v>967</v>
      </c>
      <c r="B80" s="41" t="s">
        <v>213</v>
      </c>
      <c r="C80" s="13">
        <v>2.7569452325000001</v>
      </c>
      <c r="D80" s="41" t="s">
        <v>213</v>
      </c>
      <c r="E80" s="13">
        <v>2.7090220504000002</v>
      </c>
      <c r="F80" s="41" t="s">
        <v>213</v>
      </c>
      <c r="G80" s="13">
        <v>2.6087493880000001</v>
      </c>
      <c r="H80" s="41" t="s">
        <v>213</v>
      </c>
      <c r="I80" s="12">
        <v>-1.74</v>
      </c>
      <c r="J80" s="12">
        <v>-3.7</v>
      </c>
      <c r="K80" s="41" t="s">
        <v>213</v>
      </c>
      <c r="L80" s="9" t="str">
        <f t="shared" si="30"/>
        <v>N/A</v>
      </c>
    </row>
    <row r="81" spans="1:12" x14ac:dyDescent="0.25">
      <c r="A81" s="2" t="s">
        <v>968</v>
      </c>
      <c r="B81" s="41" t="s">
        <v>213</v>
      </c>
      <c r="C81" s="13">
        <v>0</v>
      </c>
      <c r="D81" s="41" t="s">
        <v>213</v>
      </c>
      <c r="E81" s="13">
        <v>0</v>
      </c>
      <c r="F81" s="41" t="s">
        <v>213</v>
      </c>
      <c r="G81" s="13">
        <v>0</v>
      </c>
      <c r="H81" s="41" t="s">
        <v>213</v>
      </c>
      <c r="I81" s="12" t="s">
        <v>1747</v>
      </c>
      <c r="J81" s="12" t="s">
        <v>1747</v>
      </c>
      <c r="K81" s="41" t="s">
        <v>213</v>
      </c>
      <c r="L81" s="9" t="str">
        <f t="shared" si="30"/>
        <v>N/A</v>
      </c>
    </row>
    <row r="82" spans="1:12" x14ac:dyDescent="0.25">
      <c r="A82" s="2" t="s">
        <v>969</v>
      </c>
      <c r="B82" s="41" t="s">
        <v>213</v>
      </c>
      <c r="C82" s="13">
        <v>7.8664493434000002</v>
      </c>
      <c r="D82" s="41" t="s">
        <v>213</v>
      </c>
      <c r="E82" s="13">
        <v>8.2312026290000002</v>
      </c>
      <c r="F82" s="41" t="s">
        <v>213</v>
      </c>
      <c r="G82" s="13">
        <v>8.4850904839000005</v>
      </c>
      <c r="H82" s="41" t="s">
        <v>213</v>
      </c>
      <c r="I82" s="12">
        <v>4.6369999999999996</v>
      </c>
      <c r="J82" s="12">
        <v>3.0840000000000001</v>
      </c>
      <c r="K82" s="41" t="s">
        <v>213</v>
      </c>
      <c r="L82" s="9" t="str">
        <f t="shared" si="30"/>
        <v>N/A</v>
      </c>
    </row>
    <row r="83" spans="1:12" x14ac:dyDescent="0.25">
      <c r="A83" s="2" t="s">
        <v>970</v>
      </c>
      <c r="B83" s="41" t="s">
        <v>213</v>
      </c>
      <c r="C83" s="13">
        <v>0</v>
      </c>
      <c r="D83" s="41" t="s">
        <v>213</v>
      </c>
      <c r="E83" s="13">
        <v>0</v>
      </c>
      <c r="F83" s="41" t="s">
        <v>213</v>
      </c>
      <c r="G83" s="13">
        <v>0</v>
      </c>
      <c r="H83" s="41" t="s">
        <v>213</v>
      </c>
      <c r="I83" s="12" t="s">
        <v>1747</v>
      </c>
      <c r="J83" s="12" t="s">
        <v>1747</v>
      </c>
      <c r="K83" s="41" t="s">
        <v>213</v>
      </c>
      <c r="L83" s="9" t="str">
        <f t="shared" si="30"/>
        <v>N/A</v>
      </c>
    </row>
    <row r="84" spans="1:12" x14ac:dyDescent="0.25">
      <c r="A84" s="2" t="s">
        <v>971</v>
      </c>
      <c r="B84" s="41" t="s">
        <v>213</v>
      </c>
      <c r="C84" s="13">
        <v>9.3689716001000001</v>
      </c>
      <c r="D84" s="41" t="s">
        <v>213</v>
      </c>
      <c r="E84" s="13">
        <v>9.0932758289999995</v>
      </c>
      <c r="F84" s="41" t="s">
        <v>213</v>
      </c>
      <c r="G84" s="13">
        <v>8.8896177669000007</v>
      </c>
      <c r="H84" s="41" t="s">
        <v>213</v>
      </c>
      <c r="I84" s="12">
        <v>-2.94</v>
      </c>
      <c r="J84" s="12">
        <v>-2.2400000000000002</v>
      </c>
      <c r="K84" s="41" t="s">
        <v>213</v>
      </c>
      <c r="L84" s="9" t="str">
        <f t="shared" si="30"/>
        <v>N/A</v>
      </c>
    </row>
    <row r="85" spans="1:12" ht="25" x14ac:dyDescent="0.25">
      <c r="A85" s="2" t="s">
        <v>972</v>
      </c>
      <c r="B85" s="41" t="s">
        <v>213</v>
      </c>
      <c r="C85" s="13">
        <v>0</v>
      </c>
      <c r="D85" s="41" t="s">
        <v>213</v>
      </c>
      <c r="E85" s="13">
        <v>0</v>
      </c>
      <c r="F85" s="41" t="s">
        <v>213</v>
      </c>
      <c r="G85" s="13">
        <v>0</v>
      </c>
      <c r="H85" s="41" t="s">
        <v>213</v>
      </c>
      <c r="I85" s="12" t="s">
        <v>1747</v>
      </c>
      <c r="J85" s="12" t="s">
        <v>1747</v>
      </c>
      <c r="K85" s="41" t="s">
        <v>213</v>
      </c>
      <c r="L85" s="9" t="str">
        <f t="shared" si="30"/>
        <v>N/A</v>
      </c>
    </row>
    <row r="86" spans="1:12" ht="25" x14ac:dyDescent="0.25">
      <c r="A86" s="2" t="s">
        <v>973</v>
      </c>
      <c r="B86" s="41" t="s">
        <v>213</v>
      </c>
      <c r="C86" s="13">
        <v>0</v>
      </c>
      <c r="D86" s="41" t="s">
        <v>213</v>
      </c>
      <c r="E86" s="13">
        <v>0</v>
      </c>
      <c r="F86" s="41" t="s">
        <v>213</v>
      </c>
      <c r="G86" s="13">
        <v>0</v>
      </c>
      <c r="H86" s="41" t="s">
        <v>213</v>
      </c>
      <c r="I86" s="12" t="s">
        <v>1747</v>
      </c>
      <c r="J86" s="12" t="s">
        <v>1747</v>
      </c>
      <c r="K86" s="41" t="s">
        <v>213</v>
      </c>
      <c r="L86" s="9" t="str">
        <f t="shared" si="30"/>
        <v>N/A</v>
      </c>
    </row>
    <row r="87" spans="1:12" x14ac:dyDescent="0.25">
      <c r="A87" s="2" t="s">
        <v>974</v>
      </c>
      <c r="B87" s="41" t="s">
        <v>213</v>
      </c>
      <c r="C87" s="13">
        <v>56.972054014000001</v>
      </c>
      <c r="D87" s="41" t="s">
        <v>213</v>
      </c>
      <c r="E87" s="13">
        <v>55.510145938000001</v>
      </c>
      <c r="F87" s="41" t="s">
        <v>213</v>
      </c>
      <c r="G87" s="13">
        <v>54.694845723</v>
      </c>
      <c r="H87" s="41" t="s">
        <v>213</v>
      </c>
      <c r="I87" s="12">
        <v>-2.57</v>
      </c>
      <c r="J87" s="12">
        <v>-1.47</v>
      </c>
      <c r="K87" s="41" t="s">
        <v>213</v>
      </c>
      <c r="L87" s="9" t="str">
        <f t="shared" si="30"/>
        <v>N/A</v>
      </c>
    </row>
    <row r="88" spans="1:12" x14ac:dyDescent="0.25">
      <c r="A88" s="2" t="s">
        <v>975</v>
      </c>
      <c r="B88" s="41" t="s">
        <v>213</v>
      </c>
      <c r="C88" s="13">
        <v>43.027945985999999</v>
      </c>
      <c r="D88" s="41" t="s">
        <v>213</v>
      </c>
      <c r="E88" s="13">
        <v>44.489854061999999</v>
      </c>
      <c r="F88" s="41" t="s">
        <v>213</v>
      </c>
      <c r="G88" s="13">
        <v>45.305154277</v>
      </c>
      <c r="H88" s="41" t="s">
        <v>213</v>
      </c>
      <c r="I88" s="12">
        <v>3.3980000000000001</v>
      </c>
      <c r="J88" s="12">
        <v>1.833</v>
      </c>
      <c r="K88" s="41" t="s">
        <v>213</v>
      </c>
      <c r="L88" s="9" t="str">
        <f t="shared" si="30"/>
        <v>N/A</v>
      </c>
    </row>
    <row r="89" spans="1:12" x14ac:dyDescent="0.25">
      <c r="A89" s="6" t="s">
        <v>68</v>
      </c>
      <c r="B89" s="41" t="s">
        <v>213</v>
      </c>
      <c r="C89" s="1">
        <v>3211</v>
      </c>
      <c r="D89" s="11" t="str">
        <f>IF($B89="N/A","N/A",IF(C89&gt;10,"No",IF(C89&lt;-10,"No","Yes")))</f>
        <v>N/A</v>
      </c>
      <c r="E89" s="1">
        <v>3127</v>
      </c>
      <c r="F89" s="11" t="str">
        <f>IF($B89="N/A","N/A",IF(E89&gt;10,"No",IF(E89&lt;-10,"No","Yes")))</f>
        <v>N/A</v>
      </c>
      <c r="G89" s="1">
        <v>2451</v>
      </c>
      <c r="H89" s="11" t="str">
        <f>IF($B89="N/A","N/A",IF(G89&gt;10,"No",IF(G89&lt;-10,"No","Yes")))</f>
        <v>N/A</v>
      </c>
      <c r="I89" s="12">
        <v>-2.62</v>
      </c>
      <c r="J89" s="12">
        <v>-21.6</v>
      </c>
      <c r="K89" s="41" t="s">
        <v>740</v>
      </c>
      <c r="L89" s="9" t="str">
        <f t="shared" si="30"/>
        <v>No</v>
      </c>
    </row>
    <row r="90" spans="1:12" x14ac:dyDescent="0.25">
      <c r="A90" s="2" t="s">
        <v>109</v>
      </c>
      <c r="B90" s="41" t="s">
        <v>213</v>
      </c>
      <c r="C90" s="13">
        <v>0</v>
      </c>
      <c r="D90" s="11" t="str">
        <f>IF($B90="N/A","N/A",IF(C90&gt;10,"No",IF(C90&lt;-10,"No","Yes")))</f>
        <v>N/A</v>
      </c>
      <c r="E90" s="13">
        <v>0</v>
      </c>
      <c r="F90" s="11" t="str">
        <f>IF($B90="N/A","N/A",IF(E90&gt;10,"No",IF(E90&lt;-10,"No","Yes")))</f>
        <v>N/A</v>
      </c>
      <c r="G90" s="13">
        <v>0</v>
      </c>
      <c r="H90" s="11" t="str">
        <f>IF($B90="N/A","N/A",IF(G90&gt;10,"No",IF(G90&lt;-10,"No","Yes")))</f>
        <v>N/A</v>
      </c>
      <c r="I90" s="12" t="s">
        <v>1747</v>
      </c>
      <c r="J90" s="12" t="s">
        <v>1747</v>
      </c>
      <c r="K90" s="41" t="s">
        <v>740</v>
      </c>
      <c r="L90" s="9" t="str">
        <f t="shared" si="30"/>
        <v>N/A</v>
      </c>
    </row>
    <row r="91" spans="1:12" x14ac:dyDescent="0.25">
      <c r="A91" s="2" t="s">
        <v>110</v>
      </c>
      <c r="B91" s="41" t="s">
        <v>213</v>
      </c>
      <c r="C91" s="13">
        <v>0.96543132980000002</v>
      </c>
      <c r="D91" s="11" t="str">
        <f>IF($B91="N/A","N/A",IF(C91&gt;10,"No",IF(C91&lt;-10,"No","Yes")))</f>
        <v>N/A</v>
      </c>
      <c r="E91" s="13">
        <v>1.2791813240000001</v>
      </c>
      <c r="F91" s="11" t="str">
        <f>IF($B91="N/A","N/A",IF(E91&gt;10,"No",IF(E91&lt;-10,"No","Yes")))</f>
        <v>N/A</v>
      </c>
      <c r="G91" s="13">
        <v>1.8359853121</v>
      </c>
      <c r="H91" s="11" t="str">
        <f>IF($B91="N/A","N/A",IF(G91&gt;10,"No",IF(G91&lt;-10,"No","Yes")))</f>
        <v>N/A</v>
      </c>
      <c r="I91" s="12">
        <v>32.5</v>
      </c>
      <c r="J91" s="12">
        <v>43.53</v>
      </c>
      <c r="K91" s="41" t="s">
        <v>740</v>
      </c>
      <c r="L91" s="9" t="str">
        <f t="shared" si="30"/>
        <v>No</v>
      </c>
    </row>
    <row r="92" spans="1:12" x14ac:dyDescent="0.25">
      <c r="A92" s="4" t="s">
        <v>7</v>
      </c>
      <c r="B92" s="41" t="s">
        <v>213</v>
      </c>
      <c r="C92" s="13">
        <v>0.53024129070000003</v>
      </c>
      <c r="D92" s="11" t="str">
        <f>IF($B92="N/A","N/A",IF(C92&gt;10,"No",IF(C92&lt;-10,"No","Yes")))</f>
        <v>N/A</v>
      </c>
      <c r="E92" s="13">
        <v>0.55457586489999999</v>
      </c>
      <c r="F92" s="11" t="str">
        <f>IF($B92="N/A","N/A",IF(E92&gt;10,"No",IF(E92&lt;-10,"No","Yes")))</f>
        <v>N/A</v>
      </c>
      <c r="G92" s="13">
        <v>0.56472198849999999</v>
      </c>
      <c r="H92" s="11" t="str">
        <f>IF($B92="N/A","N/A",IF(G92&gt;10,"No",IF(G92&lt;-10,"No","Yes")))</f>
        <v>N/A</v>
      </c>
      <c r="I92" s="12">
        <v>4.5890000000000004</v>
      </c>
      <c r="J92" s="12">
        <v>1.83</v>
      </c>
      <c r="K92" s="41" t="s">
        <v>741</v>
      </c>
      <c r="L92" s="9" t="str">
        <f t="shared" si="30"/>
        <v>Yes</v>
      </c>
    </row>
    <row r="93" spans="1:12" x14ac:dyDescent="0.25">
      <c r="A93" s="4" t="s">
        <v>180</v>
      </c>
      <c r="B93" s="41" t="s">
        <v>213</v>
      </c>
      <c r="C93" s="13">
        <v>62.323983618</v>
      </c>
      <c r="D93" s="11" t="str">
        <f t="shared" ref="D93:D94" si="31">IF($B93="N/A","N/A",IF(C93&gt;10,"No",IF(C93&lt;-10,"No","Yes")))</f>
        <v>N/A</v>
      </c>
      <c r="E93" s="13">
        <v>61.975940543999997</v>
      </c>
      <c r="F93" s="11" t="str">
        <f t="shared" ref="F93:F94" si="32">IF($B93="N/A","N/A",IF(E93&gt;10,"No",IF(E93&lt;-10,"No","Yes")))</f>
        <v>N/A</v>
      </c>
      <c r="G93" s="13">
        <v>61.632655001000003</v>
      </c>
      <c r="H93" s="11" t="str">
        <f t="shared" ref="H93:H94" si="33">IF($B93="N/A","N/A",IF(G93&gt;10,"No",IF(G93&lt;-10,"No","Yes")))</f>
        <v>N/A</v>
      </c>
      <c r="I93" s="12">
        <v>-0.55800000000000005</v>
      </c>
      <c r="J93" s="12">
        <v>-0.55400000000000005</v>
      </c>
      <c r="K93" s="41" t="s">
        <v>740</v>
      </c>
      <c r="L93" s="9" t="str">
        <f>IF(J93="Div by 0", "N/A", IF(OR(J93="N/A",K93="N/A"),"N/A", IF(J93&gt;VALUE(MID(K93,1,2)), "No", IF(J93&lt;-1*VALUE(MID(K93,1,2)), "No", "Yes"))))</f>
        <v>Yes</v>
      </c>
    </row>
    <row r="94" spans="1:12" x14ac:dyDescent="0.25">
      <c r="A94" s="4" t="s">
        <v>181</v>
      </c>
      <c r="B94" s="41" t="s">
        <v>213</v>
      </c>
      <c r="C94" s="13">
        <v>37.676016382</v>
      </c>
      <c r="D94" s="11" t="str">
        <f t="shared" si="31"/>
        <v>N/A</v>
      </c>
      <c r="E94" s="13">
        <v>38.024059456000003</v>
      </c>
      <c r="F94" s="11" t="str">
        <f t="shared" si="32"/>
        <v>N/A</v>
      </c>
      <c r="G94" s="13">
        <v>38.367344998999997</v>
      </c>
      <c r="H94" s="11" t="str">
        <f t="shared" si="33"/>
        <v>N/A</v>
      </c>
      <c r="I94" s="12">
        <v>0.92379999999999995</v>
      </c>
      <c r="J94" s="12">
        <v>0.90280000000000005</v>
      </c>
      <c r="K94" s="41" t="s">
        <v>740</v>
      </c>
      <c r="L94" s="9" t="str">
        <f>IF(J94="Div by 0", "N/A", IF(OR(J94="N/A",K94="N/A"),"N/A", IF(J94&gt;VALUE(MID(K94,1,2)), "No", IF(J94&lt;-1*VALUE(MID(K94,1,2)), "No", "Yes"))))</f>
        <v>Yes</v>
      </c>
    </row>
    <row r="95" spans="1:12" x14ac:dyDescent="0.25">
      <c r="A95" s="2" t="s">
        <v>8</v>
      </c>
      <c r="B95" s="41" t="s">
        <v>285</v>
      </c>
      <c r="C95" s="13">
        <v>6.4139595820000004</v>
      </c>
      <c r="D95" s="11" t="str">
        <f>IF($B95="N/A","N/A",IF(C95&gt;10,"No",IF(C95&lt;5,"No","Yes")))</f>
        <v>Yes</v>
      </c>
      <c r="E95" s="13">
        <v>6.2594864893000004</v>
      </c>
      <c r="F95" s="11" t="str">
        <f>IF($B95="N/A","N/A",IF(E95&gt;10,"No",IF(E95&lt;5,"No","Yes")))</f>
        <v>Yes</v>
      </c>
      <c r="G95" s="13">
        <v>6.1772409433000002</v>
      </c>
      <c r="H95" s="11" t="str">
        <f t="shared" ref="H95:H98" si="34">IF($B95="N/A","N/A",IF(G95&gt;10,"No",IF(G95&lt;5,"No","Yes")))</f>
        <v>Yes</v>
      </c>
      <c r="I95" s="12">
        <v>-2.41</v>
      </c>
      <c r="J95" s="12">
        <v>-1.31</v>
      </c>
      <c r="K95" s="41" t="s">
        <v>741</v>
      </c>
      <c r="L95" s="9" t="str">
        <f t="shared" si="30"/>
        <v>Yes</v>
      </c>
    </row>
    <row r="96" spans="1:12" x14ac:dyDescent="0.25">
      <c r="A96" s="2" t="s">
        <v>149</v>
      </c>
      <c r="B96" s="41" t="s">
        <v>285</v>
      </c>
      <c r="C96" s="13">
        <v>5.9265296017000004</v>
      </c>
      <c r="D96" s="11" t="str">
        <f>IF($B96="N/A","N/A",IF(C96&gt;10,"No",IF(C96&lt;5,"No","Yes")))</f>
        <v>Yes</v>
      </c>
      <c r="E96" s="13">
        <v>6.1062290314999998</v>
      </c>
      <c r="F96" s="11" t="str">
        <f t="shared" ref="F96:F98" si="35">IF($B96="N/A","N/A",IF(E96&gt;10,"No",IF(E96&lt;5,"No","Yes")))</f>
        <v>Yes</v>
      </c>
      <c r="G96" s="13">
        <v>5.9557254157999999</v>
      </c>
      <c r="H96" s="11" t="str">
        <f t="shared" si="34"/>
        <v>Yes</v>
      </c>
      <c r="I96" s="12">
        <v>3.032</v>
      </c>
      <c r="J96" s="12">
        <v>-2.46</v>
      </c>
      <c r="K96" s="41" t="s">
        <v>741</v>
      </c>
      <c r="L96" s="9" t="str">
        <f t="shared" si="30"/>
        <v>Yes</v>
      </c>
    </row>
    <row r="97" spans="1:12" x14ac:dyDescent="0.25">
      <c r="A97" s="2" t="s">
        <v>150</v>
      </c>
      <c r="B97" s="41" t="s">
        <v>285</v>
      </c>
      <c r="C97" s="13">
        <v>6.0456791524</v>
      </c>
      <c r="D97" s="11" t="str">
        <f>IF($B97="N/A","N/A",IF(C97&gt;10,"No",IF(C97&lt;5,"No","Yes")))</f>
        <v>Yes</v>
      </c>
      <c r="E97" s="13">
        <v>5.9411825384999997</v>
      </c>
      <c r="F97" s="11" t="str">
        <f t="shared" si="35"/>
        <v>Yes</v>
      </c>
      <c r="G97" s="13">
        <v>5.8430662311999999</v>
      </c>
      <c r="H97" s="11" t="str">
        <f t="shared" si="34"/>
        <v>Yes</v>
      </c>
      <c r="I97" s="12">
        <v>-1.73</v>
      </c>
      <c r="J97" s="12">
        <v>-1.65</v>
      </c>
      <c r="K97" s="41" t="s">
        <v>741</v>
      </c>
      <c r="L97" s="9" t="str">
        <f t="shared" si="30"/>
        <v>Yes</v>
      </c>
    </row>
    <row r="98" spans="1:12" x14ac:dyDescent="0.25">
      <c r="A98" s="2" t="s">
        <v>151</v>
      </c>
      <c r="B98" s="41" t="s">
        <v>285</v>
      </c>
      <c r="C98" s="13">
        <v>6.4253071582999999</v>
      </c>
      <c r="D98" s="11" t="str">
        <f>IF($B98="N/A","N/A",IF(C98&gt;10,"No",IF(C98&lt;5,"No","Yes")))</f>
        <v>Yes</v>
      </c>
      <c r="E98" s="13">
        <v>6.2766788323</v>
      </c>
      <c r="F98" s="11" t="str">
        <f t="shared" si="35"/>
        <v>Yes</v>
      </c>
      <c r="G98" s="13">
        <v>6.1943537307999996</v>
      </c>
      <c r="H98" s="11" t="str">
        <f t="shared" si="34"/>
        <v>Yes</v>
      </c>
      <c r="I98" s="12">
        <v>-2.31</v>
      </c>
      <c r="J98" s="12">
        <v>-1.31</v>
      </c>
      <c r="K98" s="41" t="s">
        <v>741</v>
      </c>
      <c r="L98" s="9" t="str">
        <f t="shared" si="30"/>
        <v>Yes</v>
      </c>
    </row>
    <row r="99" spans="1:12" x14ac:dyDescent="0.25">
      <c r="A99" s="2" t="s">
        <v>976</v>
      </c>
      <c r="B99" s="41" t="s">
        <v>213</v>
      </c>
      <c r="C99" s="1">
        <v>1564</v>
      </c>
      <c r="D99" s="11" t="str">
        <f t="shared" ref="D99:D110" si="36">IF($B99="N/A","N/A",IF(C99&gt;10,"No",IF(C99&lt;-10,"No","Yes")))</f>
        <v>N/A</v>
      </c>
      <c r="E99" s="1">
        <v>859</v>
      </c>
      <c r="F99" s="11" t="str">
        <f t="shared" ref="F99:F110" si="37">IF($B99="N/A","N/A",IF(E99&gt;10,"No",IF(E99&lt;-10,"No","Yes")))</f>
        <v>N/A</v>
      </c>
      <c r="G99" s="1">
        <v>904</v>
      </c>
      <c r="H99" s="11" t="str">
        <f t="shared" ref="H99:H110" si="38">IF($B99="N/A","N/A",IF(G99&gt;10,"No",IF(G99&lt;-10,"No","Yes")))</f>
        <v>N/A</v>
      </c>
      <c r="I99" s="12">
        <v>-45.1</v>
      </c>
      <c r="J99" s="12">
        <v>5.2389999999999999</v>
      </c>
      <c r="K99" s="41" t="s">
        <v>740</v>
      </c>
      <c r="L99" s="9" t="str">
        <f t="shared" si="30"/>
        <v>Yes</v>
      </c>
    </row>
    <row r="100" spans="1:12" x14ac:dyDescent="0.25">
      <c r="A100" s="2" t="s">
        <v>977</v>
      </c>
      <c r="B100" s="41" t="s">
        <v>213</v>
      </c>
      <c r="C100" s="1">
        <v>961</v>
      </c>
      <c r="D100" s="11" t="str">
        <f t="shared" si="36"/>
        <v>N/A</v>
      </c>
      <c r="E100" s="1">
        <v>858</v>
      </c>
      <c r="F100" s="11" t="str">
        <f t="shared" si="37"/>
        <v>N/A</v>
      </c>
      <c r="G100" s="1">
        <v>889</v>
      </c>
      <c r="H100" s="11" t="str">
        <f t="shared" si="38"/>
        <v>N/A</v>
      </c>
      <c r="I100" s="12">
        <v>-10.7</v>
      </c>
      <c r="J100" s="12">
        <v>3.613</v>
      </c>
      <c r="K100" s="41" t="s">
        <v>740</v>
      </c>
      <c r="L100" s="9" t="str">
        <f t="shared" si="30"/>
        <v>Yes</v>
      </c>
    </row>
    <row r="101" spans="1:12" x14ac:dyDescent="0.25">
      <c r="A101" s="2" t="s">
        <v>1</v>
      </c>
      <c r="B101" s="41" t="s">
        <v>213</v>
      </c>
      <c r="C101" s="13">
        <v>99.346998565999996</v>
      </c>
      <c r="D101" s="11" t="str">
        <f t="shared" si="36"/>
        <v>N/A</v>
      </c>
      <c r="E101" s="13">
        <v>99.390408636999993</v>
      </c>
      <c r="F101" s="11" t="str">
        <f t="shared" si="37"/>
        <v>N/A</v>
      </c>
      <c r="G101" s="13">
        <v>99.479010690999999</v>
      </c>
      <c r="H101" s="11" t="str">
        <f t="shared" si="38"/>
        <v>N/A</v>
      </c>
      <c r="I101" s="12">
        <v>4.3700000000000003E-2</v>
      </c>
      <c r="J101" s="12">
        <v>8.9099999999999999E-2</v>
      </c>
      <c r="K101" s="41" t="s">
        <v>741</v>
      </c>
      <c r="L101" s="9" t="str">
        <f t="shared" si="30"/>
        <v>Yes</v>
      </c>
    </row>
    <row r="102" spans="1:12" x14ac:dyDescent="0.25">
      <c r="A102" s="2" t="s">
        <v>69</v>
      </c>
      <c r="B102" s="41" t="s">
        <v>213</v>
      </c>
      <c r="C102" s="13">
        <v>99.144895331000001</v>
      </c>
      <c r="D102" s="11" t="str">
        <f t="shared" si="36"/>
        <v>N/A</v>
      </c>
      <c r="E102" s="13">
        <v>99.260643082000001</v>
      </c>
      <c r="F102" s="11" t="str">
        <f t="shared" si="37"/>
        <v>N/A</v>
      </c>
      <c r="G102" s="13">
        <v>99.544136128000005</v>
      </c>
      <c r="H102" s="11" t="str">
        <f t="shared" si="38"/>
        <v>N/A</v>
      </c>
      <c r="I102" s="12">
        <v>0.1167</v>
      </c>
      <c r="J102" s="12">
        <v>0.28560000000000002</v>
      </c>
      <c r="K102" s="41" t="s">
        <v>741</v>
      </c>
      <c r="L102" s="9" t="str">
        <f t="shared" si="30"/>
        <v>Yes</v>
      </c>
    </row>
    <row r="103" spans="1:12" x14ac:dyDescent="0.25">
      <c r="A103" s="4" t="s">
        <v>70</v>
      </c>
      <c r="B103" s="41" t="s">
        <v>213</v>
      </c>
      <c r="C103" s="1">
        <v>183168</v>
      </c>
      <c r="D103" s="11" t="str">
        <f t="shared" si="36"/>
        <v>N/A</v>
      </c>
      <c r="E103" s="1">
        <v>191610</v>
      </c>
      <c r="F103" s="11" t="str">
        <f t="shared" si="37"/>
        <v>N/A</v>
      </c>
      <c r="G103" s="1">
        <v>198621</v>
      </c>
      <c r="H103" s="11" t="str">
        <f t="shared" si="38"/>
        <v>N/A</v>
      </c>
      <c r="I103" s="12">
        <v>4.609</v>
      </c>
      <c r="J103" s="12">
        <v>3.6589999999999998</v>
      </c>
      <c r="K103" s="41" t="s">
        <v>740</v>
      </c>
      <c r="L103" s="9" t="str">
        <f t="shared" si="30"/>
        <v>Yes</v>
      </c>
    </row>
    <row r="104" spans="1:12" x14ac:dyDescent="0.25">
      <c r="A104" s="2" t="s">
        <v>692</v>
      </c>
      <c r="B104" s="41" t="s">
        <v>213</v>
      </c>
      <c r="C104" s="13">
        <v>0.83529874209999999</v>
      </c>
      <c r="D104" s="11" t="str">
        <f t="shared" si="36"/>
        <v>N/A</v>
      </c>
      <c r="E104" s="13">
        <v>0.90548509990000003</v>
      </c>
      <c r="F104" s="11" t="str">
        <f t="shared" si="37"/>
        <v>N/A</v>
      </c>
      <c r="G104" s="13">
        <v>0.85942574049999998</v>
      </c>
      <c r="H104" s="11" t="str">
        <f t="shared" si="38"/>
        <v>N/A</v>
      </c>
      <c r="I104" s="12">
        <v>8.4030000000000005</v>
      </c>
      <c r="J104" s="12">
        <v>-5.09</v>
      </c>
      <c r="K104" s="41" t="s">
        <v>741</v>
      </c>
      <c r="L104" s="9" t="str">
        <f t="shared" ref="L104:L110" si="39">IF(J104="Div by 0", "N/A", IF(K104="N/A","N/A", IF(J104&gt;VALUE(MID(K104,1,2)), "No", IF(J104&lt;-1*VALUE(MID(K104,1,2)), "No", "Yes"))))</f>
        <v>Yes</v>
      </c>
    </row>
    <row r="105" spans="1:12" x14ac:dyDescent="0.25">
      <c r="A105" s="2" t="s">
        <v>691</v>
      </c>
      <c r="B105" s="41" t="s">
        <v>213</v>
      </c>
      <c r="C105" s="13">
        <v>0.72174178899999997</v>
      </c>
      <c r="D105" s="11" t="str">
        <f t="shared" si="36"/>
        <v>N/A</v>
      </c>
      <c r="E105" s="13">
        <v>0.3360993685</v>
      </c>
      <c r="F105" s="11" t="str">
        <f t="shared" si="37"/>
        <v>N/A</v>
      </c>
      <c r="G105" s="13">
        <v>0.28496483249999999</v>
      </c>
      <c r="H105" s="11" t="str">
        <f t="shared" si="38"/>
        <v>N/A</v>
      </c>
      <c r="I105" s="12">
        <v>-53.4</v>
      </c>
      <c r="J105" s="12">
        <v>-15.2</v>
      </c>
      <c r="K105" s="41" t="s">
        <v>741</v>
      </c>
      <c r="L105" s="9" t="str">
        <f t="shared" si="39"/>
        <v>No</v>
      </c>
    </row>
    <row r="106" spans="1:12" x14ac:dyDescent="0.25">
      <c r="A106" s="2" t="s">
        <v>690</v>
      </c>
      <c r="B106" s="41" t="s">
        <v>213</v>
      </c>
      <c r="C106" s="13">
        <v>98.442959469000002</v>
      </c>
      <c r="D106" s="11" t="str">
        <f t="shared" si="36"/>
        <v>N/A</v>
      </c>
      <c r="E106" s="13">
        <v>98.758415532000001</v>
      </c>
      <c r="F106" s="11" t="str">
        <f t="shared" si="37"/>
        <v>N/A</v>
      </c>
      <c r="G106" s="13">
        <v>98.855609427000005</v>
      </c>
      <c r="H106" s="11" t="str">
        <f t="shared" si="38"/>
        <v>N/A</v>
      </c>
      <c r="I106" s="12">
        <v>0.32040000000000002</v>
      </c>
      <c r="J106" s="12">
        <v>9.8400000000000001E-2</v>
      </c>
      <c r="K106" s="41" t="s">
        <v>741</v>
      </c>
      <c r="L106" s="9" t="str">
        <f t="shared" si="39"/>
        <v>Yes</v>
      </c>
    </row>
    <row r="107" spans="1:12" ht="25" x14ac:dyDescent="0.25">
      <c r="A107" s="4" t="s">
        <v>978</v>
      </c>
      <c r="B107" s="41" t="s">
        <v>213</v>
      </c>
      <c r="C107" s="13">
        <v>44.919896428000001</v>
      </c>
      <c r="D107" s="11" t="str">
        <f t="shared" si="36"/>
        <v>N/A</v>
      </c>
      <c r="E107" s="13">
        <v>43.80461639</v>
      </c>
      <c r="F107" s="11" t="str">
        <f t="shared" si="37"/>
        <v>N/A</v>
      </c>
      <c r="G107" s="13">
        <v>42.732056528999998</v>
      </c>
      <c r="H107" s="11" t="str">
        <f t="shared" si="38"/>
        <v>N/A</v>
      </c>
      <c r="I107" s="12">
        <v>-2.48</v>
      </c>
      <c r="J107" s="12">
        <v>-2.4500000000000002</v>
      </c>
      <c r="K107" s="41" t="s">
        <v>741</v>
      </c>
      <c r="L107" s="9" t="str">
        <f t="shared" si="39"/>
        <v>Yes</v>
      </c>
    </row>
    <row r="108" spans="1:12" ht="25" x14ac:dyDescent="0.25">
      <c r="A108" s="4" t="s">
        <v>979</v>
      </c>
      <c r="B108" s="41" t="s">
        <v>213</v>
      </c>
      <c r="C108" s="13">
        <v>53.004012916000001</v>
      </c>
      <c r="D108" s="11" t="str">
        <f t="shared" si="36"/>
        <v>N/A</v>
      </c>
      <c r="E108" s="13">
        <v>54.170125601999999</v>
      </c>
      <c r="F108" s="11" t="str">
        <f t="shared" si="37"/>
        <v>N/A</v>
      </c>
      <c r="G108" s="13">
        <v>55.251011318000003</v>
      </c>
      <c r="H108" s="11" t="str">
        <f t="shared" si="38"/>
        <v>N/A</v>
      </c>
      <c r="I108" s="12">
        <v>2.2000000000000002</v>
      </c>
      <c r="J108" s="12">
        <v>1.9950000000000001</v>
      </c>
      <c r="K108" s="41" t="s">
        <v>741</v>
      </c>
      <c r="L108" s="9" t="str">
        <f t="shared" si="39"/>
        <v>Yes</v>
      </c>
    </row>
    <row r="109" spans="1:12" ht="25" x14ac:dyDescent="0.25">
      <c r="A109" s="4" t="s">
        <v>980</v>
      </c>
      <c r="B109" s="41" t="s">
        <v>213</v>
      </c>
      <c r="C109" s="13">
        <v>0.84952082279999996</v>
      </c>
      <c r="D109" s="11" t="str">
        <f t="shared" si="36"/>
        <v>N/A</v>
      </c>
      <c r="E109" s="13">
        <v>0.80558407300000001</v>
      </c>
      <c r="F109" s="11" t="str">
        <f t="shared" si="37"/>
        <v>N/A</v>
      </c>
      <c r="G109" s="13">
        <v>0.78528680559999997</v>
      </c>
      <c r="H109" s="11" t="str">
        <f t="shared" si="38"/>
        <v>N/A</v>
      </c>
      <c r="I109" s="12">
        <v>-5.17</v>
      </c>
      <c r="J109" s="12">
        <v>-2.52</v>
      </c>
      <c r="K109" s="41" t="s">
        <v>741</v>
      </c>
      <c r="L109" s="9" t="str">
        <f t="shared" si="39"/>
        <v>Yes</v>
      </c>
    </row>
    <row r="110" spans="1:12" ht="25" x14ac:dyDescent="0.25">
      <c r="A110" s="4" t="s">
        <v>981</v>
      </c>
      <c r="B110" s="41" t="s">
        <v>213</v>
      </c>
      <c r="C110" s="13">
        <v>1.226569834</v>
      </c>
      <c r="D110" s="11" t="str">
        <f t="shared" si="36"/>
        <v>N/A</v>
      </c>
      <c r="E110" s="13">
        <v>1.2196739349000001</v>
      </c>
      <c r="F110" s="11" t="str">
        <f t="shared" si="37"/>
        <v>N/A</v>
      </c>
      <c r="G110" s="13">
        <v>1.2316453469999999</v>
      </c>
      <c r="H110" s="11" t="str">
        <f t="shared" si="38"/>
        <v>N/A</v>
      </c>
      <c r="I110" s="12">
        <v>-0.56200000000000006</v>
      </c>
      <c r="J110" s="12">
        <v>0.98150000000000004</v>
      </c>
      <c r="K110" s="41" t="s">
        <v>741</v>
      </c>
      <c r="L110" s="9" t="str">
        <f t="shared" si="39"/>
        <v>Yes</v>
      </c>
    </row>
    <row r="111" spans="1:12" x14ac:dyDescent="0.25">
      <c r="A111" s="2" t="s">
        <v>982</v>
      </c>
      <c r="B111" s="41" t="s">
        <v>286</v>
      </c>
      <c r="C111" s="13">
        <v>99.944198861000004</v>
      </c>
      <c r="D111" s="11" t="str">
        <f>IF($B111="N/A","N/A",IF(C111&gt;=99,"Yes","No"))</f>
        <v>Yes</v>
      </c>
      <c r="E111" s="13">
        <v>99.893157862999999</v>
      </c>
      <c r="F111" s="11" t="str">
        <f>IF($B111="N/A","N/A",IF(E111&gt;=99,"Yes","No"))</f>
        <v>Yes</v>
      </c>
      <c r="G111" s="13">
        <v>99.910194215999994</v>
      </c>
      <c r="H111" s="11" t="str">
        <f>IF($B111="N/A","N/A",IF(G111&gt;=99,"Yes","No"))</f>
        <v>Yes</v>
      </c>
      <c r="I111" s="12">
        <v>-5.0999999999999997E-2</v>
      </c>
      <c r="J111" s="12">
        <v>1.7100000000000001E-2</v>
      </c>
      <c r="K111" s="41" t="s">
        <v>740</v>
      </c>
      <c r="L111" s="9" t="str">
        <f t="shared" ref="L111:L145" si="40">IF(J111="Div by 0", "N/A", IF(K111="N/A","N/A", IF(J111&gt;VALUE(MID(K111,1,2)), "No", IF(J111&lt;-1*VALUE(MID(K111,1,2)), "No", "Yes"))))</f>
        <v>Yes</v>
      </c>
    </row>
    <row r="112" spans="1:12" x14ac:dyDescent="0.25">
      <c r="A112" s="2" t="s">
        <v>983</v>
      </c>
      <c r="B112" s="41" t="s">
        <v>213</v>
      </c>
      <c r="C112" s="13">
        <v>0.46129627760000003</v>
      </c>
      <c r="D112" s="11" t="str">
        <f>IF($B112="N/A","N/A",IF(C112&gt;10,"No",IF(C112&lt;-10,"No","Yes")))</f>
        <v>N/A</v>
      </c>
      <c r="E112" s="13">
        <v>0.51191335439999996</v>
      </c>
      <c r="F112" s="11" t="str">
        <f>IF($B112="N/A","N/A",IF(E112&gt;10,"No",IF(E112&lt;-10,"No","Yes")))</f>
        <v>N/A</v>
      </c>
      <c r="G112" s="13">
        <v>0.48815018490000001</v>
      </c>
      <c r="H112" s="11" t="str">
        <f>IF($B112="N/A","N/A",IF(G112&gt;10,"No",IF(G112&lt;-10,"No","Yes")))</f>
        <v>N/A</v>
      </c>
      <c r="I112" s="12">
        <v>10.97</v>
      </c>
      <c r="J112" s="12">
        <v>-4.6399999999999997</v>
      </c>
      <c r="K112" s="41" t="s">
        <v>740</v>
      </c>
      <c r="L112" s="9" t="str">
        <f t="shared" si="40"/>
        <v>Yes</v>
      </c>
    </row>
    <row r="113" spans="1:12" x14ac:dyDescent="0.25">
      <c r="A113" s="3" t="s">
        <v>984</v>
      </c>
      <c r="B113" s="41" t="s">
        <v>280</v>
      </c>
      <c r="C113" s="8">
        <v>99.991867686000006</v>
      </c>
      <c r="D113" s="11" t="str">
        <f>IF($B113="N/A","N/A",IF(C113&gt;=98,"Yes","No"))</f>
        <v>Yes</v>
      </c>
      <c r="E113" s="8">
        <v>99.994232835999995</v>
      </c>
      <c r="F113" s="11" t="str">
        <f>IF($B113="N/A","N/A",IF(E113&gt;=98,"Yes","No"))</f>
        <v>Yes</v>
      </c>
      <c r="G113" s="8">
        <v>99.988301903999997</v>
      </c>
      <c r="H113" s="11" t="str">
        <f>IF($B113="N/A","N/A",IF(G113&gt;=98,"Yes","No"))</f>
        <v>Yes</v>
      </c>
      <c r="I113" s="12">
        <v>2.3999999999999998E-3</v>
      </c>
      <c r="J113" s="12">
        <v>-6.0000000000000001E-3</v>
      </c>
      <c r="K113" s="41" t="s">
        <v>740</v>
      </c>
      <c r="L113" s="9" t="str">
        <f t="shared" si="40"/>
        <v>Yes</v>
      </c>
    </row>
    <row r="114" spans="1:12" x14ac:dyDescent="0.25">
      <c r="A114" s="3" t="s">
        <v>985</v>
      </c>
      <c r="B114" s="41" t="s">
        <v>287</v>
      </c>
      <c r="C114" s="8">
        <v>90.794304030000006</v>
      </c>
      <c r="D114" s="11" t="str">
        <f>IF($B114="N/A","N/A",IF(C114&gt;=80,"Yes","No"))</f>
        <v>Yes</v>
      </c>
      <c r="E114" s="8">
        <v>91.681248120999996</v>
      </c>
      <c r="F114" s="11" t="str">
        <f>IF($B114="N/A","N/A",IF(E114&gt;=80,"Yes","No"))</f>
        <v>Yes</v>
      </c>
      <c r="G114" s="8">
        <v>92.434974662000002</v>
      </c>
      <c r="H114" s="11" t="str">
        <f>IF($B114="N/A","N/A",IF(G114&gt;=80,"Yes","No"))</f>
        <v>Yes</v>
      </c>
      <c r="I114" s="12">
        <v>0.97689999999999999</v>
      </c>
      <c r="J114" s="12">
        <v>0.82210000000000005</v>
      </c>
      <c r="K114" s="41" t="s">
        <v>740</v>
      </c>
      <c r="L114" s="9" t="str">
        <f t="shared" si="40"/>
        <v>Yes</v>
      </c>
    </row>
    <row r="115" spans="1:12" ht="25" x14ac:dyDescent="0.25">
      <c r="A115" s="2" t="s">
        <v>986</v>
      </c>
      <c r="B115" s="41" t="s">
        <v>288</v>
      </c>
      <c r="C115" s="13">
        <v>100</v>
      </c>
      <c r="D115" s="11" t="str">
        <f>IF($B115="N/A","N/A",IF(C115&gt;=100,"Yes","No"))</f>
        <v>Yes</v>
      </c>
      <c r="E115" s="13">
        <v>99.999172869999995</v>
      </c>
      <c r="F115" s="11" t="str">
        <f t="shared" ref="F115:F116" si="41">IF($B115="N/A","N/A",IF(E115&gt;=100,"Yes","No"))</f>
        <v>No</v>
      </c>
      <c r="G115" s="13">
        <v>100</v>
      </c>
      <c r="H115" s="11" t="str">
        <f t="shared" ref="H115:H116" si="42">IF($B115="N/A","N/A",IF(G115&gt;=100,"Yes","No"))</f>
        <v>Yes</v>
      </c>
      <c r="I115" s="12">
        <v>-1E-3</v>
      </c>
      <c r="J115" s="12">
        <v>8.0000000000000004E-4</v>
      </c>
      <c r="K115" s="41" t="s">
        <v>739</v>
      </c>
      <c r="L115" s="9" t="str">
        <f t="shared" si="40"/>
        <v>Yes</v>
      </c>
    </row>
    <row r="116" spans="1:12" ht="25" x14ac:dyDescent="0.25">
      <c r="A116" s="3" t="s">
        <v>987</v>
      </c>
      <c r="B116" s="41" t="s">
        <v>288</v>
      </c>
      <c r="C116" s="13">
        <v>100</v>
      </c>
      <c r="D116" s="11" t="str">
        <f>IF($B116="N/A","N/A",IF(C116&gt;=100,"Yes","No"))</f>
        <v>Yes</v>
      </c>
      <c r="E116" s="13">
        <v>100</v>
      </c>
      <c r="F116" s="11" t="str">
        <f t="shared" si="41"/>
        <v>Yes</v>
      </c>
      <c r="G116" s="13">
        <v>100</v>
      </c>
      <c r="H116" s="11" t="str">
        <f t="shared" si="42"/>
        <v>Yes</v>
      </c>
      <c r="I116" s="12">
        <v>0</v>
      </c>
      <c r="J116" s="12">
        <v>0</v>
      </c>
      <c r="K116" s="41" t="s">
        <v>739</v>
      </c>
      <c r="L116" s="9" t="str">
        <f t="shared" si="40"/>
        <v>Yes</v>
      </c>
    </row>
    <row r="117" spans="1:12" ht="25" x14ac:dyDescent="0.25">
      <c r="A117" s="2" t="s">
        <v>988</v>
      </c>
      <c r="B117" s="41" t="s">
        <v>213</v>
      </c>
      <c r="C117" s="13">
        <v>87.244436571999998</v>
      </c>
      <c r="D117" s="34" t="s">
        <v>742</v>
      </c>
      <c r="E117" s="13">
        <v>88.951264015999996</v>
      </c>
      <c r="F117" s="34" t="s">
        <v>742</v>
      </c>
      <c r="G117" s="13">
        <v>89.441622426999999</v>
      </c>
      <c r="H117" s="11" t="str">
        <f>IF($B117="N/A","N/A",IF(G117&lt;100,"No",IF(G117=100,"No","Yes")))</f>
        <v>N/A</v>
      </c>
      <c r="I117" s="12">
        <v>1.956</v>
      </c>
      <c r="J117" s="12">
        <v>0.55130000000000001</v>
      </c>
      <c r="K117" s="41" t="s">
        <v>739</v>
      </c>
      <c r="L117" s="9" t="str">
        <f t="shared" si="40"/>
        <v>Yes</v>
      </c>
    </row>
    <row r="118" spans="1:12" ht="25" x14ac:dyDescent="0.25">
      <c r="A118" s="2" t="s">
        <v>989</v>
      </c>
      <c r="B118" s="33" t="s">
        <v>213</v>
      </c>
      <c r="C118" s="13">
        <v>100</v>
      </c>
      <c r="D118" s="11" t="str">
        <f>IF($B118="N/A","N/A",IF(C118&gt;10,"No",IF(C118&lt;-10,"No","Yes")))</f>
        <v>N/A</v>
      </c>
      <c r="E118" s="13">
        <v>100</v>
      </c>
      <c r="F118" s="11" t="str">
        <f>IF($B118="N/A","N/A",IF(E118&gt;10,"No",IF(E118&lt;-10,"No","Yes")))</f>
        <v>N/A</v>
      </c>
      <c r="G118" s="13">
        <v>100</v>
      </c>
      <c r="H118" s="11" t="str">
        <f>IF($B118="N/A","N/A",IF(G118&gt;10,"No",IF(G118&lt;-10,"No","Yes")))</f>
        <v>N/A</v>
      </c>
      <c r="I118" s="12">
        <v>0</v>
      </c>
      <c r="J118" s="12">
        <v>0</v>
      </c>
      <c r="K118" s="41" t="s">
        <v>739</v>
      </c>
      <c r="L118" s="9" t="str">
        <f>IF(J118="Div by 0", "N/A", IF(OR(J118="N/A",K118="N/A"),"N/A", IF(J118&gt;VALUE(MID(K118,1,2)), "No", IF(J118&lt;-1*VALUE(MID(K118,1,2)), "No", "Yes"))))</f>
        <v>Yes</v>
      </c>
    </row>
    <row r="119" spans="1:12" x14ac:dyDescent="0.25">
      <c r="A119" s="7" t="s">
        <v>100</v>
      </c>
      <c r="B119" s="33" t="s">
        <v>213</v>
      </c>
      <c r="C119" s="34">
        <v>114693</v>
      </c>
      <c r="D119" s="11" t="str">
        <f t="shared" ref="D119:D145" si="43">IF($B119="N/A","N/A",IF(C119&gt;10,"No",IF(C119&lt;-10,"No","Yes")))</f>
        <v>N/A</v>
      </c>
      <c r="E119" s="34">
        <v>117931</v>
      </c>
      <c r="F119" s="11" t="str">
        <f t="shared" ref="F119:F145" si="44">IF($B119="N/A","N/A",IF(E119&gt;10,"No",IF(E119&lt;-10,"No","Yes")))</f>
        <v>N/A</v>
      </c>
      <c r="G119" s="34">
        <v>119146</v>
      </c>
      <c r="H119" s="11" t="str">
        <f t="shared" ref="H119:H145" si="45">IF($B119="N/A","N/A",IF(G119&gt;10,"No",IF(G119&lt;-10,"No","Yes")))</f>
        <v>N/A</v>
      </c>
      <c r="I119" s="12">
        <v>2.823</v>
      </c>
      <c r="J119" s="12">
        <v>1.03</v>
      </c>
      <c r="K119" s="41" t="s">
        <v>740</v>
      </c>
      <c r="L119" s="9" t="str">
        <f t="shared" si="40"/>
        <v>Yes</v>
      </c>
    </row>
    <row r="120" spans="1:12" x14ac:dyDescent="0.25">
      <c r="A120" s="2" t="s">
        <v>990</v>
      </c>
      <c r="B120" s="33" t="s">
        <v>213</v>
      </c>
      <c r="C120" s="34">
        <v>34165</v>
      </c>
      <c r="D120" s="11" t="str">
        <f t="shared" si="43"/>
        <v>N/A</v>
      </c>
      <c r="E120" s="34">
        <v>33846</v>
      </c>
      <c r="F120" s="11" t="str">
        <f t="shared" si="44"/>
        <v>N/A</v>
      </c>
      <c r="G120" s="34">
        <v>33612</v>
      </c>
      <c r="H120" s="11" t="str">
        <f t="shared" si="45"/>
        <v>N/A</v>
      </c>
      <c r="I120" s="12">
        <v>-0.93400000000000005</v>
      </c>
      <c r="J120" s="12">
        <v>-0.69099999999999995</v>
      </c>
      <c r="K120" s="41" t="s">
        <v>740</v>
      </c>
      <c r="L120" s="9" t="str">
        <f t="shared" si="40"/>
        <v>Yes</v>
      </c>
    </row>
    <row r="121" spans="1:12" x14ac:dyDescent="0.25">
      <c r="A121" s="2" t="s">
        <v>991</v>
      </c>
      <c r="B121" s="33" t="s">
        <v>213</v>
      </c>
      <c r="C121" s="34">
        <v>1480</v>
      </c>
      <c r="D121" s="11" t="str">
        <f t="shared" si="43"/>
        <v>N/A</v>
      </c>
      <c r="E121" s="34">
        <v>1630</v>
      </c>
      <c r="F121" s="11" t="str">
        <f t="shared" si="44"/>
        <v>N/A</v>
      </c>
      <c r="G121" s="34">
        <v>1655</v>
      </c>
      <c r="H121" s="11" t="str">
        <f t="shared" si="45"/>
        <v>N/A</v>
      </c>
      <c r="I121" s="12">
        <v>10.14</v>
      </c>
      <c r="J121" s="12">
        <v>1.534</v>
      </c>
      <c r="K121" s="41" t="s">
        <v>740</v>
      </c>
      <c r="L121" s="9" t="str">
        <f t="shared" si="40"/>
        <v>Yes</v>
      </c>
    </row>
    <row r="122" spans="1:12" x14ac:dyDescent="0.25">
      <c r="A122" s="2" t="s">
        <v>992</v>
      </c>
      <c r="B122" s="33" t="s">
        <v>213</v>
      </c>
      <c r="C122" s="34">
        <v>51196</v>
      </c>
      <c r="D122" s="11" t="str">
        <f t="shared" si="43"/>
        <v>N/A</v>
      </c>
      <c r="E122" s="34">
        <v>54230</v>
      </c>
      <c r="F122" s="11" t="str">
        <f t="shared" si="44"/>
        <v>N/A</v>
      </c>
      <c r="G122" s="34">
        <v>55719</v>
      </c>
      <c r="H122" s="11" t="str">
        <f t="shared" si="45"/>
        <v>N/A</v>
      </c>
      <c r="I122" s="12">
        <v>5.9260000000000002</v>
      </c>
      <c r="J122" s="12">
        <v>2.746</v>
      </c>
      <c r="K122" s="41" t="s">
        <v>740</v>
      </c>
      <c r="L122" s="9" t="str">
        <f t="shared" si="40"/>
        <v>Yes</v>
      </c>
    </row>
    <row r="123" spans="1:12" x14ac:dyDescent="0.25">
      <c r="A123" s="2" t="s">
        <v>993</v>
      </c>
      <c r="B123" s="33" t="s">
        <v>213</v>
      </c>
      <c r="C123" s="34">
        <v>27852</v>
      </c>
      <c r="D123" s="11" t="str">
        <f t="shared" si="43"/>
        <v>N/A</v>
      </c>
      <c r="E123" s="34">
        <v>28225</v>
      </c>
      <c r="F123" s="11" t="str">
        <f t="shared" si="44"/>
        <v>N/A</v>
      </c>
      <c r="G123" s="34">
        <v>28160</v>
      </c>
      <c r="H123" s="11" t="str">
        <f t="shared" si="45"/>
        <v>N/A</v>
      </c>
      <c r="I123" s="12">
        <v>1.339</v>
      </c>
      <c r="J123" s="12">
        <v>-0.23</v>
      </c>
      <c r="K123" s="41" t="s">
        <v>740</v>
      </c>
      <c r="L123" s="9" t="str">
        <f t="shared" si="40"/>
        <v>Yes</v>
      </c>
    </row>
    <row r="124" spans="1:12" x14ac:dyDescent="0.25">
      <c r="A124" s="2" t="s">
        <v>994</v>
      </c>
      <c r="B124" s="33" t="s">
        <v>213</v>
      </c>
      <c r="C124" s="34">
        <v>0</v>
      </c>
      <c r="D124" s="11" t="str">
        <f t="shared" si="43"/>
        <v>N/A</v>
      </c>
      <c r="E124" s="34">
        <v>0</v>
      </c>
      <c r="F124" s="11" t="str">
        <f t="shared" si="44"/>
        <v>N/A</v>
      </c>
      <c r="G124" s="34">
        <v>0</v>
      </c>
      <c r="H124" s="11" t="str">
        <f t="shared" si="45"/>
        <v>N/A</v>
      </c>
      <c r="I124" s="12" t="s">
        <v>1747</v>
      </c>
      <c r="J124" s="12" t="s">
        <v>1747</v>
      </c>
      <c r="K124" s="41" t="s">
        <v>740</v>
      </c>
      <c r="L124" s="9" t="str">
        <f t="shared" si="40"/>
        <v>N/A</v>
      </c>
    </row>
    <row r="125" spans="1:12" x14ac:dyDescent="0.25">
      <c r="A125" s="7" t="s">
        <v>101</v>
      </c>
      <c r="B125" s="33" t="s">
        <v>213</v>
      </c>
      <c r="C125" s="34">
        <v>228053</v>
      </c>
      <c r="D125" s="11" t="str">
        <f t="shared" si="43"/>
        <v>N/A</v>
      </c>
      <c r="E125" s="34">
        <v>239689</v>
      </c>
      <c r="F125" s="11" t="str">
        <f t="shared" si="44"/>
        <v>N/A</v>
      </c>
      <c r="G125" s="34">
        <v>244392</v>
      </c>
      <c r="H125" s="11" t="str">
        <f t="shared" si="45"/>
        <v>N/A</v>
      </c>
      <c r="I125" s="12">
        <v>5.1020000000000003</v>
      </c>
      <c r="J125" s="12">
        <v>1.962</v>
      </c>
      <c r="K125" s="41" t="s">
        <v>740</v>
      </c>
      <c r="L125" s="9" t="str">
        <f t="shared" si="40"/>
        <v>Yes</v>
      </c>
    </row>
    <row r="126" spans="1:12" x14ac:dyDescent="0.25">
      <c r="A126" s="2" t="s">
        <v>995</v>
      </c>
      <c r="B126" s="33" t="s">
        <v>213</v>
      </c>
      <c r="C126" s="34">
        <v>158230</v>
      </c>
      <c r="D126" s="11" t="str">
        <f t="shared" si="43"/>
        <v>N/A</v>
      </c>
      <c r="E126" s="34">
        <v>164413</v>
      </c>
      <c r="F126" s="11" t="str">
        <f t="shared" si="44"/>
        <v>N/A</v>
      </c>
      <c r="G126" s="34">
        <v>165910</v>
      </c>
      <c r="H126" s="11" t="str">
        <f t="shared" si="45"/>
        <v>N/A</v>
      </c>
      <c r="I126" s="12">
        <v>3.9079999999999999</v>
      </c>
      <c r="J126" s="12">
        <v>0.91049999999999998</v>
      </c>
      <c r="K126" s="41" t="s">
        <v>740</v>
      </c>
      <c r="L126" s="9" t="str">
        <f t="shared" si="40"/>
        <v>Yes</v>
      </c>
    </row>
    <row r="127" spans="1:12" x14ac:dyDescent="0.25">
      <c r="A127" s="2" t="s">
        <v>996</v>
      </c>
      <c r="B127" s="33" t="s">
        <v>213</v>
      </c>
      <c r="C127" s="34">
        <v>3050</v>
      </c>
      <c r="D127" s="11" t="str">
        <f t="shared" si="43"/>
        <v>N/A</v>
      </c>
      <c r="E127" s="34">
        <v>2841</v>
      </c>
      <c r="F127" s="11" t="str">
        <f t="shared" si="44"/>
        <v>N/A</v>
      </c>
      <c r="G127" s="34">
        <v>2511</v>
      </c>
      <c r="H127" s="11" t="str">
        <f t="shared" si="45"/>
        <v>N/A</v>
      </c>
      <c r="I127" s="12">
        <v>-6.85</v>
      </c>
      <c r="J127" s="12">
        <v>-11.6</v>
      </c>
      <c r="K127" s="41" t="s">
        <v>740</v>
      </c>
      <c r="L127" s="9" t="str">
        <f t="shared" si="40"/>
        <v>No</v>
      </c>
    </row>
    <row r="128" spans="1:12" x14ac:dyDescent="0.25">
      <c r="A128" s="2" t="s">
        <v>997</v>
      </c>
      <c r="B128" s="33" t="s">
        <v>213</v>
      </c>
      <c r="C128" s="34">
        <v>35267</v>
      </c>
      <c r="D128" s="11" t="str">
        <f t="shared" si="43"/>
        <v>N/A</v>
      </c>
      <c r="E128" s="34">
        <v>39538</v>
      </c>
      <c r="F128" s="11" t="str">
        <f t="shared" si="44"/>
        <v>N/A</v>
      </c>
      <c r="G128" s="34">
        <v>42264</v>
      </c>
      <c r="H128" s="11" t="str">
        <f t="shared" si="45"/>
        <v>N/A</v>
      </c>
      <c r="I128" s="12">
        <v>12.11</v>
      </c>
      <c r="J128" s="12">
        <v>6.8949999999999996</v>
      </c>
      <c r="K128" s="41" t="s">
        <v>740</v>
      </c>
      <c r="L128" s="9" t="str">
        <f t="shared" si="40"/>
        <v>Yes</v>
      </c>
    </row>
    <row r="129" spans="1:12" x14ac:dyDescent="0.25">
      <c r="A129" s="2" t="s">
        <v>998</v>
      </c>
      <c r="B129" s="33" t="s">
        <v>213</v>
      </c>
      <c r="C129" s="34">
        <v>31506</v>
      </c>
      <c r="D129" s="11" t="str">
        <f t="shared" si="43"/>
        <v>N/A</v>
      </c>
      <c r="E129" s="34">
        <v>32897</v>
      </c>
      <c r="F129" s="11" t="str">
        <f t="shared" si="44"/>
        <v>N/A</v>
      </c>
      <c r="G129" s="34">
        <v>33707</v>
      </c>
      <c r="H129" s="11" t="str">
        <f t="shared" si="45"/>
        <v>N/A</v>
      </c>
      <c r="I129" s="12">
        <v>4.415</v>
      </c>
      <c r="J129" s="12">
        <v>2.4620000000000002</v>
      </c>
      <c r="K129" s="41" t="s">
        <v>740</v>
      </c>
      <c r="L129" s="9" t="str">
        <f t="shared" si="40"/>
        <v>Yes</v>
      </c>
    </row>
    <row r="130" spans="1:12" x14ac:dyDescent="0.25">
      <c r="A130" s="2" t="s">
        <v>999</v>
      </c>
      <c r="B130" s="33" t="s">
        <v>213</v>
      </c>
      <c r="C130" s="34">
        <v>0</v>
      </c>
      <c r="D130" s="11" t="str">
        <f t="shared" si="43"/>
        <v>N/A</v>
      </c>
      <c r="E130" s="34">
        <v>0</v>
      </c>
      <c r="F130" s="11" t="str">
        <f t="shared" si="44"/>
        <v>N/A</v>
      </c>
      <c r="G130" s="34">
        <v>0</v>
      </c>
      <c r="H130" s="11" t="str">
        <f t="shared" si="45"/>
        <v>N/A</v>
      </c>
      <c r="I130" s="12" t="s">
        <v>1747</v>
      </c>
      <c r="J130" s="12" t="s">
        <v>1747</v>
      </c>
      <c r="K130" s="41" t="s">
        <v>740</v>
      </c>
      <c r="L130" s="9" t="str">
        <f t="shared" si="40"/>
        <v>N/A</v>
      </c>
    </row>
    <row r="131" spans="1:12" x14ac:dyDescent="0.25">
      <c r="A131" s="7" t="s">
        <v>104</v>
      </c>
      <c r="B131" s="33" t="s">
        <v>213</v>
      </c>
      <c r="C131" s="34">
        <v>750094</v>
      </c>
      <c r="D131" s="11" t="str">
        <f t="shared" si="43"/>
        <v>N/A</v>
      </c>
      <c r="E131" s="34">
        <v>762940</v>
      </c>
      <c r="F131" s="11" t="str">
        <f t="shared" si="44"/>
        <v>N/A</v>
      </c>
      <c r="G131" s="34">
        <v>769356</v>
      </c>
      <c r="H131" s="11" t="str">
        <f t="shared" si="45"/>
        <v>N/A</v>
      </c>
      <c r="I131" s="12">
        <v>1.7130000000000001</v>
      </c>
      <c r="J131" s="12">
        <v>0.84099999999999997</v>
      </c>
      <c r="K131" s="41" t="s">
        <v>740</v>
      </c>
      <c r="L131" s="9" t="str">
        <f t="shared" si="40"/>
        <v>Yes</v>
      </c>
    </row>
    <row r="132" spans="1:12" x14ac:dyDescent="0.25">
      <c r="A132" s="2" t="s">
        <v>1000</v>
      </c>
      <c r="B132" s="33" t="s">
        <v>213</v>
      </c>
      <c r="C132" s="34">
        <v>89254</v>
      </c>
      <c r="D132" s="11" t="str">
        <f t="shared" si="43"/>
        <v>N/A</v>
      </c>
      <c r="E132" s="34">
        <v>73437</v>
      </c>
      <c r="F132" s="11" t="str">
        <f t="shared" si="44"/>
        <v>N/A</v>
      </c>
      <c r="G132" s="34">
        <v>62219</v>
      </c>
      <c r="H132" s="11" t="str">
        <f t="shared" si="45"/>
        <v>N/A</v>
      </c>
      <c r="I132" s="12">
        <v>-17.7</v>
      </c>
      <c r="J132" s="12">
        <v>-15.3</v>
      </c>
      <c r="K132" s="41" t="s">
        <v>740</v>
      </c>
      <c r="L132" s="9" t="str">
        <f t="shared" si="40"/>
        <v>No</v>
      </c>
    </row>
    <row r="133" spans="1:12" x14ac:dyDescent="0.25">
      <c r="A133" s="2" t="s">
        <v>1001</v>
      </c>
      <c r="B133" s="33" t="s">
        <v>213</v>
      </c>
      <c r="C133" s="34">
        <v>6668</v>
      </c>
      <c r="D133" s="11" t="str">
        <f t="shared" si="43"/>
        <v>N/A</v>
      </c>
      <c r="E133" s="34">
        <v>5884</v>
      </c>
      <c r="F133" s="11" t="str">
        <f t="shared" si="44"/>
        <v>N/A</v>
      </c>
      <c r="G133" s="34">
        <v>5371</v>
      </c>
      <c r="H133" s="11" t="str">
        <f t="shared" si="45"/>
        <v>N/A</v>
      </c>
      <c r="I133" s="12">
        <v>-11.8</v>
      </c>
      <c r="J133" s="12">
        <v>-8.7200000000000006</v>
      </c>
      <c r="K133" s="41" t="s">
        <v>740</v>
      </c>
      <c r="L133" s="9" t="str">
        <f t="shared" si="40"/>
        <v>Yes</v>
      </c>
    </row>
    <row r="134" spans="1:12" x14ac:dyDescent="0.25">
      <c r="A134" s="2" t="s">
        <v>1002</v>
      </c>
      <c r="B134" s="33" t="s">
        <v>213</v>
      </c>
      <c r="C134" s="34">
        <v>433</v>
      </c>
      <c r="D134" s="11" t="str">
        <f t="shared" si="43"/>
        <v>N/A</v>
      </c>
      <c r="E134" s="34">
        <v>457</v>
      </c>
      <c r="F134" s="11" t="str">
        <f t="shared" si="44"/>
        <v>N/A</v>
      </c>
      <c r="G134" s="34">
        <v>402</v>
      </c>
      <c r="H134" s="11" t="str">
        <f t="shared" si="45"/>
        <v>N/A</v>
      </c>
      <c r="I134" s="12">
        <v>5.5430000000000001</v>
      </c>
      <c r="J134" s="12">
        <v>-12</v>
      </c>
      <c r="K134" s="41" t="s">
        <v>740</v>
      </c>
      <c r="L134" s="9" t="str">
        <f t="shared" si="40"/>
        <v>No</v>
      </c>
    </row>
    <row r="135" spans="1:12" x14ac:dyDescent="0.25">
      <c r="A135" s="2" t="s">
        <v>1003</v>
      </c>
      <c r="B135" s="33" t="s">
        <v>213</v>
      </c>
      <c r="C135" s="34">
        <v>591829</v>
      </c>
      <c r="D135" s="11" t="str">
        <f t="shared" si="43"/>
        <v>N/A</v>
      </c>
      <c r="E135" s="34">
        <v>614658</v>
      </c>
      <c r="F135" s="11" t="str">
        <f t="shared" si="44"/>
        <v>N/A</v>
      </c>
      <c r="G135" s="34">
        <v>626925</v>
      </c>
      <c r="H135" s="11" t="str">
        <f t="shared" si="45"/>
        <v>N/A</v>
      </c>
      <c r="I135" s="12">
        <v>3.8570000000000002</v>
      </c>
      <c r="J135" s="12">
        <v>1.996</v>
      </c>
      <c r="K135" s="41" t="s">
        <v>740</v>
      </c>
      <c r="L135" s="9" t="str">
        <f t="shared" si="40"/>
        <v>Yes</v>
      </c>
    </row>
    <row r="136" spans="1:12" x14ac:dyDescent="0.25">
      <c r="A136" s="2" t="s">
        <v>1004</v>
      </c>
      <c r="B136" s="33" t="s">
        <v>213</v>
      </c>
      <c r="C136" s="34">
        <v>51128</v>
      </c>
      <c r="D136" s="11" t="str">
        <f t="shared" si="43"/>
        <v>N/A</v>
      </c>
      <c r="E136" s="34">
        <v>57033</v>
      </c>
      <c r="F136" s="11" t="str">
        <f t="shared" si="44"/>
        <v>N/A</v>
      </c>
      <c r="G136" s="34">
        <v>63084</v>
      </c>
      <c r="H136" s="11" t="str">
        <f t="shared" si="45"/>
        <v>N/A</v>
      </c>
      <c r="I136" s="12">
        <v>11.55</v>
      </c>
      <c r="J136" s="12">
        <v>10.61</v>
      </c>
      <c r="K136" s="41" t="s">
        <v>740</v>
      </c>
      <c r="L136" s="9" t="str">
        <f t="shared" si="40"/>
        <v>No</v>
      </c>
    </row>
    <row r="137" spans="1:12" x14ac:dyDescent="0.25">
      <c r="A137" s="2" t="s">
        <v>1005</v>
      </c>
      <c r="B137" s="33" t="s">
        <v>213</v>
      </c>
      <c r="C137" s="34">
        <v>10782</v>
      </c>
      <c r="D137" s="11" t="str">
        <f t="shared" si="43"/>
        <v>N/A</v>
      </c>
      <c r="E137" s="34">
        <v>11471</v>
      </c>
      <c r="F137" s="11" t="str">
        <f t="shared" si="44"/>
        <v>N/A</v>
      </c>
      <c r="G137" s="34">
        <v>11355</v>
      </c>
      <c r="H137" s="11" t="str">
        <f t="shared" si="45"/>
        <v>N/A</v>
      </c>
      <c r="I137" s="12">
        <v>6.39</v>
      </c>
      <c r="J137" s="12">
        <v>-1.01</v>
      </c>
      <c r="K137" s="41" t="s">
        <v>740</v>
      </c>
      <c r="L137" s="9" t="str">
        <f t="shared" si="40"/>
        <v>Yes</v>
      </c>
    </row>
    <row r="138" spans="1:12" x14ac:dyDescent="0.25">
      <c r="A138" s="2" t="s">
        <v>1006</v>
      </c>
      <c r="B138" s="33" t="s">
        <v>213</v>
      </c>
      <c r="C138" s="34">
        <v>0</v>
      </c>
      <c r="D138" s="11" t="str">
        <f t="shared" si="43"/>
        <v>N/A</v>
      </c>
      <c r="E138" s="34">
        <v>0</v>
      </c>
      <c r="F138" s="11" t="str">
        <f t="shared" si="44"/>
        <v>N/A</v>
      </c>
      <c r="G138" s="34">
        <v>0</v>
      </c>
      <c r="H138" s="11" t="str">
        <f t="shared" si="45"/>
        <v>N/A</v>
      </c>
      <c r="I138" s="12" t="s">
        <v>1747</v>
      </c>
      <c r="J138" s="12" t="s">
        <v>1747</v>
      </c>
      <c r="K138" s="41" t="s">
        <v>740</v>
      </c>
      <c r="L138" s="9" t="str">
        <f t="shared" si="40"/>
        <v>N/A</v>
      </c>
    </row>
    <row r="139" spans="1:12" x14ac:dyDescent="0.25">
      <c r="A139" s="7" t="s">
        <v>105</v>
      </c>
      <c r="B139" s="33" t="s">
        <v>213</v>
      </c>
      <c r="C139" s="34">
        <v>231813</v>
      </c>
      <c r="D139" s="11" t="str">
        <f t="shared" si="43"/>
        <v>N/A</v>
      </c>
      <c r="E139" s="34">
        <v>259462</v>
      </c>
      <c r="F139" s="11" t="str">
        <f t="shared" si="44"/>
        <v>N/A</v>
      </c>
      <c r="G139" s="34">
        <v>279814</v>
      </c>
      <c r="H139" s="11" t="str">
        <f t="shared" si="45"/>
        <v>N/A</v>
      </c>
      <c r="I139" s="12">
        <v>11.93</v>
      </c>
      <c r="J139" s="12">
        <v>7.8440000000000003</v>
      </c>
      <c r="K139" s="41" t="s">
        <v>740</v>
      </c>
      <c r="L139" s="9" t="str">
        <f t="shared" si="40"/>
        <v>Yes</v>
      </c>
    </row>
    <row r="140" spans="1:12" x14ac:dyDescent="0.25">
      <c r="A140" s="2" t="s">
        <v>1007</v>
      </c>
      <c r="B140" s="33" t="s">
        <v>213</v>
      </c>
      <c r="C140" s="34">
        <v>62450</v>
      </c>
      <c r="D140" s="11" t="str">
        <f t="shared" si="43"/>
        <v>N/A</v>
      </c>
      <c r="E140" s="34">
        <v>58341</v>
      </c>
      <c r="F140" s="11" t="str">
        <f t="shared" si="44"/>
        <v>N/A</v>
      </c>
      <c r="G140" s="34">
        <v>52929</v>
      </c>
      <c r="H140" s="11" t="str">
        <f t="shared" si="45"/>
        <v>N/A</v>
      </c>
      <c r="I140" s="12">
        <v>-6.58</v>
      </c>
      <c r="J140" s="12">
        <v>-9.2799999999999994</v>
      </c>
      <c r="K140" s="41" t="s">
        <v>740</v>
      </c>
      <c r="L140" s="9" t="str">
        <f t="shared" si="40"/>
        <v>Yes</v>
      </c>
    </row>
    <row r="141" spans="1:12" x14ac:dyDescent="0.25">
      <c r="A141" s="2" t="s">
        <v>1008</v>
      </c>
      <c r="B141" s="33" t="s">
        <v>213</v>
      </c>
      <c r="C141" s="34">
        <v>10106</v>
      </c>
      <c r="D141" s="11" t="str">
        <f t="shared" si="43"/>
        <v>N/A</v>
      </c>
      <c r="E141" s="34">
        <v>10427</v>
      </c>
      <c r="F141" s="11" t="str">
        <f t="shared" si="44"/>
        <v>N/A</v>
      </c>
      <c r="G141" s="34">
        <v>10455</v>
      </c>
      <c r="H141" s="11" t="str">
        <f t="shared" si="45"/>
        <v>N/A</v>
      </c>
      <c r="I141" s="12">
        <v>3.1760000000000002</v>
      </c>
      <c r="J141" s="12">
        <v>0.26850000000000002</v>
      </c>
      <c r="K141" s="41" t="s">
        <v>740</v>
      </c>
      <c r="L141" s="9" t="str">
        <f t="shared" si="40"/>
        <v>Yes</v>
      </c>
    </row>
    <row r="142" spans="1:12" x14ac:dyDescent="0.25">
      <c r="A142" s="2" t="s">
        <v>1009</v>
      </c>
      <c r="B142" s="33" t="s">
        <v>213</v>
      </c>
      <c r="C142" s="34">
        <v>6669</v>
      </c>
      <c r="D142" s="11" t="str">
        <f t="shared" si="43"/>
        <v>N/A</v>
      </c>
      <c r="E142" s="34">
        <v>6225</v>
      </c>
      <c r="F142" s="11" t="str">
        <f t="shared" si="44"/>
        <v>N/A</v>
      </c>
      <c r="G142" s="34">
        <v>5736</v>
      </c>
      <c r="H142" s="11" t="str">
        <f t="shared" si="45"/>
        <v>N/A</v>
      </c>
      <c r="I142" s="12">
        <v>-6.66</v>
      </c>
      <c r="J142" s="12">
        <v>-7.86</v>
      </c>
      <c r="K142" s="41" t="s">
        <v>740</v>
      </c>
      <c r="L142" s="9" t="str">
        <f t="shared" si="40"/>
        <v>Yes</v>
      </c>
    </row>
    <row r="143" spans="1:12" x14ac:dyDescent="0.25">
      <c r="A143" s="2" t="s">
        <v>1010</v>
      </c>
      <c r="B143" s="33" t="s">
        <v>213</v>
      </c>
      <c r="C143" s="34">
        <v>40756</v>
      </c>
      <c r="D143" s="11" t="str">
        <f t="shared" si="43"/>
        <v>N/A</v>
      </c>
      <c r="E143" s="34">
        <v>41297</v>
      </c>
      <c r="F143" s="11" t="str">
        <f t="shared" si="44"/>
        <v>N/A</v>
      </c>
      <c r="G143" s="34">
        <v>43919</v>
      </c>
      <c r="H143" s="11" t="str">
        <f t="shared" si="45"/>
        <v>N/A</v>
      </c>
      <c r="I143" s="12">
        <v>1.327</v>
      </c>
      <c r="J143" s="12">
        <v>6.3490000000000002</v>
      </c>
      <c r="K143" s="41" t="s">
        <v>740</v>
      </c>
      <c r="L143" s="9" t="str">
        <f t="shared" si="40"/>
        <v>Yes</v>
      </c>
    </row>
    <row r="144" spans="1:12" x14ac:dyDescent="0.25">
      <c r="A144" s="2" t="s">
        <v>1011</v>
      </c>
      <c r="B144" s="33" t="s">
        <v>213</v>
      </c>
      <c r="C144" s="34">
        <v>18251</v>
      </c>
      <c r="D144" s="11" t="str">
        <f t="shared" si="43"/>
        <v>N/A</v>
      </c>
      <c r="E144" s="34">
        <v>22272</v>
      </c>
      <c r="F144" s="11" t="str">
        <f t="shared" si="44"/>
        <v>N/A</v>
      </c>
      <c r="G144" s="34">
        <v>26264</v>
      </c>
      <c r="H144" s="11" t="str">
        <f t="shared" si="45"/>
        <v>N/A</v>
      </c>
      <c r="I144" s="12">
        <v>22.03</v>
      </c>
      <c r="J144" s="12">
        <v>17.920000000000002</v>
      </c>
      <c r="K144" s="41" t="s">
        <v>740</v>
      </c>
      <c r="L144" s="9" t="str">
        <f t="shared" si="40"/>
        <v>No</v>
      </c>
    </row>
    <row r="145" spans="1:12" x14ac:dyDescent="0.25">
      <c r="A145" s="2" t="s">
        <v>1012</v>
      </c>
      <c r="B145" s="33" t="s">
        <v>213</v>
      </c>
      <c r="C145" s="34">
        <v>93581</v>
      </c>
      <c r="D145" s="11" t="str">
        <f t="shared" si="43"/>
        <v>N/A</v>
      </c>
      <c r="E145" s="34">
        <v>120900</v>
      </c>
      <c r="F145" s="11" t="str">
        <f t="shared" si="44"/>
        <v>N/A</v>
      </c>
      <c r="G145" s="34">
        <v>140511</v>
      </c>
      <c r="H145" s="11" t="str">
        <f t="shared" si="45"/>
        <v>N/A</v>
      </c>
      <c r="I145" s="12">
        <v>29.19</v>
      </c>
      <c r="J145" s="12">
        <v>16.22</v>
      </c>
      <c r="K145" s="41" t="s">
        <v>740</v>
      </c>
      <c r="L145" s="9" t="str">
        <f t="shared" si="40"/>
        <v>No</v>
      </c>
    </row>
    <row r="146" spans="1:12" ht="25" x14ac:dyDescent="0.25">
      <c r="A146" s="18" t="s">
        <v>1013</v>
      </c>
      <c r="B146" s="1" t="s">
        <v>213</v>
      </c>
      <c r="C146" s="1">
        <v>44474</v>
      </c>
      <c r="D146" s="11" t="str">
        <f t="shared" ref="D146:D151" si="46">IF($B146="N/A","N/A",IF(C146&gt;10,"No",IF(C146&lt;-10,"No","Yes")))</f>
        <v>N/A</v>
      </c>
      <c r="E146" s="1">
        <v>44592</v>
      </c>
      <c r="F146" s="11" t="str">
        <f t="shared" ref="F146:F151" si="47">IF($B146="N/A","N/A",IF(E146&gt;10,"No",IF(E146&lt;-10,"No","Yes")))</f>
        <v>N/A</v>
      </c>
      <c r="G146" s="1">
        <v>36514</v>
      </c>
      <c r="H146" s="11" t="str">
        <f t="shared" ref="H146:H151" si="48">IF($B146="N/A","N/A",IF(G146&gt;10,"No",IF(G146&lt;-10,"No","Yes")))</f>
        <v>N/A</v>
      </c>
      <c r="I146" s="12">
        <v>0.26529999999999998</v>
      </c>
      <c r="J146" s="12">
        <v>-18.100000000000001</v>
      </c>
      <c r="K146" s="41" t="s">
        <v>739</v>
      </c>
      <c r="L146" s="9" t="str">
        <f t="shared" ref="L146:L151" si="49">IF(J146="Div by 0", "N/A", IF(K146="N/A","N/A", IF(J146&gt;VALUE(MID(K146,1,2)), "No", IF(J146&lt;-1*VALUE(MID(K146,1,2)), "No", "Yes"))))</f>
        <v>Yes</v>
      </c>
    </row>
    <row r="147" spans="1:12" x14ac:dyDescent="0.25">
      <c r="A147" s="6" t="s">
        <v>326</v>
      </c>
      <c r="B147" s="41" t="s">
        <v>213</v>
      </c>
      <c r="C147" s="13">
        <v>3.3574075626000002</v>
      </c>
      <c r="D147" s="11" t="str">
        <f t="shared" si="46"/>
        <v>N/A</v>
      </c>
      <c r="E147" s="13">
        <v>3.2312528350999998</v>
      </c>
      <c r="F147" s="11" t="str">
        <f t="shared" si="47"/>
        <v>N/A</v>
      </c>
      <c r="G147" s="13">
        <v>2.5846813354</v>
      </c>
      <c r="H147" s="11" t="str">
        <f t="shared" si="48"/>
        <v>N/A</v>
      </c>
      <c r="I147" s="12">
        <v>-3.76</v>
      </c>
      <c r="J147" s="12">
        <v>-20</v>
      </c>
      <c r="K147" s="41" t="s">
        <v>739</v>
      </c>
      <c r="L147" s="9" t="str">
        <f t="shared" si="49"/>
        <v>Yes</v>
      </c>
    </row>
    <row r="148" spans="1:12" x14ac:dyDescent="0.25">
      <c r="A148" s="2" t="s">
        <v>327</v>
      </c>
      <c r="B148" s="41" t="s">
        <v>213</v>
      </c>
      <c r="C148" s="13">
        <v>19.216517137</v>
      </c>
      <c r="D148" s="11" t="str">
        <f t="shared" si="46"/>
        <v>N/A</v>
      </c>
      <c r="E148" s="13">
        <v>18.481993708000001</v>
      </c>
      <c r="F148" s="11" t="str">
        <f t="shared" si="47"/>
        <v>N/A</v>
      </c>
      <c r="G148" s="13">
        <v>17.819314119000001</v>
      </c>
      <c r="H148" s="11" t="str">
        <f t="shared" si="48"/>
        <v>N/A</v>
      </c>
      <c r="I148" s="12">
        <v>-3.82</v>
      </c>
      <c r="J148" s="12">
        <v>-3.59</v>
      </c>
      <c r="K148" s="41" t="s">
        <v>739</v>
      </c>
      <c r="L148" s="9" t="str">
        <f t="shared" si="49"/>
        <v>Yes</v>
      </c>
    </row>
    <row r="149" spans="1:12" x14ac:dyDescent="0.25">
      <c r="A149" s="2" t="s">
        <v>328</v>
      </c>
      <c r="B149" s="41" t="s">
        <v>213</v>
      </c>
      <c r="C149" s="13">
        <v>7.8293203773000002</v>
      </c>
      <c r="D149" s="11" t="str">
        <f t="shared" si="46"/>
        <v>N/A</v>
      </c>
      <c r="E149" s="13">
        <v>7.5543725411000002</v>
      </c>
      <c r="F149" s="11" t="str">
        <f t="shared" si="47"/>
        <v>N/A</v>
      </c>
      <c r="G149" s="13">
        <v>5.8438901437000004</v>
      </c>
      <c r="H149" s="11" t="str">
        <f t="shared" si="48"/>
        <v>N/A</v>
      </c>
      <c r="I149" s="12">
        <v>-3.51</v>
      </c>
      <c r="J149" s="12">
        <v>-22.6</v>
      </c>
      <c r="K149" s="41" t="s">
        <v>739</v>
      </c>
      <c r="L149" s="9" t="str">
        <f t="shared" si="49"/>
        <v>Yes</v>
      </c>
    </row>
    <row r="150" spans="1:12" x14ac:dyDescent="0.25">
      <c r="A150" s="2" t="s">
        <v>329</v>
      </c>
      <c r="B150" s="41" t="s">
        <v>213</v>
      </c>
      <c r="C150" s="13">
        <v>0.39261745860000002</v>
      </c>
      <c r="D150" s="11" t="str">
        <f t="shared" si="46"/>
        <v>N/A</v>
      </c>
      <c r="E150" s="13">
        <v>0.39491965289999997</v>
      </c>
      <c r="F150" s="11" t="str">
        <f t="shared" si="47"/>
        <v>N/A</v>
      </c>
      <c r="G150" s="13">
        <v>8.8905526200000001E-2</v>
      </c>
      <c r="H150" s="11" t="str">
        <f t="shared" si="48"/>
        <v>N/A</v>
      </c>
      <c r="I150" s="12">
        <v>0.58640000000000003</v>
      </c>
      <c r="J150" s="12">
        <v>-77.5</v>
      </c>
      <c r="K150" s="41" t="s">
        <v>739</v>
      </c>
      <c r="L150" s="9" t="str">
        <f t="shared" si="49"/>
        <v>No</v>
      </c>
    </row>
    <row r="151" spans="1:12" x14ac:dyDescent="0.25">
      <c r="A151" s="2" t="s">
        <v>330</v>
      </c>
      <c r="B151" s="41" t="s">
        <v>213</v>
      </c>
      <c r="C151" s="13">
        <v>0.70487850119999995</v>
      </c>
      <c r="D151" s="11" t="str">
        <f t="shared" si="46"/>
        <v>N/A</v>
      </c>
      <c r="E151" s="13">
        <v>0.6459520084</v>
      </c>
      <c r="F151" s="11" t="str">
        <f t="shared" si="47"/>
        <v>N/A</v>
      </c>
      <c r="G151" s="13">
        <v>0.1132895423</v>
      </c>
      <c r="H151" s="11" t="str">
        <f t="shared" si="48"/>
        <v>N/A</v>
      </c>
      <c r="I151" s="12">
        <v>-8.36</v>
      </c>
      <c r="J151" s="12">
        <v>-82.5</v>
      </c>
      <c r="K151" s="41" t="s">
        <v>739</v>
      </c>
      <c r="L151" s="9" t="str">
        <f t="shared" si="49"/>
        <v>No</v>
      </c>
    </row>
    <row r="152" spans="1:12" x14ac:dyDescent="0.25">
      <c r="A152" s="18" t="s">
        <v>1014</v>
      </c>
      <c r="B152" s="33" t="s">
        <v>213</v>
      </c>
      <c r="C152" s="34">
        <v>55480</v>
      </c>
      <c r="D152" s="11" t="str">
        <f t="shared" ref="D152:D158" si="50">IF($B152="N/A","N/A",IF(C152&gt;10,"No",IF(C152&lt;-10,"No","Yes")))</f>
        <v>N/A</v>
      </c>
      <c r="E152" s="34">
        <v>62747</v>
      </c>
      <c r="F152" s="11" t="str">
        <f t="shared" ref="F152:F158" si="51">IF($B152="N/A","N/A",IF(E152&gt;10,"No",IF(E152&lt;-10,"No","Yes")))</f>
        <v>N/A</v>
      </c>
      <c r="G152" s="34">
        <v>54592</v>
      </c>
      <c r="H152" s="11" t="str">
        <f t="shared" ref="H152:H158" si="52">IF($B152="N/A","N/A",IF(G152&gt;10,"No",IF(G152&lt;-10,"No","Yes")))</f>
        <v>N/A</v>
      </c>
      <c r="I152" s="12">
        <v>13.1</v>
      </c>
      <c r="J152" s="12">
        <v>-13</v>
      </c>
      <c r="K152" s="41" t="s">
        <v>739</v>
      </c>
      <c r="L152" s="9" t="str">
        <f t="shared" ref="L152:L159" si="53">IF(J152="Div by 0", "N/A", IF(K152="N/A","N/A", IF(J152&gt;VALUE(MID(K152,1,2)), "No", IF(J152&lt;-1*VALUE(MID(K152,1,2)), "No", "Yes"))))</f>
        <v>Yes</v>
      </c>
    </row>
    <row r="153" spans="1:12" x14ac:dyDescent="0.25">
      <c r="A153" s="6" t="s">
        <v>1015</v>
      </c>
      <c r="B153" s="33" t="s">
        <v>213</v>
      </c>
      <c r="C153" s="8">
        <v>4.1882666630000003</v>
      </c>
      <c r="D153" s="11" t="str">
        <f t="shared" si="50"/>
        <v>N/A</v>
      </c>
      <c r="E153" s="8">
        <v>4.5468115726000002</v>
      </c>
      <c r="F153" s="11" t="str">
        <f t="shared" si="51"/>
        <v>N/A</v>
      </c>
      <c r="G153" s="8">
        <v>3.8643513025999998</v>
      </c>
      <c r="H153" s="11" t="str">
        <f t="shared" si="52"/>
        <v>N/A</v>
      </c>
      <c r="I153" s="12">
        <v>8.5609999999999999</v>
      </c>
      <c r="J153" s="12">
        <v>-15</v>
      </c>
      <c r="K153" s="41" t="s">
        <v>739</v>
      </c>
      <c r="L153" s="9" t="str">
        <f t="shared" si="53"/>
        <v>Yes</v>
      </c>
    </row>
    <row r="154" spans="1:12" x14ac:dyDescent="0.25">
      <c r="A154" s="18" t="s">
        <v>1016</v>
      </c>
      <c r="B154" s="33" t="s">
        <v>213</v>
      </c>
      <c r="C154" s="8">
        <v>9.1208704978000004</v>
      </c>
      <c r="D154" s="11" t="str">
        <f t="shared" si="50"/>
        <v>N/A</v>
      </c>
      <c r="E154" s="8">
        <v>9.2995056430999998</v>
      </c>
      <c r="F154" s="11" t="str">
        <f t="shared" si="51"/>
        <v>N/A</v>
      </c>
      <c r="G154" s="8">
        <v>9.2877645913000002</v>
      </c>
      <c r="H154" s="11" t="str">
        <f t="shared" si="52"/>
        <v>N/A</v>
      </c>
      <c r="I154" s="12">
        <v>1.9590000000000001</v>
      </c>
      <c r="J154" s="12">
        <v>-0.126</v>
      </c>
      <c r="K154" s="41" t="s">
        <v>739</v>
      </c>
      <c r="L154" s="9" t="str">
        <f t="shared" si="53"/>
        <v>Yes</v>
      </c>
    </row>
    <row r="155" spans="1:12" x14ac:dyDescent="0.25">
      <c r="A155" s="18" t="s">
        <v>1017</v>
      </c>
      <c r="B155" s="33" t="s">
        <v>213</v>
      </c>
      <c r="C155" s="8">
        <v>13.147382407</v>
      </c>
      <c r="D155" s="11" t="str">
        <f t="shared" si="50"/>
        <v>N/A</v>
      </c>
      <c r="E155" s="8">
        <v>14.099103422000001</v>
      </c>
      <c r="F155" s="11" t="str">
        <f t="shared" si="51"/>
        <v>N/A</v>
      </c>
      <c r="G155" s="8">
        <v>13.257389766999999</v>
      </c>
      <c r="H155" s="11" t="str">
        <f t="shared" si="52"/>
        <v>N/A</v>
      </c>
      <c r="I155" s="12">
        <v>7.2389999999999999</v>
      </c>
      <c r="J155" s="12">
        <v>-5.97</v>
      </c>
      <c r="K155" s="41" t="s">
        <v>739</v>
      </c>
      <c r="L155" s="9" t="str">
        <f t="shared" si="53"/>
        <v>Yes</v>
      </c>
    </row>
    <row r="156" spans="1:12" x14ac:dyDescent="0.25">
      <c r="A156" s="18" t="s">
        <v>1018</v>
      </c>
      <c r="B156" s="33" t="s">
        <v>213</v>
      </c>
      <c r="C156" s="8">
        <v>1.796308196</v>
      </c>
      <c r="D156" s="11" t="str">
        <f t="shared" si="50"/>
        <v>N/A</v>
      </c>
      <c r="E156" s="8">
        <v>2.0997719349000001</v>
      </c>
      <c r="F156" s="11" t="str">
        <f t="shared" si="51"/>
        <v>N/A</v>
      </c>
      <c r="G156" s="8">
        <v>1.2796416743000001</v>
      </c>
      <c r="H156" s="11" t="str">
        <f t="shared" si="52"/>
        <v>N/A</v>
      </c>
      <c r="I156" s="12">
        <v>16.89</v>
      </c>
      <c r="J156" s="12">
        <v>-39.1</v>
      </c>
      <c r="K156" s="41" t="s">
        <v>739</v>
      </c>
      <c r="L156" s="9" t="str">
        <f t="shared" si="53"/>
        <v>No</v>
      </c>
    </row>
    <row r="157" spans="1:12" x14ac:dyDescent="0.25">
      <c r="A157" s="18" t="s">
        <v>1019</v>
      </c>
      <c r="B157" s="33" t="s">
        <v>213</v>
      </c>
      <c r="C157" s="8">
        <v>0.67381898340000002</v>
      </c>
      <c r="D157" s="11" t="str">
        <f t="shared" si="50"/>
        <v>N/A</v>
      </c>
      <c r="E157" s="8">
        <v>0.75772174729999997</v>
      </c>
      <c r="F157" s="11" t="str">
        <f t="shared" si="51"/>
        <v>N/A</v>
      </c>
      <c r="G157" s="8">
        <v>0.45780411269999999</v>
      </c>
      <c r="H157" s="11" t="str">
        <f t="shared" si="52"/>
        <v>N/A</v>
      </c>
      <c r="I157" s="12">
        <v>12.45</v>
      </c>
      <c r="J157" s="12">
        <v>-39.6</v>
      </c>
      <c r="K157" s="41" t="s">
        <v>739</v>
      </c>
      <c r="L157" s="9" t="str">
        <f t="shared" si="53"/>
        <v>No</v>
      </c>
    </row>
    <row r="158" spans="1:12" x14ac:dyDescent="0.25">
      <c r="A158" s="2" t="s">
        <v>1020</v>
      </c>
      <c r="B158" s="33" t="s">
        <v>213</v>
      </c>
      <c r="C158" s="34">
        <v>3989</v>
      </c>
      <c r="D158" s="11" t="str">
        <f t="shared" si="50"/>
        <v>N/A</v>
      </c>
      <c r="E158" s="34">
        <v>4300</v>
      </c>
      <c r="F158" s="11" t="str">
        <f t="shared" si="51"/>
        <v>N/A</v>
      </c>
      <c r="G158" s="34">
        <v>2146</v>
      </c>
      <c r="H158" s="11" t="str">
        <f t="shared" si="52"/>
        <v>N/A</v>
      </c>
      <c r="I158" s="12">
        <v>7.7960000000000003</v>
      </c>
      <c r="J158" s="12">
        <v>-50.1</v>
      </c>
      <c r="K158" s="41" t="s">
        <v>739</v>
      </c>
      <c r="L158" s="9" t="str">
        <f t="shared" si="53"/>
        <v>No</v>
      </c>
    </row>
    <row r="159" spans="1:12" ht="25" x14ac:dyDescent="0.25">
      <c r="A159" s="18" t="s">
        <v>1021</v>
      </c>
      <c r="B159" s="33" t="s">
        <v>213</v>
      </c>
      <c r="C159" s="34">
        <v>55790</v>
      </c>
      <c r="D159" s="11" t="str">
        <f>IF($B159="N/A","N/A",IF(C159&gt;10,"No",IF(C159&lt;-10,"No","Yes")))</f>
        <v>N/A</v>
      </c>
      <c r="E159" s="34">
        <v>63182</v>
      </c>
      <c r="F159" s="11" t="str">
        <f>IF($B159="N/A","N/A",IF(E159&gt;10,"No",IF(E159&lt;-10,"No","Yes")))</f>
        <v>N/A</v>
      </c>
      <c r="G159" s="34">
        <v>55145</v>
      </c>
      <c r="H159" s="11" t="str">
        <f>IF($B159="N/A","N/A",IF(G159&gt;10,"No",IF(G159&lt;-10,"No","Yes")))</f>
        <v>N/A</v>
      </c>
      <c r="I159" s="12">
        <v>13.25</v>
      </c>
      <c r="J159" s="12">
        <v>-12.7</v>
      </c>
      <c r="K159" s="41" t="s">
        <v>739</v>
      </c>
      <c r="L159" s="9" t="str">
        <f t="shared" si="53"/>
        <v>Yes</v>
      </c>
    </row>
    <row r="160" spans="1:12" x14ac:dyDescent="0.25">
      <c r="A160" s="4" t="s">
        <v>1022</v>
      </c>
      <c r="B160" s="33" t="s">
        <v>213</v>
      </c>
      <c r="C160" s="34">
        <v>16246</v>
      </c>
      <c r="D160" s="11" t="str">
        <f t="shared" ref="D160:D234" si="54">IF($B160="N/A","N/A",IF(C160&gt;10,"No",IF(C160&lt;-10,"No","Yes")))</f>
        <v>N/A</v>
      </c>
      <c r="E160" s="34">
        <v>17683</v>
      </c>
      <c r="F160" s="11" t="str">
        <f t="shared" ref="F160:F234" si="55">IF($B160="N/A","N/A",IF(E160&gt;10,"No",IF(E160&lt;-10,"No","Yes")))</f>
        <v>N/A</v>
      </c>
      <c r="G160" s="34">
        <v>17771</v>
      </c>
      <c r="H160" s="11" t="str">
        <f t="shared" ref="H160:H223" si="56">IF($B160="N/A","N/A",IF(G160&gt;10,"No",IF(G160&lt;-10,"No","Yes")))</f>
        <v>N/A</v>
      </c>
      <c r="I160" s="12">
        <v>8.8450000000000006</v>
      </c>
      <c r="J160" s="12">
        <v>0.49769999999999998</v>
      </c>
      <c r="K160" s="41" t="s">
        <v>739</v>
      </c>
      <c r="L160" s="9" t="str">
        <f t="shared" ref="L160:L223" si="57">IF(J160="Div by 0", "N/A", IF(K160="N/A","N/A", IF(J160&gt;VALUE(MID(K160,1,2)), "No", IF(J160&lt;-1*VALUE(MID(K160,1,2)), "No", "Yes"))))</f>
        <v>Yes</v>
      </c>
    </row>
    <row r="161" spans="1:12" x14ac:dyDescent="0.25">
      <c r="A161" s="51" t="s">
        <v>71</v>
      </c>
      <c r="B161" s="33" t="s">
        <v>213</v>
      </c>
      <c r="C161" s="8">
        <v>1.2264343945</v>
      </c>
      <c r="D161" s="11" t="str">
        <f t="shared" si="54"/>
        <v>N/A</v>
      </c>
      <c r="E161" s="8">
        <v>1.2813563842</v>
      </c>
      <c r="F161" s="11" t="str">
        <f t="shared" si="55"/>
        <v>N/A</v>
      </c>
      <c r="G161" s="8">
        <v>1.2579386539999999</v>
      </c>
      <c r="H161" s="11" t="str">
        <f t="shared" si="56"/>
        <v>N/A</v>
      </c>
      <c r="I161" s="12">
        <v>4.4779999999999998</v>
      </c>
      <c r="J161" s="12">
        <v>-1.83</v>
      </c>
      <c r="K161" s="41" t="s">
        <v>739</v>
      </c>
      <c r="L161" s="9" t="str">
        <f t="shared" si="57"/>
        <v>Yes</v>
      </c>
    </row>
    <row r="162" spans="1:12" x14ac:dyDescent="0.25">
      <c r="A162" s="4" t="s">
        <v>111</v>
      </c>
      <c r="B162" s="33" t="s">
        <v>213</v>
      </c>
      <c r="C162" s="8">
        <v>3.8982326732999999</v>
      </c>
      <c r="D162" s="11" t="str">
        <f t="shared" si="54"/>
        <v>N/A</v>
      </c>
      <c r="E162" s="8">
        <v>3.7140361736999998</v>
      </c>
      <c r="F162" s="11" t="str">
        <f t="shared" si="55"/>
        <v>N/A</v>
      </c>
      <c r="G162" s="8">
        <v>3.3983516022</v>
      </c>
      <c r="H162" s="11" t="str">
        <f t="shared" si="56"/>
        <v>N/A</v>
      </c>
      <c r="I162" s="12">
        <v>-4.7300000000000004</v>
      </c>
      <c r="J162" s="12">
        <v>-8.5</v>
      </c>
      <c r="K162" s="41" t="s">
        <v>739</v>
      </c>
      <c r="L162" s="9" t="str">
        <f t="shared" si="57"/>
        <v>Yes</v>
      </c>
    </row>
    <row r="163" spans="1:12" x14ac:dyDescent="0.25">
      <c r="A163" s="4" t="s">
        <v>112</v>
      </c>
      <c r="B163" s="33" t="s">
        <v>213</v>
      </c>
      <c r="C163" s="8">
        <v>5.1312633466999999</v>
      </c>
      <c r="D163" s="11" t="str">
        <f t="shared" si="54"/>
        <v>N/A</v>
      </c>
      <c r="E163" s="8">
        <v>5.5125600257</v>
      </c>
      <c r="F163" s="11" t="str">
        <f t="shared" si="55"/>
        <v>N/A</v>
      </c>
      <c r="G163" s="8">
        <v>5.5730138466000003</v>
      </c>
      <c r="H163" s="11" t="str">
        <f t="shared" si="56"/>
        <v>N/A</v>
      </c>
      <c r="I163" s="12">
        <v>7.431</v>
      </c>
      <c r="J163" s="12">
        <v>1.097</v>
      </c>
      <c r="K163" s="41" t="s">
        <v>739</v>
      </c>
      <c r="L163" s="9" t="str">
        <f t="shared" si="57"/>
        <v>Yes</v>
      </c>
    </row>
    <row r="164" spans="1:12" x14ac:dyDescent="0.25">
      <c r="A164" s="4" t="s">
        <v>113</v>
      </c>
      <c r="B164" s="33" t="s">
        <v>213</v>
      </c>
      <c r="C164" s="8">
        <v>9.7321135999999999E-3</v>
      </c>
      <c r="D164" s="11" t="str">
        <f t="shared" si="54"/>
        <v>N/A</v>
      </c>
      <c r="E164" s="8">
        <v>1.1796471500000001E-2</v>
      </c>
      <c r="F164" s="11" t="str">
        <f t="shared" si="55"/>
        <v>N/A</v>
      </c>
      <c r="G164" s="8">
        <v>1.3127862800000001E-2</v>
      </c>
      <c r="H164" s="11" t="str">
        <f t="shared" si="56"/>
        <v>N/A</v>
      </c>
      <c r="I164" s="12">
        <v>21.21</v>
      </c>
      <c r="J164" s="12">
        <v>11.29</v>
      </c>
      <c r="K164" s="41" t="s">
        <v>739</v>
      </c>
      <c r="L164" s="9" t="str">
        <f t="shared" si="57"/>
        <v>Yes</v>
      </c>
    </row>
    <row r="165" spans="1:12" x14ac:dyDescent="0.25">
      <c r="A165" s="4" t="s">
        <v>114</v>
      </c>
      <c r="B165" s="33" t="s">
        <v>213</v>
      </c>
      <c r="C165" s="8">
        <v>0</v>
      </c>
      <c r="D165" s="11" t="str">
        <f t="shared" si="54"/>
        <v>N/A</v>
      </c>
      <c r="E165" s="8">
        <v>0</v>
      </c>
      <c r="F165" s="11" t="str">
        <f t="shared" si="55"/>
        <v>N/A</v>
      </c>
      <c r="G165" s="8">
        <v>3.5738030000000002E-4</v>
      </c>
      <c r="H165" s="11" t="str">
        <f t="shared" si="56"/>
        <v>N/A</v>
      </c>
      <c r="I165" s="12" t="s">
        <v>1747</v>
      </c>
      <c r="J165" s="12" t="s">
        <v>1747</v>
      </c>
      <c r="K165" s="41" t="s">
        <v>739</v>
      </c>
      <c r="L165" s="9" t="str">
        <f t="shared" si="57"/>
        <v>N/A</v>
      </c>
    </row>
    <row r="166" spans="1:12" x14ac:dyDescent="0.25">
      <c r="A166" s="4" t="s">
        <v>428</v>
      </c>
      <c r="B166" s="33" t="s">
        <v>213</v>
      </c>
      <c r="C166" s="34">
        <v>4327</v>
      </c>
      <c r="D166" s="11" t="str">
        <f>IF($B166="N/A","N/A",IF(C166&gt;10,"No",IF(C166&lt;-10,"No","Yes")))</f>
        <v>N/A</v>
      </c>
      <c r="E166" s="34">
        <v>4239</v>
      </c>
      <c r="F166" s="11" t="str">
        <f>IF($B166="N/A","N/A",IF(E166&gt;10,"No",IF(E166&lt;-10,"No","Yes")))</f>
        <v>N/A</v>
      </c>
      <c r="G166" s="34">
        <v>3935</v>
      </c>
      <c r="H166" s="11" t="str">
        <f>IF($B166="N/A","N/A",IF(G166&gt;10,"No",IF(G166&lt;-10,"No","Yes")))</f>
        <v>N/A</v>
      </c>
      <c r="I166" s="12">
        <v>-2.0299999999999998</v>
      </c>
      <c r="J166" s="12">
        <v>-7.17</v>
      </c>
      <c r="K166" s="41" t="s">
        <v>739</v>
      </c>
      <c r="L166" s="9" t="str">
        <f t="shared" si="57"/>
        <v>Yes</v>
      </c>
    </row>
    <row r="167" spans="1:12" x14ac:dyDescent="0.25">
      <c r="A167" s="4" t="s">
        <v>429</v>
      </c>
      <c r="B167" s="33" t="s">
        <v>213</v>
      </c>
      <c r="C167" s="34">
        <v>144</v>
      </c>
      <c r="D167" s="11" t="str">
        <f>IF($B167="N/A","N/A",IF(C167&gt;10,"No",IF(C167&lt;-10,"No","Yes")))</f>
        <v>N/A</v>
      </c>
      <c r="E167" s="34">
        <v>141</v>
      </c>
      <c r="F167" s="11" t="str">
        <f>IF($B167="N/A","N/A",IF(E167&gt;10,"No",IF(E167&lt;-10,"No","Yes")))</f>
        <v>N/A</v>
      </c>
      <c r="G167" s="34">
        <v>114</v>
      </c>
      <c r="H167" s="11" t="str">
        <f>IF($B167="N/A","N/A",IF(G167&gt;10,"No",IF(G167&lt;-10,"No","Yes")))</f>
        <v>N/A</v>
      </c>
      <c r="I167" s="12">
        <v>-2.08</v>
      </c>
      <c r="J167" s="12">
        <v>-19.100000000000001</v>
      </c>
      <c r="K167" s="41" t="s">
        <v>739</v>
      </c>
      <c r="L167" s="9" t="str">
        <f t="shared" si="57"/>
        <v>Yes</v>
      </c>
    </row>
    <row r="168" spans="1:12" x14ac:dyDescent="0.25">
      <c r="A168" s="4" t="s">
        <v>430</v>
      </c>
      <c r="B168" s="33" t="s">
        <v>213</v>
      </c>
      <c r="C168" s="34">
        <v>5486</v>
      </c>
      <c r="D168" s="11" t="str">
        <f>IF($B168="N/A","N/A",IF(C168&gt;10,"No",IF(C168&lt;-10,"No","Yes")))</f>
        <v>N/A</v>
      </c>
      <c r="E168" s="34">
        <v>6016</v>
      </c>
      <c r="F168" s="11" t="str">
        <f>IF($B168="N/A","N/A",IF(E168&gt;10,"No",IF(E168&lt;-10,"No","Yes")))</f>
        <v>N/A</v>
      </c>
      <c r="G168" s="34">
        <v>6258</v>
      </c>
      <c r="H168" s="11" t="str">
        <f>IF($B168="N/A","N/A",IF(G168&gt;10,"No",IF(G168&lt;-10,"No","Yes")))</f>
        <v>N/A</v>
      </c>
      <c r="I168" s="12">
        <v>9.6609999999999996</v>
      </c>
      <c r="J168" s="12">
        <v>4.0229999999999997</v>
      </c>
      <c r="K168" s="41" t="s">
        <v>739</v>
      </c>
      <c r="L168" s="9" t="str">
        <f t="shared" si="57"/>
        <v>Yes</v>
      </c>
    </row>
    <row r="169" spans="1:12" x14ac:dyDescent="0.25">
      <c r="A169" s="4" t="s">
        <v>431</v>
      </c>
      <c r="B169" s="33" t="s">
        <v>213</v>
      </c>
      <c r="C169" s="34">
        <v>6216</v>
      </c>
      <c r="D169" s="11" t="str">
        <f>IF($B169="N/A","N/A",IF(C169&gt;10,"No",IF(C169&lt;-10,"No","Yes")))</f>
        <v>N/A</v>
      </c>
      <c r="E169" s="34">
        <v>7197</v>
      </c>
      <c r="F169" s="11" t="str">
        <f>IF($B169="N/A","N/A",IF(E169&gt;10,"No",IF(E169&lt;-10,"No","Yes")))</f>
        <v>N/A</v>
      </c>
      <c r="G169" s="34">
        <v>7362</v>
      </c>
      <c r="H169" s="11" t="str">
        <f>IF($B169="N/A","N/A",IF(G169&gt;10,"No",IF(G169&lt;-10,"No","Yes")))</f>
        <v>N/A</v>
      </c>
      <c r="I169" s="12">
        <v>15.78</v>
      </c>
      <c r="J169" s="12">
        <v>2.2930000000000001</v>
      </c>
      <c r="K169" s="41" t="s">
        <v>739</v>
      </c>
      <c r="L169" s="9" t="str">
        <f t="shared" si="57"/>
        <v>Yes</v>
      </c>
    </row>
    <row r="170" spans="1:12" x14ac:dyDescent="0.25">
      <c r="A170" s="4" t="s">
        <v>432</v>
      </c>
      <c r="B170" s="33" t="s">
        <v>213</v>
      </c>
      <c r="C170" s="34">
        <v>73</v>
      </c>
      <c r="D170" s="11" t="str">
        <f>IF($B170="N/A","N/A",IF(C170&gt;10,"No",IF(C170&lt;-10,"No","Yes")))</f>
        <v>N/A</v>
      </c>
      <c r="E170" s="34">
        <v>90</v>
      </c>
      <c r="F170" s="11" t="str">
        <f>IF($B170="N/A","N/A",IF(E170&gt;10,"No",IF(E170&lt;-10,"No","Yes")))</f>
        <v>N/A</v>
      </c>
      <c r="G170" s="34">
        <v>102</v>
      </c>
      <c r="H170" s="11" t="str">
        <f>IF($B170="N/A","N/A",IF(G170&gt;10,"No",IF(G170&lt;-10,"No","Yes")))</f>
        <v>N/A</v>
      </c>
      <c r="I170" s="12">
        <v>23.29</v>
      </c>
      <c r="J170" s="12">
        <v>13.33</v>
      </c>
      <c r="K170" s="41" t="s">
        <v>739</v>
      </c>
      <c r="L170" s="9" t="str">
        <f t="shared" si="57"/>
        <v>Yes</v>
      </c>
    </row>
    <row r="171" spans="1:12" x14ac:dyDescent="0.25">
      <c r="A171" s="6" t="s">
        <v>1023</v>
      </c>
      <c r="B171" s="33" t="s">
        <v>213</v>
      </c>
      <c r="C171" s="34">
        <v>5875</v>
      </c>
      <c r="D171" s="11" t="str">
        <f t="shared" si="54"/>
        <v>N/A</v>
      </c>
      <c r="E171" s="34">
        <v>6002</v>
      </c>
      <c r="F171" s="11" t="str">
        <f t="shared" si="55"/>
        <v>N/A</v>
      </c>
      <c r="G171" s="34">
        <v>5755</v>
      </c>
      <c r="H171" s="11" t="str">
        <f t="shared" si="56"/>
        <v>N/A</v>
      </c>
      <c r="I171" s="12">
        <v>2.1619999999999999</v>
      </c>
      <c r="J171" s="12">
        <v>-4.12</v>
      </c>
      <c r="K171" s="41" t="s">
        <v>739</v>
      </c>
      <c r="L171" s="9" t="str">
        <f t="shared" si="57"/>
        <v>Yes</v>
      </c>
    </row>
    <row r="172" spans="1:12" x14ac:dyDescent="0.25">
      <c r="A172" s="4" t="s">
        <v>1024</v>
      </c>
      <c r="B172" s="33" t="s">
        <v>213</v>
      </c>
      <c r="C172" s="34">
        <v>4058</v>
      </c>
      <c r="D172" s="11" t="str">
        <f>IF($B172="N/A","N/A",IF(C172&gt;10,"No",IF(C172&lt;-10,"No","Yes")))</f>
        <v>N/A</v>
      </c>
      <c r="E172" s="34">
        <v>3936</v>
      </c>
      <c r="F172" s="11" t="str">
        <f>IF($B172="N/A","N/A",IF(E172&gt;10,"No",IF(E172&lt;-10,"No","Yes")))</f>
        <v>N/A</v>
      </c>
      <c r="G172" s="34">
        <v>3603</v>
      </c>
      <c r="H172" s="11" t="str">
        <f>IF($B172="N/A","N/A",IF(G172&gt;10,"No",IF(G172&lt;-10,"No","Yes")))</f>
        <v>N/A</v>
      </c>
      <c r="I172" s="12">
        <v>-3.01</v>
      </c>
      <c r="J172" s="12">
        <v>-8.4600000000000009</v>
      </c>
      <c r="K172" s="41" t="s">
        <v>739</v>
      </c>
      <c r="L172" s="9" t="str">
        <f t="shared" si="57"/>
        <v>Yes</v>
      </c>
    </row>
    <row r="173" spans="1:12" x14ac:dyDescent="0.25">
      <c r="A173" s="4" t="s">
        <v>1025</v>
      </c>
      <c r="B173" s="33" t="s">
        <v>213</v>
      </c>
      <c r="C173" s="34">
        <v>138</v>
      </c>
      <c r="D173" s="11" t="str">
        <f>IF($B173="N/A","N/A",IF(C173&gt;10,"No",IF(C173&lt;-10,"No","Yes")))</f>
        <v>N/A</v>
      </c>
      <c r="E173" s="34">
        <v>129</v>
      </c>
      <c r="F173" s="11" t="str">
        <f>IF($B173="N/A","N/A",IF(E173&gt;10,"No",IF(E173&lt;-10,"No","Yes")))</f>
        <v>N/A</v>
      </c>
      <c r="G173" s="34">
        <v>103</v>
      </c>
      <c r="H173" s="11" t="str">
        <f>IF($B173="N/A","N/A",IF(G173&gt;10,"No",IF(G173&lt;-10,"No","Yes")))</f>
        <v>N/A</v>
      </c>
      <c r="I173" s="12">
        <v>-6.52</v>
      </c>
      <c r="J173" s="12">
        <v>-20.2</v>
      </c>
      <c r="K173" s="41" t="s">
        <v>739</v>
      </c>
      <c r="L173" s="9" t="str">
        <f t="shared" si="57"/>
        <v>Yes</v>
      </c>
    </row>
    <row r="174" spans="1:12" ht="25" x14ac:dyDescent="0.25">
      <c r="A174" s="4" t="s">
        <v>1026</v>
      </c>
      <c r="B174" s="33" t="s">
        <v>213</v>
      </c>
      <c r="C174" s="34">
        <v>1122</v>
      </c>
      <c r="D174" s="11" t="str">
        <f>IF($B174="N/A","N/A",IF(C174&gt;10,"No",IF(C174&lt;-10,"No","Yes")))</f>
        <v>N/A</v>
      </c>
      <c r="E174" s="34">
        <v>1270</v>
      </c>
      <c r="F174" s="11" t="str">
        <f>IF($B174="N/A","N/A",IF(E174&gt;10,"No",IF(E174&lt;-10,"No","Yes")))</f>
        <v>N/A</v>
      </c>
      <c r="G174" s="34">
        <v>1310</v>
      </c>
      <c r="H174" s="11" t="str">
        <f>IF($B174="N/A","N/A",IF(G174&gt;10,"No",IF(G174&lt;-10,"No","Yes")))</f>
        <v>N/A</v>
      </c>
      <c r="I174" s="12">
        <v>13.19</v>
      </c>
      <c r="J174" s="12">
        <v>3.15</v>
      </c>
      <c r="K174" s="41" t="s">
        <v>739</v>
      </c>
      <c r="L174" s="9" t="str">
        <f t="shared" si="57"/>
        <v>Yes</v>
      </c>
    </row>
    <row r="175" spans="1:12" x14ac:dyDescent="0.25">
      <c r="A175" s="4" t="s">
        <v>1027</v>
      </c>
      <c r="B175" s="33" t="s">
        <v>213</v>
      </c>
      <c r="C175" s="34">
        <v>557</v>
      </c>
      <c r="D175" s="11" t="str">
        <f>IF($B175="N/A","N/A",IF(C175&gt;10,"No",IF(C175&lt;-10,"No","Yes")))</f>
        <v>N/A</v>
      </c>
      <c r="E175" s="34">
        <v>667</v>
      </c>
      <c r="F175" s="11" t="str">
        <f>IF($B175="N/A","N/A",IF(E175&gt;10,"No",IF(E175&lt;-10,"No","Yes")))</f>
        <v>N/A</v>
      </c>
      <c r="G175" s="34">
        <v>739</v>
      </c>
      <c r="H175" s="11" t="str">
        <f>IF($B175="N/A","N/A",IF(G175&gt;10,"No",IF(G175&lt;-10,"No","Yes")))</f>
        <v>N/A</v>
      </c>
      <c r="I175" s="12">
        <v>19.75</v>
      </c>
      <c r="J175" s="12">
        <v>10.79</v>
      </c>
      <c r="K175" s="41" t="s">
        <v>739</v>
      </c>
      <c r="L175" s="9" t="str">
        <f t="shared" si="57"/>
        <v>Yes</v>
      </c>
    </row>
    <row r="176" spans="1:12" ht="25" x14ac:dyDescent="0.25">
      <c r="A176" s="4" t="s">
        <v>1028</v>
      </c>
      <c r="B176" s="33" t="s">
        <v>213</v>
      </c>
      <c r="C176" s="34">
        <v>0</v>
      </c>
      <c r="D176" s="11" t="str">
        <f>IF($B176="N/A","N/A",IF(C176&gt;10,"No",IF(C176&lt;-10,"No","Yes")))</f>
        <v>N/A</v>
      </c>
      <c r="E176" s="34">
        <v>0</v>
      </c>
      <c r="F176" s="11" t="str">
        <f>IF($B176="N/A","N/A",IF(E176&gt;10,"No",IF(E176&lt;-10,"No","Yes")))</f>
        <v>N/A</v>
      </c>
      <c r="G176" s="34">
        <v>0</v>
      </c>
      <c r="H176" s="11" t="str">
        <f>IF($B176="N/A","N/A",IF(G176&gt;10,"No",IF(G176&lt;-10,"No","Yes")))</f>
        <v>N/A</v>
      </c>
      <c r="I176" s="12" t="s">
        <v>1747</v>
      </c>
      <c r="J176" s="12" t="s">
        <v>1747</v>
      </c>
      <c r="K176" s="41" t="s">
        <v>739</v>
      </c>
      <c r="L176" s="9" t="str">
        <f t="shared" si="57"/>
        <v>N/A</v>
      </c>
    </row>
    <row r="177" spans="1:12" x14ac:dyDescent="0.25">
      <c r="A177" s="6" t="s">
        <v>1029</v>
      </c>
      <c r="B177" s="33" t="s">
        <v>213</v>
      </c>
      <c r="C177" s="34">
        <v>0</v>
      </c>
      <c r="D177" s="11" t="str">
        <f t="shared" si="54"/>
        <v>N/A</v>
      </c>
      <c r="E177" s="34">
        <v>0</v>
      </c>
      <c r="F177" s="11" t="str">
        <f t="shared" si="55"/>
        <v>N/A</v>
      </c>
      <c r="G177" s="34">
        <v>0</v>
      </c>
      <c r="H177" s="11" t="str">
        <f t="shared" si="56"/>
        <v>N/A</v>
      </c>
      <c r="I177" s="12" t="s">
        <v>1747</v>
      </c>
      <c r="J177" s="12" t="s">
        <v>1747</v>
      </c>
      <c r="K177" s="41" t="s">
        <v>739</v>
      </c>
      <c r="L177" s="9" t="str">
        <f t="shared" si="57"/>
        <v>N/A</v>
      </c>
    </row>
    <row r="178" spans="1:12" x14ac:dyDescent="0.25">
      <c r="A178" s="4" t="s">
        <v>1030</v>
      </c>
      <c r="B178" s="33" t="s">
        <v>213</v>
      </c>
      <c r="C178" s="34">
        <v>0</v>
      </c>
      <c r="D178" s="11" t="str">
        <f t="shared" si="54"/>
        <v>N/A</v>
      </c>
      <c r="E178" s="34">
        <v>0</v>
      </c>
      <c r="F178" s="11" t="str">
        <f t="shared" si="55"/>
        <v>N/A</v>
      </c>
      <c r="G178" s="34">
        <v>0</v>
      </c>
      <c r="H178" s="11" t="str">
        <f t="shared" si="56"/>
        <v>N/A</v>
      </c>
      <c r="I178" s="12" t="s">
        <v>1747</v>
      </c>
      <c r="J178" s="12" t="s">
        <v>1747</v>
      </c>
      <c r="K178" s="41" t="s">
        <v>739</v>
      </c>
      <c r="L178" s="9" t="str">
        <f t="shared" si="57"/>
        <v>N/A</v>
      </c>
    </row>
    <row r="179" spans="1:12" x14ac:dyDescent="0.25">
      <c r="A179" s="4" t="s">
        <v>1031</v>
      </c>
      <c r="B179" s="33" t="s">
        <v>213</v>
      </c>
      <c r="C179" s="34">
        <v>0</v>
      </c>
      <c r="D179" s="11" t="str">
        <f t="shared" si="54"/>
        <v>N/A</v>
      </c>
      <c r="E179" s="34">
        <v>0</v>
      </c>
      <c r="F179" s="11" t="str">
        <f t="shared" si="55"/>
        <v>N/A</v>
      </c>
      <c r="G179" s="34">
        <v>0</v>
      </c>
      <c r="H179" s="11" t="str">
        <f t="shared" si="56"/>
        <v>N/A</v>
      </c>
      <c r="I179" s="12" t="s">
        <v>1747</v>
      </c>
      <c r="J179" s="12" t="s">
        <v>1747</v>
      </c>
      <c r="K179" s="41" t="s">
        <v>739</v>
      </c>
      <c r="L179" s="9" t="str">
        <f t="shared" si="57"/>
        <v>N/A</v>
      </c>
    </row>
    <row r="180" spans="1:12" x14ac:dyDescent="0.25">
      <c r="A180" s="4" t="s">
        <v>1032</v>
      </c>
      <c r="B180" s="33" t="s">
        <v>213</v>
      </c>
      <c r="C180" s="34">
        <v>0</v>
      </c>
      <c r="D180" s="11" t="str">
        <f t="shared" si="54"/>
        <v>N/A</v>
      </c>
      <c r="E180" s="34">
        <v>0</v>
      </c>
      <c r="F180" s="11" t="str">
        <f t="shared" si="55"/>
        <v>N/A</v>
      </c>
      <c r="G180" s="34">
        <v>0</v>
      </c>
      <c r="H180" s="11" t="str">
        <f t="shared" si="56"/>
        <v>N/A</v>
      </c>
      <c r="I180" s="12" t="s">
        <v>1747</v>
      </c>
      <c r="J180" s="12" t="s">
        <v>1747</v>
      </c>
      <c r="K180" s="41" t="s">
        <v>739</v>
      </c>
      <c r="L180" s="9" t="str">
        <f t="shared" si="57"/>
        <v>N/A</v>
      </c>
    </row>
    <row r="181" spans="1:12" x14ac:dyDescent="0.25">
      <c r="A181" s="4" t="s">
        <v>1033</v>
      </c>
      <c r="B181" s="33" t="s">
        <v>213</v>
      </c>
      <c r="C181" s="34">
        <v>0</v>
      </c>
      <c r="D181" s="11" t="str">
        <f t="shared" si="54"/>
        <v>N/A</v>
      </c>
      <c r="E181" s="34">
        <v>0</v>
      </c>
      <c r="F181" s="11" t="str">
        <f t="shared" si="55"/>
        <v>N/A</v>
      </c>
      <c r="G181" s="34">
        <v>0</v>
      </c>
      <c r="H181" s="11" t="str">
        <f t="shared" si="56"/>
        <v>N/A</v>
      </c>
      <c r="I181" s="12" t="s">
        <v>1747</v>
      </c>
      <c r="J181" s="12" t="s">
        <v>1747</v>
      </c>
      <c r="K181" s="41" t="s">
        <v>739</v>
      </c>
      <c r="L181" s="9" t="str">
        <f t="shared" si="57"/>
        <v>N/A</v>
      </c>
    </row>
    <row r="182" spans="1:12" x14ac:dyDescent="0.25">
      <c r="A182" s="4" t="s">
        <v>1034</v>
      </c>
      <c r="B182" s="33" t="s">
        <v>213</v>
      </c>
      <c r="C182" s="34">
        <v>0</v>
      </c>
      <c r="D182" s="11" t="str">
        <f t="shared" si="54"/>
        <v>N/A</v>
      </c>
      <c r="E182" s="34">
        <v>0</v>
      </c>
      <c r="F182" s="11" t="str">
        <f t="shared" si="55"/>
        <v>N/A</v>
      </c>
      <c r="G182" s="34">
        <v>0</v>
      </c>
      <c r="H182" s="11" t="str">
        <f t="shared" si="56"/>
        <v>N/A</v>
      </c>
      <c r="I182" s="12" t="s">
        <v>1747</v>
      </c>
      <c r="J182" s="12" t="s">
        <v>1747</v>
      </c>
      <c r="K182" s="41" t="s">
        <v>739</v>
      </c>
      <c r="L182" s="9" t="str">
        <f t="shared" si="57"/>
        <v>N/A</v>
      </c>
    </row>
    <row r="183" spans="1:12" x14ac:dyDescent="0.25">
      <c r="A183" s="6" t="s">
        <v>1035</v>
      </c>
      <c r="B183" s="41" t="s">
        <v>213</v>
      </c>
      <c r="C183" s="1">
        <v>0</v>
      </c>
      <c r="D183" s="11" t="str">
        <f t="shared" si="54"/>
        <v>N/A</v>
      </c>
      <c r="E183" s="1">
        <v>0</v>
      </c>
      <c r="F183" s="11" t="str">
        <f t="shared" si="55"/>
        <v>N/A</v>
      </c>
      <c r="G183" s="1">
        <v>0</v>
      </c>
      <c r="H183" s="11" t="str">
        <f t="shared" si="56"/>
        <v>N/A</v>
      </c>
      <c r="I183" s="12" t="s">
        <v>1747</v>
      </c>
      <c r="J183" s="12" t="s">
        <v>1747</v>
      </c>
      <c r="K183" s="41" t="s">
        <v>739</v>
      </c>
      <c r="L183" s="11" t="str">
        <f t="shared" si="57"/>
        <v>N/A</v>
      </c>
    </row>
    <row r="184" spans="1:12" x14ac:dyDescent="0.25">
      <c r="A184" s="4" t="s">
        <v>1036</v>
      </c>
      <c r="B184" s="33" t="s">
        <v>213</v>
      </c>
      <c r="C184" s="34">
        <v>0</v>
      </c>
      <c r="D184" s="11" t="str">
        <f t="shared" si="54"/>
        <v>N/A</v>
      </c>
      <c r="E184" s="34">
        <v>0</v>
      </c>
      <c r="F184" s="11" t="str">
        <f t="shared" si="55"/>
        <v>N/A</v>
      </c>
      <c r="G184" s="34">
        <v>0</v>
      </c>
      <c r="H184" s="11" t="str">
        <f t="shared" si="56"/>
        <v>N/A</v>
      </c>
      <c r="I184" s="12" t="s">
        <v>1747</v>
      </c>
      <c r="J184" s="12" t="s">
        <v>1747</v>
      </c>
      <c r="K184" s="41" t="s">
        <v>739</v>
      </c>
      <c r="L184" s="9" t="str">
        <f t="shared" si="57"/>
        <v>N/A</v>
      </c>
    </row>
    <row r="185" spans="1:12" x14ac:dyDescent="0.25">
      <c r="A185" s="4" t="s">
        <v>1037</v>
      </c>
      <c r="B185" s="33" t="s">
        <v>213</v>
      </c>
      <c r="C185" s="34">
        <v>0</v>
      </c>
      <c r="D185" s="11" t="str">
        <f t="shared" si="54"/>
        <v>N/A</v>
      </c>
      <c r="E185" s="34">
        <v>0</v>
      </c>
      <c r="F185" s="11" t="str">
        <f t="shared" si="55"/>
        <v>N/A</v>
      </c>
      <c r="G185" s="34">
        <v>0</v>
      </c>
      <c r="H185" s="11" t="str">
        <f t="shared" si="56"/>
        <v>N/A</v>
      </c>
      <c r="I185" s="12" t="s">
        <v>1747</v>
      </c>
      <c r="J185" s="12" t="s">
        <v>1747</v>
      </c>
      <c r="K185" s="41" t="s">
        <v>739</v>
      </c>
      <c r="L185" s="9" t="str">
        <f t="shared" si="57"/>
        <v>N/A</v>
      </c>
    </row>
    <row r="186" spans="1:12" x14ac:dyDescent="0.25">
      <c r="A186" s="4" t="s">
        <v>1038</v>
      </c>
      <c r="B186" s="33" t="s">
        <v>213</v>
      </c>
      <c r="C186" s="34">
        <v>0</v>
      </c>
      <c r="D186" s="11" t="str">
        <f t="shared" si="54"/>
        <v>N/A</v>
      </c>
      <c r="E186" s="34">
        <v>0</v>
      </c>
      <c r="F186" s="11" t="str">
        <f t="shared" si="55"/>
        <v>N/A</v>
      </c>
      <c r="G186" s="34">
        <v>0</v>
      </c>
      <c r="H186" s="11" t="str">
        <f t="shared" si="56"/>
        <v>N/A</v>
      </c>
      <c r="I186" s="12" t="s">
        <v>1747</v>
      </c>
      <c r="J186" s="12" t="s">
        <v>1747</v>
      </c>
      <c r="K186" s="41" t="s">
        <v>739</v>
      </c>
      <c r="L186" s="9" t="str">
        <f t="shared" si="57"/>
        <v>N/A</v>
      </c>
    </row>
    <row r="187" spans="1:12" x14ac:dyDescent="0.25">
      <c r="A187" s="4" t="s">
        <v>1039</v>
      </c>
      <c r="B187" s="33" t="s">
        <v>213</v>
      </c>
      <c r="C187" s="34">
        <v>0</v>
      </c>
      <c r="D187" s="11" t="str">
        <f t="shared" si="54"/>
        <v>N/A</v>
      </c>
      <c r="E187" s="34">
        <v>0</v>
      </c>
      <c r="F187" s="11" t="str">
        <f t="shared" si="55"/>
        <v>N/A</v>
      </c>
      <c r="G187" s="34">
        <v>0</v>
      </c>
      <c r="H187" s="11" t="str">
        <f t="shared" si="56"/>
        <v>N/A</v>
      </c>
      <c r="I187" s="12" t="s">
        <v>1747</v>
      </c>
      <c r="J187" s="12" t="s">
        <v>1747</v>
      </c>
      <c r="K187" s="41" t="s">
        <v>739</v>
      </c>
      <c r="L187" s="9" t="str">
        <f t="shared" si="57"/>
        <v>N/A</v>
      </c>
    </row>
    <row r="188" spans="1:12" ht="25" x14ac:dyDescent="0.25">
      <c r="A188" s="4" t="s">
        <v>1040</v>
      </c>
      <c r="B188" s="33" t="s">
        <v>213</v>
      </c>
      <c r="C188" s="34">
        <v>0</v>
      </c>
      <c r="D188" s="11" t="str">
        <f t="shared" si="54"/>
        <v>N/A</v>
      </c>
      <c r="E188" s="34">
        <v>0</v>
      </c>
      <c r="F188" s="11" t="str">
        <f t="shared" si="55"/>
        <v>N/A</v>
      </c>
      <c r="G188" s="34">
        <v>0</v>
      </c>
      <c r="H188" s="11" t="str">
        <f t="shared" si="56"/>
        <v>N/A</v>
      </c>
      <c r="I188" s="12" t="s">
        <v>1747</v>
      </c>
      <c r="J188" s="12" t="s">
        <v>1747</v>
      </c>
      <c r="K188" s="41" t="s">
        <v>739</v>
      </c>
      <c r="L188" s="9" t="str">
        <f t="shared" si="57"/>
        <v>N/A</v>
      </c>
    </row>
    <row r="189" spans="1:12" x14ac:dyDescent="0.25">
      <c r="A189" s="6" t="s">
        <v>1041</v>
      </c>
      <c r="B189" s="41" t="s">
        <v>213</v>
      </c>
      <c r="C189" s="1">
        <v>0</v>
      </c>
      <c r="D189" s="11" t="str">
        <f t="shared" si="54"/>
        <v>N/A</v>
      </c>
      <c r="E189" s="1">
        <v>0</v>
      </c>
      <c r="F189" s="11" t="str">
        <f t="shared" si="55"/>
        <v>N/A</v>
      </c>
      <c r="G189" s="1">
        <v>0</v>
      </c>
      <c r="H189" s="11" t="str">
        <f t="shared" si="56"/>
        <v>N/A</v>
      </c>
      <c r="I189" s="12" t="s">
        <v>1747</v>
      </c>
      <c r="J189" s="12" t="s">
        <v>1747</v>
      </c>
      <c r="K189" s="41" t="s">
        <v>739</v>
      </c>
      <c r="L189" s="11" t="str">
        <f t="shared" si="57"/>
        <v>N/A</v>
      </c>
    </row>
    <row r="190" spans="1:12" ht="25" x14ac:dyDescent="0.25">
      <c r="A190" s="4" t="s">
        <v>1042</v>
      </c>
      <c r="B190" s="33" t="s">
        <v>213</v>
      </c>
      <c r="C190" s="34">
        <v>0</v>
      </c>
      <c r="D190" s="11" t="str">
        <f t="shared" si="54"/>
        <v>N/A</v>
      </c>
      <c r="E190" s="34">
        <v>0</v>
      </c>
      <c r="F190" s="11" t="str">
        <f t="shared" si="55"/>
        <v>N/A</v>
      </c>
      <c r="G190" s="34">
        <v>0</v>
      </c>
      <c r="H190" s="11" t="str">
        <f t="shared" si="56"/>
        <v>N/A</v>
      </c>
      <c r="I190" s="12" t="s">
        <v>1747</v>
      </c>
      <c r="J190" s="12" t="s">
        <v>1747</v>
      </c>
      <c r="K190" s="41" t="s">
        <v>739</v>
      </c>
      <c r="L190" s="9" t="str">
        <f t="shared" si="57"/>
        <v>N/A</v>
      </c>
    </row>
    <row r="191" spans="1:12" ht="25" x14ac:dyDescent="0.25">
      <c r="A191" s="4" t="s">
        <v>1043</v>
      </c>
      <c r="B191" s="33" t="s">
        <v>213</v>
      </c>
      <c r="C191" s="34">
        <v>0</v>
      </c>
      <c r="D191" s="11" t="str">
        <f t="shared" si="54"/>
        <v>N/A</v>
      </c>
      <c r="E191" s="34">
        <v>0</v>
      </c>
      <c r="F191" s="11" t="str">
        <f t="shared" si="55"/>
        <v>N/A</v>
      </c>
      <c r="G191" s="34">
        <v>0</v>
      </c>
      <c r="H191" s="11" t="str">
        <f t="shared" si="56"/>
        <v>N/A</v>
      </c>
      <c r="I191" s="12" t="s">
        <v>1747</v>
      </c>
      <c r="J191" s="12" t="s">
        <v>1747</v>
      </c>
      <c r="K191" s="41" t="s">
        <v>739</v>
      </c>
      <c r="L191" s="9" t="str">
        <f t="shared" si="57"/>
        <v>N/A</v>
      </c>
    </row>
    <row r="192" spans="1:12" ht="25" x14ac:dyDescent="0.25">
      <c r="A192" s="4" t="s">
        <v>1044</v>
      </c>
      <c r="B192" s="33" t="s">
        <v>213</v>
      </c>
      <c r="C192" s="34">
        <v>0</v>
      </c>
      <c r="D192" s="11" t="str">
        <f t="shared" si="54"/>
        <v>N/A</v>
      </c>
      <c r="E192" s="34">
        <v>0</v>
      </c>
      <c r="F192" s="11" t="str">
        <f t="shared" si="55"/>
        <v>N/A</v>
      </c>
      <c r="G192" s="34">
        <v>0</v>
      </c>
      <c r="H192" s="11" t="str">
        <f t="shared" si="56"/>
        <v>N/A</v>
      </c>
      <c r="I192" s="12" t="s">
        <v>1747</v>
      </c>
      <c r="J192" s="12" t="s">
        <v>1747</v>
      </c>
      <c r="K192" s="41" t="s">
        <v>739</v>
      </c>
      <c r="L192" s="9" t="str">
        <f t="shared" si="57"/>
        <v>N/A</v>
      </c>
    </row>
    <row r="193" spans="1:12" ht="25" x14ac:dyDescent="0.25">
      <c r="A193" s="4" t="s">
        <v>1045</v>
      </c>
      <c r="B193" s="33" t="s">
        <v>213</v>
      </c>
      <c r="C193" s="34">
        <v>0</v>
      </c>
      <c r="D193" s="11" t="str">
        <f t="shared" si="54"/>
        <v>N/A</v>
      </c>
      <c r="E193" s="34">
        <v>0</v>
      </c>
      <c r="F193" s="11" t="str">
        <f t="shared" si="55"/>
        <v>N/A</v>
      </c>
      <c r="G193" s="34">
        <v>0</v>
      </c>
      <c r="H193" s="11" t="str">
        <f t="shared" si="56"/>
        <v>N/A</v>
      </c>
      <c r="I193" s="12" t="s">
        <v>1747</v>
      </c>
      <c r="J193" s="12" t="s">
        <v>1747</v>
      </c>
      <c r="K193" s="41" t="s">
        <v>739</v>
      </c>
      <c r="L193" s="9" t="str">
        <f t="shared" si="57"/>
        <v>N/A</v>
      </c>
    </row>
    <row r="194" spans="1:12" ht="25" x14ac:dyDescent="0.25">
      <c r="A194" s="4" t="s">
        <v>1046</v>
      </c>
      <c r="B194" s="33" t="s">
        <v>213</v>
      </c>
      <c r="C194" s="34">
        <v>0</v>
      </c>
      <c r="D194" s="11" t="str">
        <f t="shared" si="54"/>
        <v>N/A</v>
      </c>
      <c r="E194" s="34">
        <v>0</v>
      </c>
      <c r="F194" s="11" t="str">
        <f t="shared" si="55"/>
        <v>N/A</v>
      </c>
      <c r="G194" s="34">
        <v>0</v>
      </c>
      <c r="H194" s="11" t="str">
        <f t="shared" si="56"/>
        <v>N/A</v>
      </c>
      <c r="I194" s="12" t="s">
        <v>1747</v>
      </c>
      <c r="J194" s="12" t="s">
        <v>1747</v>
      </c>
      <c r="K194" s="41" t="s">
        <v>739</v>
      </c>
      <c r="L194" s="9" t="str">
        <f t="shared" si="57"/>
        <v>N/A</v>
      </c>
    </row>
    <row r="195" spans="1:12" x14ac:dyDescent="0.25">
      <c r="A195" s="6" t="s">
        <v>1047</v>
      </c>
      <c r="B195" s="41" t="s">
        <v>213</v>
      </c>
      <c r="C195" s="1">
        <v>0</v>
      </c>
      <c r="D195" s="11" t="str">
        <f t="shared" si="54"/>
        <v>N/A</v>
      </c>
      <c r="E195" s="1">
        <v>0</v>
      </c>
      <c r="F195" s="11" t="str">
        <f t="shared" si="55"/>
        <v>N/A</v>
      </c>
      <c r="G195" s="1">
        <v>0</v>
      </c>
      <c r="H195" s="11" t="str">
        <f t="shared" si="56"/>
        <v>N/A</v>
      </c>
      <c r="I195" s="12" t="s">
        <v>1747</v>
      </c>
      <c r="J195" s="12" t="s">
        <v>1747</v>
      </c>
      <c r="K195" s="41" t="s">
        <v>739</v>
      </c>
      <c r="L195" s="11" t="str">
        <f t="shared" si="57"/>
        <v>N/A</v>
      </c>
    </row>
    <row r="196" spans="1:12" x14ac:dyDescent="0.25">
      <c r="A196" s="4" t="s">
        <v>1048</v>
      </c>
      <c r="B196" s="33" t="s">
        <v>213</v>
      </c>
      <c r="C196" s="34">
        <v>0</v>
      </c>
      <c r="D196" s="11" t="str">
        <f t="shared" si="54"/>
        <v>N/A</v>
      </c>
      <c r="E196" s="34">
        <v>0</v>
      </c>
      <c r="F196" s="11" t="str">
        <f t="shared" si="55"/>
        <v>N/A</v>
      </c>
      <c r="G196" s="34">
        <v>0</v>
      </c>
      <c r="H196" s="11" t="str">
        <f t="shared" si="56"/>
        <v>N/A</v>
      </c>
      <c r="I196" s="12" t="s">
        <v>1747</v>
      </c>
      <c r="J196" s="12" t="s">
        <v>1747</v>
      </c>
      <c r="K196" s="41" t="s">
        <v>739</v>
      </c>
      <c r="L196" s="9" t="str">
        <f t="shared" si="57"/>
        <v>N/A</v>
      </c>
    </row>
    <row r="197" spans="1:12" x14ac:dyDescent="0.25">
      <c r="A197" s="4" t="s">
        <v>1049</v>
      </c>
      <c r="B197" s="33" t="s">
        <v>213</v>
      </c>
      <c r="C197" s="34">
        <v>0</v>
      </c>
      <c r="D197" s="11" t="str">
        <f t="shared" si="54"/>
        <v>N/A</v>
      </c>
      <c r="E197" s="34">
        <v>0</v>
      </c>
      <c r="F197" s="11" t="str">
        <f t="shared" si="55"/>
        <v>N/A</v>
      </c>
      <c r="G197" s="34">
        <v>0</v>
      </c>
      <c r="H197" s="11" t="str">
        <f t="shared" si="56"/>
        <v>N/A</v>
      </c>
      <c r="I197" s="12" t="s">
        <v>1747</v>
      </c>
      <c r="J197" s="12" t="s">
        <v>1747</v>
      </c>
      <c r="K197" s="41" t="s">
        <v>739</v>
      </c>
      <c r="L197" s="9" t="str">
        <f t="shared" si="57"/>
        <v>N/A</v>
      </c>
    </row>
    <row r="198" spans="1:12" ht="25" x14ac:dyDescent="0.25">
      <c r="A198" s="4" t="s">
        <v>1050</v>
      </c>
      <c r="B198" s="33" t="s">
        <v>213</v>
      </c>
      <c r="C198" s="34">
        <v>0</v>
      </c>
      <c r="D198" s="11" t="str">
        <f t="shared" si="54"/>
        <v>N/A</v>
      </c>
      <c r="E198" s="34">
        <v>0</v>
      </c>
      <c r="F198" s="11" t="str">
        <f t="shared" si="55"/>
        <v>N/A</v>
      </c>
      <c r="G198" s="34">
        <v>0</v>
      </c>
      <c r="H198" s="11" t="str">
        <f t="shared" si="56"/>
        <v>N/A</v>
      </c>
      <c r="I198" s="12" t="s">
        <v>1747</v>
      </c>
      <c r="J198" s="12" t="s">
        <v>1747</v>
      </c>
      <c r="K198" s="41" t="s">
        <v>739</v>
      </c>
      <c r="L198" s="9" t="str">
        <f t="shared" si="57"/>
        <v>N/A</v>
      </c>
    </row>
    <row r="199" spans="1:12" ht="25" x14ac:dyDescent="0.25">
      <c r="A199" s="4" t="s">
        <v>1051</v>
      </c>
      <c r="B199" s="33" t="s">
        <v>213</v>
      </c>
      <c r="C199" s="34">
        <v>0</v>
      </c>
      <c r="D199" s="11" t="str">
        <f t="shared" si="54"/>
        <v>N/A</v>
      </c>
      <c r="E199" s="34">
        <v>0</v>
      </c>
      <c r="F199" s="11" t="str">
        <f t="shared" si="55"/>
        <v>N/A</v>
      </c>
      <c r="G199" s="34">
        <v>0</v>
      </c>
      <c r="H199" s="11" t="str">
        <f t="shared" si="56"/>
        <v>N/A</v>
      </c>
      <c r="I199" s="12" t="s">
        <v>1747</v>
      </c>
      <c r="J199" s="12" t="s">
        <v>1747</v>
      </c>
      <c r="K199" s="41" t="s">
        <v>739</v>
      </c>
      <c r="L199" s="9" t="str">
        <f t="shared" si="57"/>
        <v>N/A</v>
      </c>
    </row>
    <row r="200" spans="1:12" ht="25" x14ac:dyDescent="0.25">
      <c r="A200" s="4" t="s">
        <v>1052</v>
      </c>
      <c r="B200" s="33" t="s">
        <v>213</v>
      </c>
      <c r="C200" s="34">
        <v>0</v>
      </c>
      <c r="D200" s="11" t="str">
        <f t="shared" si="54"/>
        <v>N/A</v>
      </c>
      <c r="E200" s="34">
        <v>0</v>
      </c>
      <c r="F200" s="11" t="str">
        <f t="shared" si="55"/>
        <v>N/A</v>
      </c>
      <c r="G200" s="34">
        <v>0</v>
      </c>
      <c r="H200" s="11" t="str">
        <f t="shared" si="56"/>
        <v>N/A</v>
      </c>
      <c r="I200" s="12" t="s">
        <v>1747</v>
      </c>
      <c r="J200" s="12" t="s">
        <v>1747</v>
      </c>
      <c r="K200" s="41" t="s">
        <v>739</v>
      </c>
      <c r="L200" s="9" t="str">
        <f t="shared" si="57"/>
        <v>N/A</v>
      </c>
    </row>
    <row r="201" spans="1:12" x14ac:dyDescent="0.25">
      <c r="A201" s="6" t="s">
        <v>1053</v>
      </c>
      <c r="B201" s="41" t="s">
        <v>213</v>
      </c>
      <c r="C201" s="1">
        <v>10371</v>
      </c>
      <c r="D201" s="11" t="str">
        <f t="shared" si="54"/>
        <v>N/A</v>
      </c>
      <c r="E201" s="1">
        <v>11681</v>
      </c>
      <c r="F201" s="11" t="str">
        <f t="shared" si="55"/>
        <v>N/A</v>
      </c>
      <c r="G201" s="1">
        <v>12016</v>
      </c>
      <c r="H201" s="11" t="str">
        <f t="shared" si="56"/>
        <v>N/A</v>
      </c>
      <c r="I201" s="12">
        <v>12.63</v>
      </c>
      <c r="J201" s="12">
        <v>2.8679999999999999</v>
      </c>
      <c r="K201" s="41" t="s">
        <v>739</v>
      </c>
      <c r="L201" s="11" t="str">
        <f t="shared" si="57"/>
        <v>Yes</v>
      </c>
    </row>
    <row r="202" spans="1:12" x14ac:dyDescent="0.25">
      <c r="A202" s="4" t="s">
        <v>1054</v>
      </c>
      <c r="B202" s="33" t="s">
        <v>213</v>
      </c>
      <c r="C202" s="34">
        <v>269</v>
      </c>
      <c r="D202" s="11" t="str">
        <f t="shared" si="54"/>
        <v>N/A</v>
      </c>
      <c r="E202" s="34">
        <v>303</v>
      </c>
      <c r="F202" s="11" t="str">
        <f t="shared" si="55"/>
        <v>N/A</v>
      </c>
      <c r="G202" s="34">
        <v>332</v>
      </c>
      <c r="H202" s="11" t="str">
        <f t="shared" si="56"/>
        <v>N/A</v>
      </c>
      <c r="I202" s="12">
        <v>12.64</v>
      </c>
      <c r="J202" s="12">
        <v>9.5709999999999997</v>
      </c>
      <c r="K202" s="41" t="s">
        <v>739</v>
      </c>
      <c r="L202" s="9" t="str">
        <f t="shared" si="57"/>
        <v>Yes</v>
      </c>
    </row>
    <row r="203" spans="1:12" x14ac:dyDescent="0.25">
      <c r="A203" s="4" t="s">
        <v>1055</v>
      </c>
      <c r="B203" s="33" t="s">
        <v>213</v>
      </c>
      <c r="C203" s="34">
        <v>11</v>
      </c>
      <c r="D203" s="11" t="str">
        <f t="shared" si="54"/>
        <v>N/A</v>
      </c>
      <c r="E203" s="34">
        <v>12</v>
      </c>
      <c r="F203" s="11" t="str">
        <f t="shared" si="55"/>
        <v>N/A</v>
      </c>
      <c r="G203" s="34">
        <v>11</v>
      </c>
      <c r="H203" s="11" t="str">
        <f t="shared" si="56"/>
        <v>N/A</v>
      </c>
      <c r="I203" s="12">
        <v>100</v>
      </c>
      <c r="J203" s="12">
        <v>-8.33</v>
      </c>
      <c r="K203" s="41" t="s">
        <v>739</v>
      </c>
      <c r="L203" s="9" t="str">
        <f t="shared" si="57"/>
        <v>Yes</v>
      </c>
    </row>
    <row r="204" spans="1:12" x14ac:dyDescent="0.25">
      <c r="A204" s="4" t="s">
        <v>1056</v>
      </c>
      <c r="B204" s="33" t="s">
        <v>213</v>
      </c>
      <c r="C204" s="34">
        <v>4364</v>
      </c>
      <c r="D204" s="11" t="str">
        <f t="shared" si="54"/>
        <v>N/A</v>
      </c>
      <c r="E204" s="34">
        <v>4746</v>
      </c>
      <c r="F204" s="11" t="str">
        <f t="shared" si="55"/>
        <v>N/A</v>
      </c>
      <c r="G204" s="34">
        <v>4948</v>
      </c>
      <c r="H204" s="11" t="str">
        <f t="shared" si="56"/>
        <v>N/A</v>
      </c>
      <c r="I204" s="12">
        <v>8.7530000000000001</v>
      </c>
      <c r="J204" s="12">
        <v>4.2560000000000002</v>
      </c>
      <c r="K204" s="41" t="s">
        <v>739</v>
      </c>
      <c r="L204" s="9" t="str">
        <f t="shared" si="57"/>
        <v>Yes</v>
      </c>
    </row>
    <row r="205" spans="1:12" x14ac:dyDescent="0.25">
      <c r="A205" s="4" t="s">
        <v>1057</v>
      </c>
      <c r="B205" s="33" t="s">
        <v>213</v>
      </c>
      <c r="C205" s="34">
        <v>5659</v>
      </c>
      <c r="D205" s="11" t="str">
        <f t="shared" si="54"/>
        <v>N/A</v>
      </c>
      <c r="E205" s="34">
        <v>6530</v>
      </c>
      <c r="F205" s="11" t="str">
        <f t="shared" si="55"/>
        <v>N/A</v>
      </c>
      <c r="G205" s="34">
        <v>6623</v>
      </c>
      <c r="H205" s="11" t="str">
        <f t="shared" si="56"/>
        <v>N/A</v>
      </c>
      <c r="I205" s="12">
        <v>15.39</v>
      </c>
      <c r="J205" s="12">
        <v>1.4239999999999999</v>
      </c>
      <c r="K205" s="41" t="s">
        <v>739</v>
      </c>
      <c r="L205" s="9" t="str">
        <f t="shared" si="57"/>
        <v>Yes</v>
      </c>
    </row>
    <row r="206" spans="1:12" ht="25" x14ac:dyDescent="0.25">
      <c r="A206" s="4" t="s">
        <v>1058</v>
      </c>
      <c r="B206" s="33" t="s">
        <v>213</v>
      </c>
      <c r="C206" s="34">
        <v>73</v>
      </c>
      <c r="D206" s="11" t="str">
        <f t="shared" si="54"/>
        <v>N/A</v>
      </c>
      <c r="E206" s="34">
        <v>90</v>
      </c>
      <c r="F206" s="11" t="str">
        <f t="shared" si="55"/>
        <v>N/A</v>
      </c>
      <c r="G206" s="34">
        <v>102</v>
      </c>
      <c r="H206" s="11" t="str">
        <f t="shared" si="56"/>
        <v>N/A</v>
      </c>
      <c r="I206" s="12">
        <v>23.29</v>
      </c>
      <c r="J206" s="12">
        <v>13.33</v>
      </c>
      <c r="K206" s="41" t="s">
        <v>739</v>
      </c>
      <c r="L206" s="9" t="str">
        <f t="shared" si="57"/>
        <v>Yes</v>
      </c>
    </row>
    <row r="207" spans="1:12" x14ac:dyDescent="0.25">
      <c r="A207" s="6" t="s">
        <v>1059</v>
      </c>
      <c r="B207" s="33" t="s">
        <v>213</v>
      </c>
      <c r="C207" s="34">
        <v>0</v>
      </c>
      <c r="D207" s="11" t="str">
        <f t="shared" si="54"/>
        <v>N/A</v>
      </c>
      <c r="E207" s="34">
        <v>0</v>
      </c>
      <c r="F207" s="11" t="str">
        <f t="shared" si="55"/>
        <v>N/A</v>
      </c>
      <c r="G207" s="34">
        <v>0</v>
      </c>
      <c r="H207" s="11" t="str">
        <f t="shared" si="56"/>
        <v>N/A</v>
      </c>
      <c r="I207" s="12" t="s">
        <v>1747</v>
      </c>
      <c r="J207" s="12" t="s">
        <v>1747</v>
      </c>
      <c r="K207" s="41" t="s">
        <v>739</v>
      </c>
      <c r="L207" s="9" t="str">
        <f t="shared" si="57"/>
        <v>N/A</v>
      </c>
    </row>
    <row r="208" spans="1:12" x14ac:dyDescent="0.25">
      <c r="A208" s="4" t="s">
        <v>1060</v>
      </c>
      <c r="B208" s="33" t="s">
        <v>213</v>
      </c>
      <c r="C208" s="34">
        <v>0</v>
      </c>
      <c r="D208" s="11" t="str">
        <f t="shared" si="54"/>
        <v>N/A</v>
      </c>
      <c r="E208" s="34">
        <v>0</v>
      </c>
      <c r="F208" s="11" t="str">
        <f t="shared" si="55"/>
        <v>N/A</v>
      </c>
      <c r="G208" s="34">
        <v>0</v>
      </c>
      <c r="H208" s="11" t="str">
        <f t="shared" si="56"/>
        <v>N/A</v>
      </c>
      <c r="I208" s="12" t="s">
        <v>1747</v>
      </c>
      <c r="J208" s="12" t="s">
        <v>1747</v>
      </c>
      <c r="K208" s="41" t="s">
        <v>739</v>
      </c>
      <c r="L208" s="9" t="str">
        <f t="shared" si="57"/>
        <v>N/A</v>
      </c>
    </row>
    <row r="209" spans="1:12" x14ac:dyDescent="0.25">
      <c r="A209" s="4" t="s">
        <v>1061</v>
      </c>
      <c r="B209" s="33" t="s">
        <v>213</v>
      </c>
      <c r="C209" s="34">
        <v>0</v>
      </c>
      <c r="D209" s="11" t="str">
        <f t="shared" si="54"/>
        <v>N/A</v>
      </c>
      <c r="E209" s="34">
        <v>0</v>
      </c>
      <c r="F209" s="11" t="str">
        <f t="shared" si="55"/>
        <v>N/A</v>
      </c>
      <c r="G209" s="34">
        <v>0</v>
      </c>
      <c r="H209" s="11" t="str">
        <f t="shared" si="56"/>
        <v>N/A</v>
      </c>
      <c r="I209" s="12" t="s">
        <v>1747</v>
      </c>
      <c r="J209" s="12" t="s">
        <v>1747</v>
      </c>
      <c r="K209" s="41" t="s">
        <v>739</v>
      </c>
      <c r="L209" s="9" t="str">
        <f t="shared" si="57"/>
        <v>N/A</v>
      </c>
    </row>
    <row r="210" spans="1:12" ht="25" x14ac:dyDescent="0.25">
      <c r="A210" s="4" t="s">
        <v>1062</v>
      </c>
      <c r="B210" s="33" t="s">
        <v>213</v>
      </c>
      <c r="C210" s="34">
        <v>0</v>
      </c>
      <c r="D210" s="11" t="str">
        <f t="shared" si="54"/>
        <v>N/A</v>
      </c>
      <c r="E210" s="34">
        <v>0</v>
      </c>
      <c r="F210" s="11" t="str">
        <f t="shared" si="55"/>
        <v>N/A</v>
      </c>
      <c r="G210" s="34">
        <v>0</v>
      </c>
      <c r="H210" s="11" t="str">
        <f t="shared" si="56"/>
        <v>N/A</v>
      </c>
      <c r="I210" s="12" t="s">
        <v>1747</v>
      </c>
      <c r="J210" s="12" t="s">
        <v>1747</v>
      </c>
      <c r="K210" s="41" t="s">
        <v>739</v>
      </c>
      <c r="L210" s="9" t="str">
        <f t="shared" si="57"/>
        <v>N/A</v>
      </c>
    </row>
    <row r="211" spans="1:12" ht="25" x14ac:dyDescent="0.25">
      <c r="A211" s="4" t="s">
        <v>1063</v>
      </c>
      <c r="B211" s="33" t="s">
        <v>213</v>
      </c>
      <c r="C211" s="34">
        <v>0</v>
      </c>
      <c r="D211" s="11" t="str">
        <f t="shared" si="54"/>
        <v>N/A</v>
      </c>
      <c r="E211" s="34">
        <v>0</v>
      </c>
      <c r="F211" s="11" t="str">
        <f t="shared" si="55"/>
        <v>N/A</v>
      </c>
      <c r="G211" s="34">
        <v>0</v>
      </c>
      <c r="H211" s="11" t="str">
        <f t="shared" si="56"/>
        <v>N/A</v>
      </c>
      <c r="I211" s="12" t="s">
        <v>1747</v>
      </c>
      <c r="J211" s="12" t="s">
        <v>1747</v>
      </c>
      <c r="K211" s="41" t="s">
        <v>739</v>
      </c>
      <c r="L211" s="9" t="str">
        <f t="shared" si="57"/>
        <v>N/A</v>
      </c>
    </row>
    <row r="212" spans="1:12" ht="25" x14ac:dyDescent="0.25">
      <c r="A212" s="4" t="s">
        <v>1064</v>
      </c>
      <c r="B212" s="33" t="s">
        <v>213</v>
      </c>
      <c r="C212" s="34">
        <v>0</v>
      </c>
      <c r="D212" s="11" t="str">
        <f t="shared" si="54"/>
        <v>N/A</v>
      </c>
      <c r="E212" s="34">
        <v>0</v>
      </c>
      <c r="F212" s="11" t="str">
        <f t="shared" si="55"/>
        <v>N/A</v>
      </c>
      <c r="G212" s="34">
        <v>0</v>
      </c>
      <c r="H212" s="11" t="str">
        <f t="shared" si="56"/>
        <v>N/A</v>
      </c>
      <c r="I212" s="12" t="s">
        <v>1747</v>
      </c>
      <c r="J212" s="12" t="s">
        <v>1747</v>
      </c>
      <c r="K212" s="41" t="s">
        <v>739</v>
      </c>
      <c r="L212" s="9" t="str">
        <f t="shared" si="57"/>
        <v>N/A</v>
      </c>
    </row>
    <row r="213" spans="1:12" x14ac:dyDescent="0.25">
      <c r="A213" s="6" t="s">
        <v>1065</v>
      </c>
      <c r="B213" s="33" t="s">
        <v>213</v>
      </c>
      <c r="C213" s="34">
        <v>0</v>
      </c>
      <c r="D213" s="11" t="str">
        <f t="shared" si="54"/>
        <v>N/A</v>
      </c>
      <c r="E213" s="34">
        <v>0</v>
      </c>
      <c r="F213" s="11" t="str">
        <f t="shared" si="55"/>
        <v>N/A</v>
      </c>
      <c r="G213" s="34">
        <v>0</v>
      </c>
      <c r="H213" s="11" t="str">
        <f t="shared" si="56"/>
        <v>N/A</v>
      </c>
      <c r="I213" s="12" t="s">
        <v>1747</v>
      </c>
      <c r="J213" s="12" t="s">
        <v>1747</v>
      </c>
      <c r="K213" s="41" t="s">
        <v>739</v>
      </c>
      <c r="L213" s="9" t="str">
        <f t="shared" si="57"/>
        <v>N/A</v>
      </c>
    </row>
    <row r="214" spans="1:12" ht="25" x14ac:dyDescent="0.25">
      <c r="A214" s="4" t="s">
        <v>1066</v>
      </c>
      <c r="B214" s="33" t="s">
        <v>213</v>
      </c>
      <c r="C214" s="34">
        <v>0</v>
      </c>
      <c r="D214" s="11" t="str">
        <f t="shared" si="54"/>
        <v>N/A</v>
      </c>
      <c r="E214" s="34">
        <v>0</v>
      </c>
      <c r="F214" s="11" t="str">
        <f t="shared" si="55"/>
        <v>N/A</v>
      </c>
      <c r="G214" s="34">
        <v>0</v>
      </c>
      <c r="H214" s="11" t="str">
        <f t="shared" si="56"/>
        <v>N/A</v>
      </c>
      <c r="I214" s="12" t="s">
        <v>1747</v>
      </c>
      <c r="J214" s="12" t="s">
        <v>1747</v>
      </c>
      <c r="K214" s="41" t="s">
        <v>739</v>
      </c>
      <c r="L214" s="9" t="str">
        <f t="shared" si="57"/>
        <v>N/A</v>
      </c>
    </row>
    <row r="215" spans="1:12" ht="25" x14ac:dyDescent="0.25">
      <c r="A215" s="4" t="s">
        <v>1067</v>
      </c>
      <c r="B215" s="33" t="s">
        <v>213</v>
      </c>
      <c r="C215" s="34">
        <v>0</v>
      </c>
      <c r="D215" s="11" t="str">
        <f t="shared" si="54"/>
        <v>N/A</v>
      </c>
      <c r="E215" s="34">
        <v>0</v>
      </c>
      <c r="F215" s="11" t="str">
        <f t="shared" si="55"/>
        <v>N/A</v>
      </c>
      <c r="G215" s="34">
        <v>0</v>
      </c>
      <c r="H215" s="11" t="str">
        <f t="shared" si="56"/>
        <v>N/A</v>
      </c>
      <c r="I215" s="12" t="s">
        <v>1747</v>
      </c>
      <c r="J215" s="12" t="s">
        <v>1747</v>
      </c>
      <c r="K215" s="41" t="s">
        <v>739</v>
      </c>
      <c r="L215" s="9" t="str">
        <f t="shared" si="57"/>
        <v>N/A</v>
      </c>
    </row>
    <row r="216" spans="1:12" ht="25" x14ac:dyDescent="0.25">
      <c r="A216" s="4" t="s">
        <v>1068</v>
      </c>
      <c r="B216" s="33" t="s">
        <v>213</v>
      </c>
      <c r="C216" s="34">
        <v>0</v>
      </c>
      <c r="D216" s="11" t="str">
        <f t="shared" si="54"/>
        <v>N/A</v>
      </c>
      <c r="E216" s="34">
        <v>0</v>
      </c>
      <c r="F216" s="11" t="str">
        <f t="shared" si="55"/>
        <v>N/A</v>
      </c>
      <c r="G216" s="34">
        <v>0</v>
      </c>
      <c r="H216" s="11" t="str">
        <f t="shared" si="56"/>
        <v>N/A</v>
      </c>
      <c r="I216" s="12" t="s">
        <v>1747</v>
      </c>
      <c r="J216" s="12" t="s">
        <v>1747</v>
      </c>
      <c r="K216" s="41" t="s">
        <v>739</v>
      </c>
      <c r="L216" s="9" t="str">
        <f t="shared" si="57"/>
        <v>N/A</v>
      </c>
    </row>
    <row r="217" spans="1:12" ht="25" x14ac:dyDescent="0.25">
      <c r="A217" s="4" t="s">
        <v>1069</v>
      </c>
      <c r="B217" s="33" t="s">
        <v>213</v>
      </c>
      <c r="C217" s="34">
        <v>0</v>
      </c>
      <c r="D217" s="11" t="str">
        <f t="shared" si="54"/>
        <v>N/A</v>
      </c>
      <c r="E217" s="34">
        <v>0</v>
      </c>
      <c r="F217" s="11" t="str">
        <f t="shared" si="55"/>
        <v>N/A</v>
      </c>
      <c r="G217" s="34">
        <v>0</v>
      </c>
      <c r="H217" s="11" t="str">
        <f t="shared" si="56"/>
        <v>N/A</v>
      </c>
      <c r="I217" s="12" t="s">
        <v>1747</v>
      </c>
      <c r="J217" s="12" t="s">
        <v>1747</v>
      </c>
      <c r="K217" s="41" t="s">
        <v>739</v>
      </c>
      <c r="L217" s="9" t="str">
        <f t="shared" si="57"/>
        <v>N/A</v>
      </c>
    </row>
    <row r="218" spans="1:12" ht="25" x14ac:dyDescent="0.25">
      <c r="A218" s="4" t="s">
        <v>1070</v>
      </c>
      <c r="B218" s="33" t="s">
        <v>213</v>
      </c>
      <c r="C218" s="34">
        <v>0</v>
      </c>
      <c r="D218" s="11" t="str">
        <f t="shared" si="54"/>
        <v>N/A</v>
      </c>
      <c r="E218" s="34">
        <v>0</v>
      </c>
      <c r="F218" s="11" t="str">
        <f t="shared" si="55"/>
        <v>N/A</v>
      </c>
      <c r="G218" s="34">
        <v>0</v>
      </c>
      <c r="H218" s="11" t="str">
        <f t="shared" si="56"/>
        <v>N/A</v>
      </c>
      <c r="I218" s="12" t="s">
        <v>1747</v>
      </c>
      <c r="J218" s="12" t="s">
        <v>1747</v>
      </c>
      <c r="K218" s="41" t="s">
        <v>739</v>
      </c>
      <c r="L218" s="9" t="str">
        <f t="shared" si="57"/>
        <v>N/A</v>
      </c>
    </row>
    <row r="219" spans="1:12" x14ac:dyDescent="0.25">
      <c r="A219" s="6" t="s">
        <v>1071</v>
      </c>
      <c r="B219" s="33" t="s">
        <v>213</v>
      </c>
      <c r="C219" s="34">
        <v>0</v>
      </c>
      <c r="D219" s="11" t="str">
        <f t="shared" si="54"/>
        <v>N/A</v>
      </c>
      <c r="E219" s="34">
        <v>0</v>
      </c>
      <c r="F219" s="11" t="str">
        <f t="shared" si="55"/>
        <v>N/A</v>
      </c>
      <c r="G219" s="34">
        <v>0</v>
      </c>
      <c r="H219" s="11" t="str">
        <f t="shared" si="56"/>
        <v>N/A</v>
      </c>
      <c r="I219" s="12" t="s">
        <v>1747</v>
      </c>
      <c r="J219" s="12" t="s">
        <v>1747</v>
      </c>
      <c r="K219" s="41" t="s">
        <v>739</v>
      </c>
      <c r="L219" s="9" t="str">
        <f t="shared" si="57"/>
        <v>N/A</v>
      </c>
    </row>
    <row r="220" spans="1:12" ht="25" x14ac:dyDescent="0.25">
      <c r="A220" s="18" t="s">
        <v>1072</v>
      </c>
      <c r="B220" s="33" t="s">
        <v>213</v>
      </c>
      <c r="C220" s="34">
        <v>0</v>
      </c>
      <c r="D220" s="11" t="str">
        <f t="shared" si="54"/>
        <v>N/A</v>
      </c>
      <c r="E220" s="34">
        <v>0</v>
      </c>
      <c r="F220" s="11" t="str">
        <f t="shared" si="55"/>
        <v>N/A</v>
      </c>
      <c r="G220" s="34">
        <v>0</v>
      </c>
      <c r="H220" s="11" t="str">
        <f t="shared" si="56"/>
        <v>N/A</v>
      </c>
      <c r="I220" s="12" t="s">
        <v>1747</v>
      </c>
      <c r="J220" s="12" t="s">
        <v>1747</v>
      </c>
      <c r="K220" s="41" t="s">
        <v>739</v>
      </c>
      <c r="L220" s="9" t="str">
        <f t="shared" si="57"/>
        <v>N/A</v>
      </c>
    </row>
    <row r="221" spans="1:12" ht="25" x14ac:dyDescent="0.25">
      <c r="A221" s="18" t="s">
        <v>1073</v>
      </c>
      <c r="B221" s="33" t="s">
        <v>213</v>
      </c>
      <c r="C221" s="34">
        <v>0</v>
      </c>
      <c r="D221" s="11" t="str">
        <f t="shared" si="54"/>
        <v>N/A</v>
      </c>
      <c r="E221" s="34">
        <v>0</v>
      </c>
      <c r="F221" s="11" t="str">
        <f t="shared" si="55"/>
        <v>N/A</v>
      </c>
      <c r="G221" s="34">
        <v>0</v>
      </c>
      <c r="H221" s="11" t="str">
        <f t="shared" si="56"/>
        <v>N/A</v>
      </c>
      <c r="I221" s="12" t="s">
        <v>1747</v>
      </c>
      <c r="J221" s="12" t="s">
        <v>1747</v>
      </c>
      <c r="K221" s="41" t="s">
        <v>739</v>
      </c>
      <c r="L221" s="9" t="str">
        <f t="shared" si="57"/>
        <v>N/A</v>
      </c>
    </row>
    <row r="222" spans="1:12" ht="25" x14ac:dyDescent="0.25">
      <c r="A222" s="18" t="s">
        <v>1074</v>
      </c>
      <c r="B222" s="33" t="s">
        <v>213</v>
      </c>
      <c r="C222" s="34">
        <v>0</v>
      </c>
      <c r="D222" s="11" t="str">
        <f t="shared" si="54"/>
        <v>N/A</v>
      </c>
      <c r="E222" s="34">
        <v>0</v>
      </c>
      <c r="F222" s="11" t="str">
        <f t="shared" si="55"/>
        <v>N/A</v>
      </c>
      <c r="G222" s="34">
        <v>0</v>
      </c>
      <c r="H222" s="11" t="str">
        <f t="shared" si="56"/>
        <v>N/A</v>
      </c>
      <c r="I222" s="12" t="s">
        <v>1747</v>
      </c>
      <c r="J222" s="12" t="s">
        <v>1747</v>
      </c>
      <c r="K222" s="41" t="s">
        <v>739</v>
      </c>
      <c r="L222" s="9" t="str">
        <f t="shared" si="57"/>
        <v>N/A</v>
      </c>
    </row>
    <row r="223" spans="1:12" ht="25" x14ac:dyDescent="0.25">
      <c r="A223" s="18" t="s">
        <v>1075</v>
      </c>
      <c r="B223" s="33" t="s">
        <v>213</v>
      </c>
      <c r="C223" s="34">
        <v>0</v>
      </c>
      <c r="D223" s="11" t="str">
        <f t="shared" si="54"/>
        <v>N/A</v>
      </c>
      <c r="E223" s="34">
        <v>0</v>
      </c>
      <c r="F223" s="11" t="str">
        <f t="shared" si="55"/>
        <v>N/A</v>
      </c>
      <c r="G223" s="34">
        <v>0</v>
      </c>
      <c r="H223" s="11" t="str">
        <f t="shared" si="56"/>
        <v>N/A</v>
      </c>
      <c r="I223" s="12" t="s">
        <v>1747</v>
      </c>
      <c r="J223" s="12" t="s">
        <v>1747</v>
      </c>
      <c r="K223" s="41" t="s">
        <v>739</v>
      </c>
      <c r="L223" s="9" t="str">
        <f t="shared" si="57"/>
        <v>N/A</v>
      </c>
    </row>
    <row r="224" spans="1:12" ht="25" x14ac:dyDescent="0.25">
      <c r="A224" s="18" t="s">
        <v>1076</v>
      </c>
      <c r="B224" s="33" t="s">
        <v>213</v>
      </c>
      <c r="C224" s="34">
        <v>0</v>
      </c>
      <c r="D224" s="11" t="str">
        <f t="shared" si="54"/>
        <v>N/A</v>
      </c>
      <c r="E224" s="34">
        <v>0</v>
      </c>
      <c r="F224" s="11" t="str">
        <f t="shared" si="55"/>
        <v>N/A</v>
      </c>
      <c r="G224" s="34">
        <v>0</v>
      </c>
      <c r="H224" s="11" t="str">
        <f t="shared" ref="H224:H230" si="58">IF($B224="N/A","N/A",IF(G224&gt;10,"No",IF(G224&lt;-10,"No","Yes")))</f>
        <v>N/A</v>
      </c>
      <c r="I224" s="12" t="s">
        <v>1747</v>
      </c>
      <c r="J224" s="12" t="s">
        <v>1747</v>
      </c>
      <c r="K224" s="41" t="s">
        <v>739</v>
      </c>
      <c r="L224" s="9" t="str">
        <f t="shared" ref="L224:L235" si="59">IF(J224="Div by 0", "N/A", IF(K224="N/A","N/A", IF(J224&gt;VALUE(MID(K224,1,2)), "No", IF(J224&lt;-1*VALUE(MID(K224,1,2)), "No", "Yes"))))</f>
        <v>N/A</v>
      </c>
    </row>
    <row r="225" spans="1:12" x14ac:dyDescent="0.25">
      <c r="A225" s="6" t="s">
        <v>1077</v>
      </c>
      <c r="B225" s="33" t="s">
        <v>213</v>
      </c>
      <c r="C225" s="34">
        <v>0</v>
      </c>
      <c r="D225" s="11" t="str">
        <f t="shared" si="54"/>
        <v>N/A</v>
      </c>
      <c r="E225" s="34">
        <v>0</v>
      </c>
      <c r="F225" s="11" t="str">
        <f t="shared" si="55"/>
        <v>N/A</v>
      </c>
      <c r="G225" s="34">
        <v>0</v>
      </c>
      <c r="H225" s="11" t="str">
        <f t="shared" si="58"/>
        <v>N/A</v>
      </c>
      <c r="I225" s="12" t="s">
        <v>1747</v>
      </c>
      <c r="J225" s="12" t="s">
        <v>1747</v>
      </c>
      <c r="K225" s="41" t="s">
        <v>739</v>
      </c>
      <c r="L225" s="9" t="str">
        <f t="shared" si="59"/>
        <v>N/A</v>
      </c>
    </row>
    <row r="226" spans="1:12" ht="25" x14ac:dyDescent="0.25">
      <c r="A226" s="18" t="s">
        <v>1078</v>
      </c>
      <c r="B226" s="33" t="s">
        <v>213</v>
      </c>
      <c r="C226" s="34">
        <v>0</v>
      </c>
      <c r="D226" s="11" t="str">
        <f t="shared" si="54"/>
        <v>N/A</v>
      </c>
      <c r="E226" s="34">
        <v>0</v>
      </c>
      <c r="F226" s="11" t="str">
        <f t="shared" si="55"/>
        <v>N/A</v>
      </c>
      <c r="G226" s="34">
        <v>0</v>
      </c>
      <c r="H226" s="11" t="str">
        <f t="shared" si="58"/>
        <v>N/A</v>
      </c>
      <c r="I226" s="12" t="s">
        <v>1747</v>
      </c>
      <c r="J226" s="12" t="s">
        <v>1747</v>
      </c>
      <c r="K226" s="41" t="s">
        <v>739</v>
      </c>
      <c r="L226" s="9" t="str">
        <f t="shared" si="59"/>
        <v>N/A</v>
      </c>
    </row>
    <row r="227" spans="1:12" ht="25" x14ac:dyDescent="0.25">
      <c r="A227" s="18" t="s">
        <v>1079</v>
      </c>
      <c r="B227" s="33" t="s">
        <v>213</v>
      </c>
      <c r="C227" s="34">
        <v>0</v>
      </c>
      <c r="D227" s="11" t="str">
        <f t="shared" si="54"/>
        <v>N/A</v>
      </c>
      <c r="E227" s="34">
        <v>0</v>
      </c>
      <c r="F227" s="11" t="str">
        <f t="shared" si="55"/>
        <v>N/A</v>
      </c>
      <c r="G227" s="34">
        <v>0</v>
      </c>
      <c r="H227" s="11" t="str">
        <f t="shared" si="58"/>
        <v>N/A</v>
      </c>
      <c r="I227" s="12" t="s">
        <v>1747</v>
      </c>
      <c r="J227" s="12" t="s">
        <v>1747</v>
      </c>
      <c r="K227" s="41" t="s">
        <v>739</v>
      </c>
      <c r="L227" s="9" t="str">
        <f t="shared" si="59"/>
        <v>N/A</v>
      </c>
    </row>
    <row r="228" spans="1:12" ht="25" x14ac:dyDescent="0.25">
      <c r="A228" s="18" t="s">
        <v>1080</v>
      </c>
      <c r="B228" s="33" t="s">
        <v>213</v>
      </c>
      <c r="C228" s="34">
        <v>0</v>
      </c>
      <c r="D228" s="11" t="str">
        <f t="shared" si="54"/>
        <v>N/A</v>
      </c>
      <c r="E228" s="34">
        <v>0</v>
      </c>
      <c r="F228" s="11" t="str">
        <f t="shared" si="55"/>
        <v>N/A</v>
      </c>
      <c r="G228" s="34">
        <v>0</v>
      </c>
      <c r="H228" s="11" t="str">
        <f t="shared" si="58"/>
        <v>N/A</v>
      </c>
      <c r="I228" s="12" t="s">
        <v>1747</v>
      </c>
      <c r="J228" s="12" t="s">
        <v>1747</v>
      </c>
      <c r="K228" s="41" t="s">
        <v>739</v>
      </c>
      <c r="L228" s="9" t="str">
        <f t="shared" si="59"/>
        <v>N/A</v>
      </c>
    </row>
    <row r="229" spans="1:12" ht="25" x14ac:dyDescent="0.25">
      <c r="A229" s="18" t="s">
        <v>1081</v>
      </c>
      <c r="B229" s="33" t="s">
        <v>213</v>
      </c>
      <c r="C229" s="34">
        <v>0</v>
      </c>
      <c r="D229" s="11" t="str">
        <f t="shared" si="54"/>
        <v>N/A</v>
      </c>
      <c r="E229" s="34">
        <v>0</v>
      </c>
      <c r="F229" s="11" t="str">
        <f t="shared" si="55"/>
        <v>N/A</v>
      </c>
      <c r="G229" s="34">
        <v>0</v>
      </c>
      <c r="H229" s="11" t="str">
        <f t="shared" si="58"/>
        <v>N/A</v>
      </c>
      <c r="I229" s="12" t="s">
        <v>1747</v>
      </c>
      <c r="J229" s="12" t="s">
        <v>1747</v>
      </c>
      <c r="K229" s="41" t="s">
        <v>739</v>
      </c>
      <c r="L229" s="9" t="str">
        <f t="shared" si="59"/>
        <v>N/A</v>
      </c>
    </row>
    <row r="230" spans="1:12" ht="25" x14ac:dyDescent="0.25">
      <c r="A230" s="18" t="s">
        <v>1082</v>
      </c>
      <c r="B230" s="33" t="s">
        <v>213</v>
      </c>
      <c r="C230" s="34">
        <v>0</v>
      </c>
      <c r="D230" s="11" t="str">
        <f t="shared" si="54"/>
        <v>N/A</v>
      </c>
      <c r="E230" s="34">
        <v>0</v>
      </c>
      <c r="F230" s="11" t="str">
        <f t="shared" si="55"/>
        <v>N/A</v>
      </c>
      <c r="G230" s="34">
        <v>0</v>
      </c>
      <c r="H230" s="11" t="str">
        <f t="shared" si="58"/>
        <v>N/A</v>
      </c>
      <c r="I230" s="12" t="s">
        <v>1747</v>
      </c>
      <c r="J230" s="12" t="s">
        <v>1747</v>
      </c>
      <c r="K230" s="41" t="s">
        <v>739</v>
      </c>
      <c r="L230" s="9" t="str">
        <f t="shared" si="59"/>
        <v>N/A</v>
      </c>
    </row>
    <row r="231" spans="1:12" x14ac:dyDescent="0.25">
      <c r="A231" s="18" t="s">
        <v>1083</v>
      </c>
      <c r="B231" s="33" t="s">
        <v>289</v>
      </c>
      <c r="C231" s="8">
        <v>2.2036193525000001</v>
      </c>
      <c r="D231" s="11" t="str">
        <f>IF($B231="N/A","N/A",IF(C231&lt;15,"Yes","No"))</f>
        <v>Yes</v>
      </c>
      <c r="E231" s="8">
        <v>2.9124017418000001</v>
      </c>
      <c r="F231" s="11" t="str">
        <f>IF($B231="N/A","N/A",IF(E231&lt;15,"Yes","No"))</f>
        <v>Yes</v>
      </c>
      <c r="G231" s="8">
        <v>3.4719486804000002</v>
      </c>
      <c r="H231" s="11" t="str">
        <f>IF($B231="N/A","N/A",IF(G231&lt;15,"Yes","No"))</f>
        <v>Yes</v>
      </c>
      <c r="I231" s="12">
        <v>32.159999999999997</v>
      </c>
      <c r="J231" s="12">
        <v>19.21</v>
      </c>
      <c r="K231" s="41" t="s">
        <v>739</v>
      </c>
      <c r="L231" s="9" t="str">
        <f t="shared" si="59"/>
        <v>Yes</v>
      </c>
    </row>
    <row r="232" spans="1:12" x14ac:dyDescent="0.25">
      <c r="A232" s="18" t="s">
        <v>1084</v>
      </c>
      <c r="B232" s="33" t="s">
        <v>213</v>
      </c>
      <c r="C232" s="34">
        <v>16703</v>
      </c>
      <c r="D232" s="11" t="str">
        <f t="shared" ref="D232" si="60">IF($B232="N/A","N/A",IF(C232&gt;10,"No",IF(C232&lt;-10,"No","Yes")))</f>
        <v>N/A</v>
      </c>
      <c r="E232" s="34">
        <v>21182</v>
      </c>
      <c r="F232" s="11" t="str">
        <f t="shared" ref="F232" si="61">IF($B232="N/A","N/A",IF(E232&gt;10,"No",IF(E232&lt;-10,"No","Yes")))</f>
        <v>N/A</v>
      </c>
      <c r="G232" s="34">
        <v>14027</v>
      </c>
      <c r="H232" s="11" t="str">
        <f t="shared" ref="H232" si="62">IF($B232="N/A","N/A",IF(G232&gt;10,"No",IF(G232&lt;-10,"No","Yes")))</f>
        <v>N/A</v>
      </c>
      <c r="I232" s="12">
        <v>26.82</v>
      </c>
      <c r="J232" s="12">
        <v>-33.799999999999997</v>
      </c>
      <c r="K232" s="41" t="s">
        <v>739</v>
      </c>
      <c r="L232" s="9" t="str">
        <f t="shared" si="59"/>
        <v>No</v>
      </c>
    </row>
    <row r="233" spans="1:12" x14ac:dyDescent="0.25">
      <c r="A233" s="18" t="s">
        <v>1085</v>
      </c>
      <c r="B233" s="33" t="s">
        <v>279</v>
      </c>
      <c r="C233" s="8">
        <v>51.250345187000001</v>
      </c>
      <c r="D233" s="11" t="str">
        <f>IF($B233="N/A","N/A",IF(C233&lt;10,"Yes","No"))</f>
        <v>No</v>
      </c>
      <c r="E233" s="8">
        <v>55.233376792999998</v>
      </c>
      <c r="F233" s="11" t="str">
        <f>IF($B233="N/A","N/A",IF(E233&lt;10,"Yes","No"))</f>
        <v>No</v>
      </c>
      <c r="G233" s="8">
        <v>44.985728489000003</v>
      </c>
      <c r="H233" s="11" t="str">
        <f>IF($B233="N/A","N/A",IF(G233&lt;10,"Yes","No"))</f>
        <v>No</v>
      </c>
      <c r="I233" s="12">
        <v>7.7720000000000002</v>
      </c>
      <c r="J233" s="12">
        <v>-18.600000000000001</v>
      </c>
      <c r="K233" s="41" t="s">
        <v>739</v>
      </c>
      <c r="L233" s="9" t="str">
        <f t="shared" si="59"/>
        <v>Yes</v>
      </c>
    </row>
    <row r="234" spans="1:12" x14ac:dyDescent="0.25">
      <c r="A234" s="2" t="s">
        <v>72</v>
      </c>
      <c r="B234" s="33" t="s">
        <v>213</v>
      </c>
      <c r="C234" s="8">
        <v>3.69321679E-2</v>
      </c>
      <c r="D234" s="11" t="str">
        <f t="shared" si="54"/>
        <v>N/A</v>
      </c>
      <c r="E234" s="8">
        <v>2.8275745099999999E-2</v>
      </c>
      <c r="F234" s="11" t="str">
        <f t="shared" si="55"/>
        <v>N/A</v>
      </c>
      <c r="G234" s="8">
        <v>8.0074278318999994</v>
      </c>
      <c r="H234" s="11" t="str">
        <f>IF($B234="N/A","N/A",IF(G234&gt;10,"No",IF(G234&lt;-10,"No","Yes")))</f>
        <v>N/A</v>
      </c>
      <c r="I234" s="12">
        <v>-23.4</v>
      </c>
      <c r="J234" s="12">
        <v>28219</v>
      </c>
      <c r="K234" s="41" t="s">
        <v>739</v>
      </c>
      <c r="L234" s="9" t="str">
        <f t="shared" si="59"/>
        <v>No</v>
      </c>
    </row>
    <row r="235" spans="1:12" ht="25" x14ac:dyDescent="0.25">
      <c r="A235" s="18" t="s">
        <v>1086</v>
      </c>
      <c r="B235" s="33" t="s">
        <v>289</v>
      </c>
      <c r="C235" s="9">
        <v>2.2036193525000001</v>
      </c>
      <c r="D235" s="11" t="str">
        <f>IF($B235="N/A","N/A",IF(C235&lt;15,"Yes","No"))</f>
        <v>Yes</v>
      </c>
      <c r="E235" s="9">
        <v>2.9124017418000001</v>
      </c>
      <c r="F235" s="11" t="str">
        <f>IF($B235="N/A","N/A",IF(E235&lt;15,"Yes","No"))</f>
        <v>Yes</v>
      </c>
      <c r="G235" s="9">
        <v>3.2524900118</v>
      </c>
      <c r="H235" s="11" t="str">
        <f>IF($B235="N/A","N/A",IF(G235&lt;15,"Yes","No"))</f>
        <v>Yes</v>
      </c>
      <c r="I235" s="12">
        <v>32.159999999999997</v>
      </c>
      <c r="J235" s="12">
        <v>11.68</v>
      </c>
      <c r="K235" s="41" t="s">
        <v>739</v>
      </c>
      <c r="L235" s="9" t="str">
        <f t="shared" si="59"/>
        <v>Yes</v>
      </c>
    </row>
    <row r="236" spans="1:12" ht="25" x14ac:dyDescent="0.25">
      <c r="A236" s="18" t="s">
        <v>152</v>
      </c>
      <c r="B236" s="33" t="s">
        <v>213</v>
      </c>
      <c r="C236" s="34">
        <v>371</v>
      </c>
      <c r="D236" s="11" t="str">
        <f>IF($B236="N/A","N/A",IF(C236&gt;10,"No",IF(C236&lt;-10,"No","Yes")))</f>
        <v>N/A</v>
      </c>
      <c r="E236" s="34">
        <v>351</v>
      </c>
      <c r="F236" s="11" t="str">
        <f>IF($B236="N/A","N/A",IF(E236&gt;10,"No",IF(E236&lt;-10,"No","Yes")))</f>
        <v>N/A</v>
      </c>
      <c r="G236" s="34">
        <v>231</v>
      </c>
      <c r="H236" s="11" t="str">
        <f>IF($B236="N/A","N/A",IF(G236&gt;10,"No",IF(G236&lt;-10,"No","Yes")))</f>
        <v>N/A</v>
      </c>
      <c r="I236" s="12">
        <v>-5.39</v>
      </c>
      <c r="J236" s="12">
        <v>-34.200000000000003</v>
      </c>
      <c r="K236" s="41" t="s">
        <v>739</v>
      </c>
      <c r="L236" s="9" t="str">
        <f>IF(J236="Div by 0", "N/A", IF(K236="N/A","N/A", IF(J236&gt;VALUE(MID(K236,1,2)), "No", IF(J236&lt;-1*VALUE(MID(K236,1,2)), "No", "Yes"))))</f>
        <v>No</v>
      </c>
    </row>
    <row r="237" spans="1:12" x14ac:dyDescent="0.25">
      <c r="A237" s="18" t="s">
        <v>1087</v>
      </c>
      <c r="B237" s="33" t="s">
        <v>213</v>
      </c>
      <c r="C237" s="34">
        <v>32591</v>
      </c>
      <c r="D237" s="11" t="str">
        <f t="shared" ref="D237:D242" si="63">IF($B237="N/A","N/A",IF(C237&gt;10,"No",IF(C237&lt;-10,"No","Yes")))</f>
        <v>N/A</v>
      </c>
      <c r="E237" s="34">
        <v>38350</v>
      </c>
      <c r="F237" s="11" t="str">
        <f t="shared" ref="F237:F242" si="64">IF($B237="N/A","N/A",IF(E237&gt;10,"No",IF(E237&lt;-10,"No","Yes")))</f>
        <v>N/A</v>
      </c>
      <c r="G237" s="34">
        <v>31181</v>
      </c>
      <c r="H237" s="11" t="str">
        <f>IF($B237="N/A","N/A",IF(G237&gt;10,"No",IF(G237&lt;-10,"No","Yes")))</f>
        <v>N/A</v>
      </c>
      <c r="I237" s="12">
        <v>17.670000000000002</v>
      </c>
      <c r="J237" s="12">
        <v>-18.7</v>
      </c>
      <c r="K237" s="41" t="s">
        <v>739</v>
      </c>
      <c r="L237" s="9" t="str">
        <f>IF(J237="Div by 0", "N/A", IF(OR(J237="N/A",K237="N/A"),"N/A", IF(J237&gt;VALUE(MID(K237,1,2)), "No", IF(J237&lt;-1*VALUE(MID(K237,1,2)), "No", "Yes"))))</f>
        <v>Yes</v>
      </c>
    </row>
    <row r="238" spans="1:12" ht="25" x14ac:dyDescent="0.25">
      <c r="A238" s="18" t="s">
        <v>1088</v>
      </c>
      <c r="B238" s="33" t="s">
        <v>213</v>
      </c>
      <c r="C238" s="8" t="s">
        <v>213</v>
      </c>
      <c r="D238" s="11" t="str">
        <f t="shared" si="63"/>
        <v>N/A</v>
      </c>
      <c r="E238" s="8">
        <v>100</v>
      </c>
      <c r="F238" s="11" t="str">
        <f t="shared" si="64"/>
        <v>N/A</v>
      </c>
      <c r="G238" s="8">
        <v>98.508806481999997</v>
      </c>
      <c r="H238" s="11" t="str">
        <f t="shared" ref="H238:H242" si="65">IF($B238="N/A","N/A",IF(G238&gt;10,"No",IF(G238&lt;-10,"No","Yes")))</f>
        <v>N/A</v>
      </c>
      <c r="I238" s="12" t="s">
        <v>213</v>
      </c>
      <c r="J238" s="12">
        <v>-1.49</v>
      </c>
      <c r="K238" s="41" t="s">
        <v>213</v>
      </c>
      <c r="L238" s="9" t="str">
        <f t="shared" ref="L238:L242" si="66">IF(J238="Div by 0", "N/A", IF(OR(J238="N/A",K238="N/A"),"N/A", IF(J238&gt;VALUE(MID(K238,1,2)), "No", IF(J238&lt;-1*VALUE(MID(K238,1,2)), "No", "Yes"))))</f>
        <v>N/A</v>
      </c>
    </row>
    <row r="239" spans="1:12" ht="25" x14ac:dyDescent="0.25">
      <c r="A239" s="2" t="s">
        <v>1089</v>
      </c>
      <c r="B239" s="33" t="s">
        <v>213</v>
      </c>
      <c r="C239" s="34" t="s">
        <v>213</v>
      </c>
      <c r="D239" s="11" t="str">
        <f t="shared" si="63"/>
        <v>N/A</v>
      </c>
      <c r="E239" s="34">
        <v>0</v>
      </c>
      <c r="F239" s="11" t="str">
        <f t="shared" si="64"/>
        <v>N/A</v>
      </c>
      <c r="G239" s="34">
        <v>22281</v>
      </c>
      <c r="H239" s="11" t="str">
        <f t="shared" si="65"/>
        <v>N/A</v>
      </c>
      <c r="I239" s="12" t="s">
        <v>213</v>
      </c>
      <c r="J239" s="12" t="s">
        <v>1747</v>
      </c>
      <c r="K239" s="41" t="s">
        <v>213</v>
      </c>
      <c r="L239" s="9" t="str">
        <f t="shared" si="66"/>
        <v>N/A</v>
      </c>
    </row>
    <row r="240" spans="1:12" ht="25" x14ac:dyDescent="0.25">
      <c r="A240" s="18" t="s">
        <v>1090</v>
      </c>
      <c r="B240" s="33" t="s">
        <v>213</v>
      </c>
      <c r="C240" s="8" t="s">
        <v>213</v>
      </c>
      <c r="D240" s="11" t="str">
        <f t="shared" si="63"/>
        <v>N/A</v>
      </c>
      <c r="E240" s="8" t="s">
        <v>1747</v>
      </c>
      <c r="F240" s="11" t="str">
        <f t="shared" si="64"/>
        <v>N/A</v>
      </c>
      <c r="G240" s="8">
        <v>98.824625210999997</v>
      </c>
      <c r="H240" s="11" t="str">
        <f t="shared" si="65"/>
        <v>N/A</v>
      </c>
      <c r="I240" s="12" t="s">
        <v>213</v>
      </c>
      <c r="J240" s="12" t="s">
        <v>1747</v>
      </c>
      <c r="K240" s="41" t="s">
        <v>213</v>
      </c>
      <c r="L240" s="9" t="str">
        <f t="shared" si="66"/>
        <v>N/A</v>
      </c>
    </row>
    <row r="241" spans="1:12" x14ac:dyDescent="0.25">
      <c r="A241" s="18" t="s">
        <v>1091</v>
      </c>
      <c r="B241" s="33" t="s">
        <v>213</v>
      </c>
      <c r="C241" s="34" t="s">
        <v>213</v>
      </c>
      <c r="D241" s="11" t="str">
        <f t="shared" si="63"/>
        <v>N/A</v>
      </c>
      <c r="E241" s="34">
        <v>0</v>
      </c>
      <c r="F241" s="11" t="str">
        <f t="shared" si="64"/>
        <v>N/A</v>
      </c>
      <c r="G241" s="34">
        <v>22546</v>
      </c>
      <c r="H241" s="11" t="str">
        <f t="shared" si="65"/>
        <v>N/A</v>
      </c>
      <c r="I241" s="12" t="s">
        <v>213</v>
      </c>
      <c r="J241" s="12" t="s">
        <v>1747</v>
      </c>
      <c r="K241" s="41" t="s">
        <v>213</v>
      </c>
      <c r="L241" s="9" t="str">
        <f t="shared" si="66"/>
        <v>N/A</v>
      </c>
    </row>
    <row r="242" spans="1:12" ht="25" x14ac:dyDescent="0.25">
      <c r="A242" s="18" t="s">
        <v>1092</v>
      </c>
      <c r="B242" s="33" t="s">
        <v>213</v>
      </c>
      <c r="C242" s="8" t="s">
        <v>213</v>
      </c>
      <c r="D242" s="11" t="str">
        <f t="shared" si="63"/>
        <v>N/A</v>
      </c>
      <c r="E242" s="8">
        <v>2.9124017418000001</v>
      </c>
      <c r="F242" s="11" t="str">
        <f t="shared" si="64"/>
        <v>N/A</v>
      </c>
      <c r="G242" s="8">
        <v>3.4494400989999998</v>
      </c>
      <c r="H242" s="11" t="str">
        <f t="shared" si="65"/>
        <v>N/A</v>
      </c>
      <c r="I242" s="12" t="s">
        <v>213</v>
      </c>
      <c r="J242" s="12">
        <v>18.440000000000001</v>
      </c>
      <c r="K242" s="41" t="s">
        <v>213</v>
      </c>
      <c r="L242" s="9" t="str">
        <f t="shared" si="66"/>
        <v>N/A</v>
      </c>
    </row>
    <row r="243" spans="1:12" x14ac:dyDescent="0.25">
      <c r="A243" s="6" t="s">
        <v>1093</v>
      </c>
      <c r="B243" s="33" t="s">
        <v>213</v>
      </c>
      <c r="C243" s="34">
        <v>107263</v>
      </c>
      <c r="D243" s="11" t="str">
        <f>IF($B243="N/A","N/A",IF(C243&gt;10,"No",IF(C243&lt;-10,"No","Yes")))</f>
        <v>N/A</v>
      </c>
      <c r="E243" s="34">
        <v>135916</v>
      </c>
      <c r="F243" s="11" t="str">
        <f>IF($B243="N/A","N/A",IF(E243&gt;10,"No",IF(E243&lt;-10,"No","Yes")))</f>
        <v>N/A</v>
      </c>
      <c r="G243" s="34">
        <v>157098</v>
      </c>
      <c r="H243" s="11" t="str">
        <f>IF($B243="N/A","N/A",IF(G243&gt;10,"No",IF(G243&lt;-10,"No","Yes")))</f>
        <v>N/A</v>
      </c>
      <c r="I243" s="12">
        <v>26.71</v>
      </c>
      <c r="J243" s="12">
        <v>15.58</v>
      </c>
      <c r="K243" s="41" t="s">
        <v>739</v>
      </c>
      <c r="L243" s="9" t="str">
        <f t="shared" ref="L243:L276" si="67">IF(J243="Div by 0", "N/A", IF(K243="N/A","N/A", IF(J243&gt;VALUE(MID(K243,1,2)), "No", IF(J243&lt;-1*VALUE(MID(K243,1,2)), "No", "Yes"))))</f>
        <v>Yes</v>
      </c>
    </row>
    <row r="244" spans="1:12" x14ac:dyDescent="0.25">
      <c r="A244" s="2" t="s">
        <v>1094</v>
      </c>
      <c r="B244" s="33" t="s">
        <v>213</v>
      </c>
      <c r="C244" s="8">
        <v>0</v>
      </c>
      <c r="D244" s="11" t="str">
        <f>IF($B244="N/A","N/A",IF(C244&gt;10,"No",IF(C244&lt;-10,"No","Yes")))</f>
        <v>N/A</v>
      </c>
      <c r="E244" s="8">
        <v>7.3771951399999994E-2</v>
      </c>
      <c r="F244" s="11" t="str">
        <f>IF($B244="N/A","N/A",IF(E244&gt;10,"No",IF(E244&lt;-10,"No","Yes")))</f>
        <v>N/A</v>
      </c>
      <c r="G244" s="8">
        <v>0.20227284170000001</v>
      </c>
      <c r="H244" s="11" t="str">
        <f>IF($B244="N/A","N/A",IF(G244&gt;10,"No",IF(G244&lt;-10,"No","Yes")))</f>
        <v>N/A</v>
      </c>
      <c r="I244" s="12" t="s">
        <v>1747</v>
      </c>
      <c r="J244" s="12">
        <v>174.2</v>
      </c>
      <c r="K244" s="41" t="s">
        <v>739</v>
      </c>
      <c r="L244" s="9" t="str">
        <f t="shared" si="67"/>
        <v>No</v>
      </c>
    </row>
    <row r="245" spans="1:12" x14ac:dyDescent="0.25">
      <c r="A245" s="2" t="s">
        <v>1095</v>
      </c>
      <c r="B245" s="33" t="s">
        <v>213</v>
      </c>
      <c r="C245" s="8">
        <v>0.1710128786</v>
      </c>
      <c r="D245" s="11" t="str">
        <f>IF($B245="N/A","N/A",IF(C245&gt;10,"No",IF(C245&lt;-10,"No","Yes")))</f>
        <v>N/A</v>
      </c>
      <c r="E245" s="8">
        <v>0.44057090650000003</v>
      </c>
      <c r="F245" s="11" t="str">
        <f>IF($B245="N/A","N/A",IF(E245&gt;10,"No",IF(E245&lt;-10,"No","Yes")))</f>
        <v>N/A</v>
      </c>
      <c r="G245" s="8">
        <v>0.69805885629999997</v>
      </c>
      <c r="H245" s="11" t="str">
        <f>IF($B245="N/A","N/A",IF(G245&gt;10,"No",IF(G245&lt;-10,"No","Yes")))</f>
        <v>N/A</v>
      </c>
      <c r="I245" s="12">
        <v>157.6</v>
      </c>
      <c r="J245" s="12">
        <v>58.44</v>
      </c>
      <c r="K245" s="41" t="s">
        <v>739</v>
      </c>
      <c r="L245" s="9" t="str">
        <f t="shared" si="67"/>
        <v>No</v>
      </c>
    </row>
    <row r="246" spans="1:12" x14ac:dyDescent="0.25">
      <c r="A246" s="2" t="s">
        <v>1096</v>
      </c>
      <c r="B246" s="33" t="s">
        <v>213</v>
      </c>
      <c r="C246" s="8">
        <v>7.7323642000000003E-3</v>
      </c>
      <c r="D246" s="11" t="str">
        <f t="shared" ref="D246:D274" si="68">IF($B246="N/A","N/A",IF(C246&gt;10,"No",IF(C246&lt;-10,"No","Yes")))</f>
        <v>N/A</v>
      </c>
      <c r="E246" s="8">
        <v>7.0778828999999996E-3</v>
      </c>
      <c r="F246" s="11" t="str">
        <f t="shared" ref="F246:F274" si="69">IF($B246="N/A","N/A",IF(E246&gt;10,"No",IF(E246&lt;-10,"No","Yes")))</f>
        <v>N/A</v>
      </c>
      <c r="G246" s="8">
        <v>3.2494709999999999E-3</v>
      </c>
      <c r="H246" s="11" t="str">
        <f t="shared" ref="H246:H274" si="70">IF($B246="N/A","N/A",IF(G246&gt;10,"No",IF(G246&lt;-10,"No","Yes")))</f>
        <v>N/A</v>
      </c>
      <c r="I246" s="12">
        <v>-8.4600000000000009</v>
      </c>
      <c r="J246" s="12">
        <v>-54.1</v>
      </c>
      <c r="K246" s="41" t="s">
        <v>739</v>
      </c>
      <c r="L246" s="9" t="str">
        <f t="shared" si="67"/>
        <v>No</v>
      </c>
    </row>
    <row r="247" spans="1:12" x14ac:dyDescent="0.25">
      <c r="A247" s="2" t="s">
        <v>1097</v>
      </c>
      <c r="B247" s="33" t="s">
        <v>213</v>
      </c>
      <c r="C247" s="8">
        <v>46.078088803999997</v>
      </c>
      <c r="D247" s="11" t="str">
        <f t="shared" si="68"/>
        <v>N/A</v>
      </c>
      <c r="E247" s="8">
        <v>51.922439509</v>
      </c>
      <c r="F247" s="11" t="str">
        <f t="shared" si="69"/>
        <v>N/A</v>
      </c>
      <c r="G247" s="8">
        <v>55.438970173000001</v>
      </c>
      <c r="H247" s="11" t="str">
        <f t="shared" si="70"/>
        <v>N/A</v>
      </c>
      <c r="I247" s="12">
        <v>12.68</v>
      </c>
      <c r="J247" s="12">
        <v>6.7729999999999997</v>
      </c>
      <c r="K247" s="41" t="s">
        <v>739</v>
      </c>
      <c r="L247" s="9" t="str">
        <f t="shared" si="67"/>
        <v>Yes</v>
      </c>
    </row>
    <row r="248" spans="1:12" x14ac:dyDescent="0.25">
      <c r="A248" s="2" t="s">
        <v>1098</v>
      </c>
      <c r="B248" s="33" t="s">
        <v>213</v>
      </c>
      <c r="C248" s="8">
        <v>0</v>
      </c>
      <c r="D248" s="11" t="str">
        <f t="shared" si="68"/>
        <v>N/A</v>
      </c>
      <c r="E248" s="8">
        <v>7.3574860000000003E-4</v>
      </c>
      <c r="F248" s="11" t="str">
        <f t="shared" si="69"/>
        <v>N/A</v>
      </c>
      <c r="G248" s="8">
        <v>10.291665074999999</v>
      </c>
      <c r="H248" s="11" t="str">
        <f t="shared" si="70"/>
        <v>N/A</v>
      </c>
      <c r="I248" s="12" t="s">
        <v>1747</v>
      </c>
      <c r="J248" s="12">
        <v>1400000</v>
      </c>
      <c r="K248" s="41" t="s">
        <v>739</v>
      </c>
      <c r="L248" s="9" t="str">
        <f t="shared" si="67"/>
        <v>No</v>
      </c>
    </row>
    <row r="249" spans="1:12" x14ac:dyDescent="0.25">
      <c r="A249" s="6" t="s">
        <v>1099</v>
      </c>
      <c r="B249" s="33" t="s">
        <v>213</v>
      </c>
      <c r="C249" s="34">
        <v>0</v>
      </c>
      <c r="D249" s="11" t="str">
        <f t="shared" si="68"/>
        <v>N/A</v>
      </c>
      <c r="E249" s="34">
        <v>0</v>
      </c>
      <c r="F249" s="11" t="str">
        <f t="shared" si="69"/>
        <v>N/A</v>
      </c>
      <c r="G249" s="34">
        <v>0</v>
      </c>
      <c r="H249" s="11" t="str">
        <f t="shared" si="70"/>
        <v>N/A</v>
      </c>
      <c r="I249" s="12" t="s">
        <v>1747</v>
      </c>
      <c r="J249" s="12" t="s">
        <v>1747</v>
      </c>
      <c r="K249" s="41" t="s">
        <v>739</v>
      </c>
      <c r="L249" s="9" t="str">
        <f t="shared" si="67"/>
        <v>N/A</v>
      </c>
    </row>
    <row r="250" spans="1:12" x14ac:dyDescent="0.25">
      <c r="A250" s="2" t="s">
        <v>1100</v>
      </c>
      <c r="B250" s="33" t="s">
        <v>213</v>
      </c>
      <c r="C250" s="8">
        <v>0</v>
      </c>
      <c r="D250" s="11" t="str">
        <f t="shared" si="68"/>
        <v>N/A</v>
      </c>
      <c r="E250" s="8">
        <v>0</v>
      </c>
      <c r="F250" s="11" t="str">
        <f t="shared" si="69"/>
        <v>N/A</v>
      </c>
      <c r="G250" s="8">
        <v>0</v>
      </c>
      <c r="H250" s="11" t="str">
        <f t="shared" si="70"/>
        <v>N/A</v>
      </c>
      <c r="I250" s="12" t="s">
        <v>1747</v>
      </c>
      <c r="J250" s="12" t="s">
        <v>1747</v>
      </c>
      <c r="K250" s="41" t="s">
        <v>739</v>
      </c>
      <c r="L250" s="9" t="str">
        <f t="shared" si="67"/>
        <v>N/A</v>
      </c>
    </row>
    <row r="251" spans="1:12" x14ac:dyDescent="0.25">
      <c r="A251" s="2" t="s">
        <v>1101</v>
      </c>
      <c r="B251" s="33" t="s">
        <v>213</v>
      </c>
      <c r="C251" s="8">
        <v>0</v>
      </c>
      <c r="D251" s="11" t="str">
        <f t="shared" si="68"/>
        <v>N/A</v>
      </c>
      <c r="E251" s="8">
        <v>0</v>
      </c>
      <c r="F251" s="11" t="str">
        <f t="shared" si="69"/>
        <v>N/A</v>
      </c>
      <c r="G251" s="8">
        <v>0</v>
      </c>
      <c r="H251" s="11" t="str">
        <f t="shared" si="70"/>
        <v>N/A</v>
      </c>
      <c r="I251" s="12" t="s">
        <v>1747</v>
      </c>
      <c r="J251" s="12" t="s">
        <v>1747</v>
      </c>
      <c r="K251" s="41" t="s">
        <v>739</v>
      </c>
      <c r="L251" s="9" t="str">
        <f t="shared" si="67"/>
        <v>N/A</v>
      </c>
    </row>
    <row r="252" spans="1:12" x14ac:dyDescent="0.25">
      <c r="A252" s="2" t="s">
        <v>1102</v>
      </c>
      <c r="B252" s="33" t="s">
        <v>213</v>
      </c>
      <c r="C252" s="8">
        <v>0</v>
      </c>
      <c r="D252" s="11" t="str">
        <f t="shared" si="68"/>
        <v>N/A</v>
      </c>
      <c r="E252" s="8">
        <v>0</v>
      </c>
      <c r="F252" s="11" t="str">
        <f t="shared" si="69"/>
        <v>N/A</v>
      </c>
      <c r="G252" s="8">
        <v>0</v>
      </c>
      <c r="H252" s="11" t="str">
        <f t="shared" si="70"/>
        <v>N/A</v>
      </c>
      <c r="I252" s="12" t="s">
        <v>1747</v>
      </c>
      <c r="J252" s="12" t="s">
        <v>1747</v>
      </c>
      <c r="K252" s="41" t="s">
        <v>739</v>
      </c>
      <c r="L252" s="9" t="str">
        <f t="shared" si="67"/>
        <v>N/A</v>
      </c>
    </row>
    <row r="253" spans="1:12" x14ac:dyDescent="0.25">
      <c r="A253" s="2" t="s">
        <v>1103</v>
      </c>
      <c r="B253" s="33" t="s">
        <v>213</v>
      </c>
      <c r="C253" s="8">
        <v>0</v>
      </c>
      <c r="D253" s="11" t="str">
        <f t="shared" si="68"/>
        <v>N/A</v>
      </c>
      <c r="E253" s="8">
        <v>0</v>
      </c>
      <c r="F253" s="11" t="str">
        <f t="shared" si="69"/>
        <v>N/A</v>
      </c>
      <c r="G253" s="8">
        <v>0</v>
      </c>
      <c r="H253" s="11" t="str">
        <f t="shared" si="70"/>
        <v>N/A</v>
      </c>
      <c r="I253" s="12" t="s">
        <v>1747</v>
      </c>
      <c r="J253" s="12" t="s">
        <v>1747</v>
      </c>
      <c r="K253" s="41" t="s">
        <v>739</v>
      </c>
      <c r="L253" s="9" t="str">
        <f t="shared" si="67"/>
        <v>N/A</v>
      </c>
    </row>
    <row r="254" spans="1:12" x14ac:dyDescent="0.25">
      <c r="A254" s="2" t="s">
        <v>1104</v>
      </c>
      <c r="B254" s="33" t="s">
        <v>213</v>
      </c>
      <c r="C254" s="8" t="s">
        <v>1747</v>
      </c>
      <c r="D254" s="11" t="str">
        <f t="shared" si="68"/>
        <v>N/A</v>
      </c>
      <c r="E254" s="8" t="s">
        <v>1747</v>
      </c>
      <c r="F254" s="11" t="str">
        <f t="shared" si="69"/>
        <v>N/A</v>
      </c>
      <c r="G254" s="8" t="s">
        <v>1747</v>
      </c>
      <c r="H254" s="11" t="str">
        <f t="shared" si="70"/>
        <v>N/A</v>
      </c>
      <c r="I254" s="12" t="s">
        <v>1747</v>
      </c>
      <c r="J254" s="12" t="s">
        <v>1747</v>
      </c>
      <c r="K254" s="41" t="s">
        <v>739</v>
      </c>
      <c r="L254" s="9" t="str">
        <f t="shared" si="67"/>
        <v>N/A</v>
      </c>
    </row>
    <row r="255" spans="1:12" x14ac:dyDescent="0.25">
      <c r="A255" s="2" t="s">
        <v>1105</v>
      </c>
      <c r="B255" s="33" t="s">
        <v>213</v>
      </c>
      <c r="C255" s="8" t="s">
        <v>1747</v>
      </c>
      <c r="D255" s="11" t="str">
        <f t="shared" si="68"/>
        <v>N/A</v>
      </c>
      <c r="E255" s="8" t="s">
        <v>1747</v>
      </c>
      <c r="F255" s="11" t="str">
        <f t="shared" si="69"/>
        <v>N/A</v>
      </c>
      <c r="G255" s="8" t="s">
        <v>1747</v>
      </c>
      <c r="H255" s="11" t="str">
        <f t="shared" si="70"/>
        <v>N/A</v>
      </c>
      <c r="I255" s="12" t="s">
        <v>1747</v>
      </c>
      <c r="J255" s="12" t="s">
        <v>1747</v>
      </c>
      <c r="K255" s="41" t="s">
        <v>739</v>
      </c>
      <c r="L255" s="9" t="str">
        <f>IF(J255="Div by 0", "N/A", IF(OR(J255="N/A",K255="N/A"),"N/A", IF(J255&gt;VALUE(MID(K255,1,2)), "No", IF(J255&lt;-1*VALUE(MID(K255,1,2)), "No", "Yes"))))</f>
        <v>N/A</v>
      </c>
    </row>
    <row r="256" spans="1:12" x14ac:dyDescent="0.25">
      <c r="A256" s="6" t="s">
        <v>1106</v>
      </c>
      <c r="B256" s="33" t="s">
        <v>213</v>
      </c>
      <c r="C256" s="34">
        <v>0</v>
      </c>
      <c r="D256" s="11" t="str">
        <f t="shared" si="68"/>
        <v>N/A</v>
      </c>
      <c r="E256" s="34">
        <v>0</v>
      </c>
      <c r="F256" s="11" t="str">
        <f t="shared" si="69"/>
        <v>N/A</v>
      </c>
      <c r="G256" s="34">
        <v>17753</v>
      </c>
      <c r="H256" s="11" t="str">
        <f t="shared" si="70"/>
        <v>N/A</v>
      </c>
      <c r="I256" s="12" t="s">
        <v>1747</v>
      </c>
      <c r="J256" s="12" t="s">
        <v>1747</v>
      </c>
      <c r="K256" s="41" t="s">
        <v>739</v>
      </c>
      <c r="L256" s="9" t="str">
        <f t="shared" si="67"/>
        <v>N/A</v>
      </c>
    </row>
    <row r="257" spans="1:12" x14ac:dyDescent="0.25">
      <c r="A257" s="2" t="s">
        <v>1107</v>
      </c>
      <c r="B257" s="33" t="s">
        <v>213</v>
      </c>
      <c r="C257" s="8">
        <v>0</v>
      </c>
      <c r="D257" s="11" t="str">
        <f t="shared" si="68"/>
        <v>N/A</v>
      </c>
      <c r="E257" s="8">
        <v>0</v>
      </c>
      <c r="F257" s="11" t="str">
        <f t="shared" si="69"/>
        <v>N/A</v>
      </c>
      <c r="G257" s="8">
        <v>0.4171352794</v>
      </c>
      <c r="H257" s="11" t="str">
        <f t="shared" si="70"/>
        <v>N/A</v>
      </c>
      <c r="I257" s="12" t="s">
        <v>1747</v>
      </c>
      <c r="J257" s="12" t="s">
        <v>1747</v>
      </c>
      <c r="K257" s="41" t="s">
        <v>739</v>
      </c>
      <c r="L257" s="9" t="str">
        <f t="shared" si="67"/>
        <v>N/A</v>
      </c>
    </row>
    <row r="258" spans="1:12" x14ac:dyDescent="0.25">
      <c r="A258" s="2" t="s">
        <v>1108</v>
      </c>
      <c r="B258" s="33" t="s">
        <v>213</v>
      </c>
      <c r="C258" s="8">
        <v>0</v>
      </c>
      <c r="D258" s="11" t="str">
        <f t="shared" si="68"/>
        <v>N/A</v>
      </c>
      <c r="E258" s="8">
        <v>0</v>
      </c>
      <c r="F258" s="11" t="str">
        <f t="shared" si="69"/>
        <v>N/A</v>
      </c>
      <c r="G258" s="8">
        <v>5.3671969623000004</v>
      </c>
      <c r="H258" s="11" t="str">
        <f t="shared" si="70"/>
        <v>N/A</v>
      </c>
      <c r="I258" s="12" t="s">
        <v>1747</v>
      </c>
      <c r="J258" s="12" t="s">
        <v>1747</v>
      </c>
      <c r="K258" s="41" t="s">
        <v>739</v>
      </c>
      <c r="L258" s="9" t="str">
        <f t="shared" si="67"/>
        <v>N/A</v>
      </c>
    </row>
    <row r="259" spans="1:12" x14ac:dyDescent="0.25">
      <c r="A259" s="2" t="s">
        <v>1109</v>
      </c>
      <c r="B259" s="33" t="s">
        <v>213</v>
      </c>
      <c r="C259" s="8">
        <v>0</v>
      </c>
      <c r="D259" s="11" t="str">
        <f t="shared" si="68"/>
        <v>N/A</v>
      </c>
      <c r="E259" s="8">
        <v>0</v>
      </c>
      <c r="F259" s="11" t="str">
        <f t="shared" si="69"/>
        <v>N/A</v>
      </c>
      <c r="G259" s="8">
        <v>8.7735716599999999E-2</v>
      </c>
      <c r="H259" s="11" t="str">
        <f t="shared" si="70"/>
        <v>N/A</v>
      </c>
      <c r="I259" s="12" t="s">
        <v>1747</v>
      </c>
      <c r="J259" s="12" t="s">
        <v>1747</v>
      </c>
      <c r="K259" s="41" t="s">
        <v>739</v>
      </c>
      <c r="L259" s="9" t="str">
        <f t="shared" si="67"/>
        <v>N/A</v>
      </c>
    </row>
    <row r="260" spans="1:12" x14ac:dyDescent="0.25">
      <c r="A260" s="2" t="s">
        <v>1110</v>
      </c>
      <c r="B260" s="33" t="s">
        <v>213</v>
      </c>
      <c r="C260" s="8">
        <v>0</v>
      </c>
      <c r="D260" s="11" t="str">
        <f t="shared" si="68"/>
        <v>N/A</v>
      </c>
      <c r="E260" s="8">
        <v>0</v>
      </c>
      <c r="F260" s="11" t="str">
        <f t="shared" si="69"/>
        <v>N/A</v>
      </c>
      <c r="G260" s="8">
        <v>1.2379652198</v>
      </c>
      <c r="H260" s="11" t="str">
        <f t="shared" si="70"/>
        <v>N/A</v>
      </c>
      <c r="I260" s="12" t="s">
        <v>1747</v>
      </c>
      <c r="J260" s="12" t="s">
        <v>1747</v>
      </c>
      <c r="K260" s="41" t="s">
        <v>739</v>
      </c>
      <c r="L260" s="9" t="str">
        <f t="shared" si="67"/>
        <v>N/A</v>
      </c>
    </row>
    <row r="261" spans="1:12" x14ac:dyDescent="0.25">
      <c r="A261" s="2" t="s">
        <v>1111</v>
      </c>
      <c r="B261" s="33" t="s">
        <v>213</v>
      </c>
      <c r="C261" s="8" t="s">
        <v>1747</v>
      </c>
      <c r="D261" s="11" t="str">
        <f t="shared" si="68"/>
        <v>N/A</v>
      </c>
      <c r="E261" s="8" t="s">
        <v>1747</v>
      </c>
      <c r="F261" s="11" t="str">
        <f t="shared" si="69"/>
        <v>N/A</v>
      </c>
      <c r="G261" s="8">
        <v>54.514729905000003</v>
      </c>
      <c r="H261" s="11" t="str">
        <f t="shared" si="70"/>
        <v>N/A</v>
      </c>
      <c r="I261" s="12" t="s">
        <v>1747</v>
      </c>
      <c r="J261" s="12" t="s">
        <v>1747</v>
      </c>
      <c r="K261" s="41" t="s">
        <v>739</v>
      </c>
      <c r="L261" s="9" t="str">
        <f t="shared" si="67"/>
        <v>N/A</v>
      </c>
    </row>
    <row r="262" spans="1:12" x14ac:dyDescent="0.25">
      <c r="A262" s="2" t="s">
        <v>1112</v>
      </c>
      <c r="B262" s="33" t="s">
        <v>213</v>
      </c>
      <c r="C262" s="8" t="s">
        <v>1747</v>
      </c>
      <c r="D262" s="11" t="str">
        <f t="shared" si="68"/>
        <v>N/A</v>
      </c>
      <c r="E262" s="8" t="s">
        <v>1747</v>
      </c>
      <c r="F262" s="11" t="str">
        <f t="shared" si="69"/>
        <v>N/A</v>
      </c>
      <c r="G262" s="8">
        <v>100</v>
      </c>
      <c r="H262" s="11" t="str">
        <f t="shared" si="70"/>
        <v>N/A</v>
      </c>
      <c r="I262" s="12" t="s">
        <v>1747</v>
      </c>
      <c r="J262" s="12" t="s">
        <v>1747</v>
      </c>
      <c r="K262" s="41" t="s">
        <v>739</v>
      </c>
      <c r="L262" s="9" t="str">
        <f>IF(J262="Div by 0", "N/A", IF(OR(J262="N/A",K262="N/A"),"N/A", IF(J262&gt;VALUE(MID(K262,1,2)), "No", IF(J262&lt;-1*VALUE(MID(K262,1,2)), "No", "Yes"))))</f>
        <v>N/A</v>
      </c>
    </row>
    <row r="263" spans="1:12" x14ac:dyDescent="0.25">
      <c r="A263" s="2" t="s">
        <v>1113</v>
      </c>
      <c r="B263" s="33" t="s">
        <v>213</v>
      </c>
      <c r="C263" s="34">
        <v>0</v>
      </c>
      <c r="D263" s="11" t="str">
        <f t="shared" si="68"/>
        <v>N/A</v>
      </c>
      <c r="E263" s="34">
        <v>0</v>
      </c>
      <c r="F263" s="11" t="str">
        <f t="shared" si="69"/>
        <v>N/A</v>
      </c>
      <c r="G263" s="34">
        <v>0</v>
      </c>
      <c r="H263" s="11" t="str">
        <f t="shared" si="70"/>
        <v>N/A</v>
      </c>
      <c r="I263" s="12" t="s">
        <v>1747</v>
      </c>
      <c r="J263" s="12" t="s">
        <v>1747</v>
      </c>
      <c r="K263" s="41" t="s">
        <v>739</v>
      </c>
      <c r="L263" s="9" t="str">
        <f t="shared" si="67"/>
        <v>N/A</v>
      </c>
    </row>
    <row r="264" spans="1:12" x14ac:dyDescent="0.25">
      <c r="A264" s="6" t="s">
        <v>1114</v>
      </c>
      <c r="B264" s="33" t="s">
        <v>213</v>
      </c>
      <c r="C264" s="34">
        <v>0</v>
      </c>
      <c r="D264" s="11" t="str">
        <f t="shared" si="68"/>
        <v>N/A</v>
      </c>
      <c r="E264" s="34">
        <v>0</v>
      </c>
      <c r="F264" s="11" t="str">
        <f t="shared" si="69"/>
        <v>N/A</v>
      </c>
      <c r="G264" s="34">
        <v>0</v>
      </c>
      <c r="H264" s="11" t="str">
        <f t="shared" si="70"/>
        <v>N/A</v>
      </c>
      <c r="I264" s="12" t="s">
        <v>1747</v>
      </c>
      <c r="J264" s="12" t="s">
        <v>1747</v>
      </c>
      <c r="K264" s="41" t="s">
        <v>739</v>
      </c>
      <c r="L264" s="9" t="str">
        <f t="shared" si="67"/>
        <v>N/A</v>
      </c>
    </row>
    <row r="265" spans="1:12" x14ac:dyDescent="0.25">
      <c r="A265" s="2" t="s">
        <v>1115</v>
      </c>
      <c r="B265" s="33" t="s">
        <v>213</v>
      </c>
      <c r="C265" s="8">
        <v>0</v>
      </c>
      <c r="D265" s="11" t="str">
        <f t="shared" si="68"/>
        <v>N/A</v>
      </c>
      <c r="E265" s="8">
        <v>0</v>
      </c>
      <c r="F265" s="11" t="str">
        <f t="shared" si="69"/>
        <v>N/A</v>
      </c>
      <c r="G265" s="8">
        <v>0</v>
      </c>
      <c r="H265" s="11" t="str">
        <f t="shared" si="70"/>
        <v>N/A</v>
      </c>
      <c r="I265" s="12" t="s">
        <v>1747</v>
      </c>
      <c r="J265" s="12" t="s">
        <v>1747</v>
      </c>
      <c r="K265" s="41" t="s">
        <v>739</v>
      </c>
      <c r="L265" s="9" t="str">
        <f t="shared" si="67"/>
        <v>N/A</v>
      </c>
    </row>
    <row r="266" spans="1:12" x14ac:dyDescent="0.25">
      <c r="A266" s="2" t="s">
        <v>1116</v>
      </c>
      <c r="B266" s="33" t="s">
        <v>213</v>
      </c>
      <c r="C266" s="8">
        <v>0</v>
      </c>
      <c r="D266" s="11" t="str">
        <f t="shared" si="68"/>
        <v>N/A</v>
      </c>
      <c r="E266" s="8">
        <v>0</v>
      </c>
      <c r="F266" s="11" t="str">
        <f t="shared" si="69"/>
        <v>N/A</v>
      </c>
      <c r="G266" s="8">
        <v>0</v>
      </c>
      <c r="H266" s="11" t="str">
        <f t="shared" si="70"/>
        <v>N/A</v>
      </c>
      <c r="I266" s="12" t="s">
        <v>1747</v>
      </c>
      <c r="J266" s="12" t="s">
        <v>1747</v>
      </c>
      <c r="K266" s="41" t="s">
        <v>739</v>
      </c>
      <c r="L266" s="9" t="str">
        <f t="shared" si="67"/>
        <v>N/A</v>
      </c>
    </row>
    <row r="267" spans="1:12" x14ac:dyDescent="0.25">
      <c r="A267" s="2" t="s">
        <v>1117</v>
      </c>
      <c r="B267" s="33" t="s">
        <v>213</v>
      </c>
      <c r="C267" s="8">
        <v>0</v>
      </c>
      <c r="D267" s="11" t="str">
        <f t="shared" si="68"/>
        <v>N/A</v>
      </c>
      <c r="E267" s="8">
        <v>0</v>
      </c>
      <c r="F267" s="11" t="str">
        <f t="shared" si="69"/>
        <v>N/A</v>
      </c>
      <c r="G267" s="8">
        <v>0</v>
      </c>
      <c r="H267" s="11" t="str">
        <f t="shared" si="70"/>
        <v>N/A</v>
      </c>
      <c r="I267" s="12" t="s">
        <v>1747</v>
      </c>
      <c r="J267" s="12" t="s">
        <v>1747</v>
      </c>
      <c r="K267" s="41" t="s">
        <v>739</v>
      </c>
      <c r="L267" s="9" t="str">
        <f t="shared" si="67"/>
        <v>N/A</v>
      </c>
    </row>
    <row r="268" spans="1:12" x14ac:dyDescent="0.25">
      <c r="A268" s="2" t="s">
        <v>1118</v>
      </c>
      <c r="B268" s="33" t="s">
        <v>213</v>
      </c>
      <c r="C268" s="8">
        <v>0</v>
      </c>
      <c r="D268" s="11" t="str">
        <f t="shared" si="68"/>
        <v>N/A</v>
      </c>
      <c r="E268" s="8">
        <v>0</v>
      </c>
      <c r="F268" s="11" t="str">
        <f t="shared" si="69"/>
        <v>N/A</v>
      </c>
      <c r="G268" s="8">
        <v>0</v>
      </c>
      <c r="H268" s="11" t="str">
        <f t="shared" si="70"/>
        <v>N/A</v>
      </c>
      <c r="I268" s="12" t="s">
        <v>1747</v>
      </c>
      <c r="J268" s="12" t="s">
        <v>1747</v>
      </c>
      <c r="K268" s="41" t="s">
        <v>739</v>
      </c>
      <c r="L268" s="9" t="str">
        <f t="shared" si="67"/>
        <v>N/A</v>
      </c>
    </row>
    <row r="269" spans="1:12" x14ac:dyDescent="0.25">
      <c r="A269" s="2" t="s">
        <v>1119</v>
      </c>
      <c r="B269" s="33" t="s">
        <v>213</v>
      </c>
      <c r="C269" s="8" t="s">
        <v>1747</v>
      </c>
      <c r="D269" s="11" t="str">
        <f t="shared" si="68"/>
        <v>N/A</v>
      </c>
      <c r="E269" s="8" t="s">
        <v>1747</v>
      </c>
      <c r="F269" s="11" t="str">
        <f t="shared" si="69"/>
        <v>N/A</v>
      </c>
      <c r="G269" s="8" t="s">
        <v>1747</v>
      </c>
      <c r="H269" s="11" t="str">
        <f t="shared" si="70"/>
        <v>N/A</v>
      </c>
      <c r="I269" s="12" t="s">
        <v>1747</v>
      </c>
      <c r="J269" s="12" t="s">
        <v>1747</v>
      </c>
      <c r="K269" s="41" t="s">
        <v>739</v>
      </c>
      <c r="L269" s="9" t="str">
        <f t="shared" si="67"/>
        <v>N/A</v>
      </c>
    </row>
    <row r="270" spans="1:12" x14ac:dyDescent="0.25">
      <c r="A270" s="2" t="s">
        <v>1120</v>
      </c>
      <c r="B270" s="33" t="s">
        <v>213</v>
      </c>
      <c r="C270" s="34">
        <v>0</v>
      </c>
      <c r="D270" s="11" t="str">
        <f t="shared" si="68"/>
        <v>N/A</v>
      </c>
      <c r="E270" s="34">
        <v>0</v>
      </c>
      <c r="F270" s="11" t="str">
        <f t="shared" si="69"/>
        <v>N/A</v>
      </c>
      <c r="G270" s="34">
        <v>0</v>
      </c>
      <c r="H270" s="11" t="str">
        <f t="shared" si="70"/>
        <v>N/A</v>
      </c>
      <c r="I270" s="12" t="s">
        <v>1747</v>
      </c>
      <c r="J270" s="12" t="s">
        <v>1747</v>
      </c>
      <c r="K270" s="41" t="s">
        <v>739</v>
      </c>
      <c r="L270" s="9" t="str">
        <f t="shared" si="67"/>
        <v>N/A</v>
      </c>
    </row>
    <row r="271" spans="1:12" x14ac:dyDescent="0.25">
      <c r="A271" s="2" t="s">
        <v>1121</v>
      </c>
      <c r="B271" s="33" t="s">
        <v>213</v>
      </c>
      <c r="C271" s="34">
        <v>0</v>
      </c>
      <c r="D271" s="11" t="str">
        <f t="shared" si="68"/>
        <v>N/A</v>
      </c>
      <c r="E271" s="34">
        <v>0</v>
      </c>
      <c r="F271" s="11" t="str">
        <f t="shared" si="69"/>
        <v>N/A</v>
      </c>
      <c r="G271" s="34">
        <v>0</v>
      </c>
      <c r="H271" s="11" t="str">
        <f t="shared" si="70"/>
        <v>N/A</v>
      </c>
      <c r="I271" s="12" t="s">
        <v>1747</v>
      </c>
      <c r="J271" s="12" t="s">
        <v>1747</v>
      </c>
      <c r="K271" s="41" t="s">
        <v>739</v>
      </c>
      <c r="L271" s="9" t="str">
        <f t="shared" si="67"/>
        <v>N/A</v>
      </c>
    </row>
    <row r="272" spans="1:12" x14ac:dyDescent="0.25">
      <c r="A272" s="2" t="s">
        <v>1122</v>
      </c>
      <c r="B272" s="33" t="s">
        <v>213</v>
      </c>
      <c r="C272" s="34">
        <v>0</v>
      </c>
      <c r="D272" s="11" t="str">
        <f t="shared" si="68"/>
        <v>N/A</v>
      </c>
      <c r="E272" s="34">
        <v>0</v>
      </c>
      <c r="F272" s="11" t="str">
        <f t="shared" si="69"/>
        <v>N/A</v>
      </c>
      <c r="G272" s="34">
        <v>0</v>
      </c>
      <c r="H272" s="11" t="str">
        <f t="shared" si="70"/>
        <v>N/A</v>
      </c>
      <c r="I272" s="12" t="s">
        <v>1747</v>
      </c>
      <c r="J272" s="12" t="s">
        <v>1747</v>
      </c>
      <c r="K272" s="41" t="s">
        <v>739</v>
      </c>
      <c r="L272" s="9" t="str">
        <f t="shared" si="67"/>
        <v>N/A</v>
      </c>
    </row>
    <row r="273" spans="1:12" x14ac:dyDescent="0.25">
      <c r="A273" s="2" t="s">
        <v>1123</v>
      </c>
      <c r="B273" s="33" t="s">
        <v>213</v>
      </c>
      <c r="C273" s="34">
        <v>104583</v>
      </c>
      <c r="D273" s="11" t="str">
        <f t="shared" si="68"/>
        <v>N/A</v>
      </c>
      <c r="E273" s="34">
        <v>103960</v>
      </c>
      <c r="F273" s="11" t="str">
        <f t="shared" si="69"/>
        <v>N/A</v>
      </c>
      <c r="G273" s="34">
        <v>100831</v>
      </c>
      <c r="H273" s="11" t="str">
        <f t="shared" si="70"/>
        <v>N/A</v>
      </c>
      <c r="I273" s="12">
        <v>-0.59599999999999997</v>
      </c>
      <c r="J273" s="12">
        <v>-3.01</v>
      </c>
      <c r="K273" s="41" t="s">
        <v>739</v>
      </c>
      <c r="L273" s="9" t="str">
        <f t="shared" si="67"/>
        <v>Yes</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1747</v>
      </c>
      <c r="J274" s="12" t="s">
        <v>1747</v>
      </c>
      <c r="K274" s="41" t="s">
        <v>739</v>
      </c>
      <c r="L274" s="9" t="str">
        <f t="shared" si="67"/>
        <v>N/A</v>
      </c>
    </row>
    <row r="275" spans="1:12" x14ac:dyDescent="0.25">
      <c r="A275" s="2" t="s">
        <v>154</v>
      </c>
      <c r="B275" s="41" t="s">
        <v>217</v>
      </c>
      <c r="C275" s="1">
        <v>0</v>
      </c>
      <c r="D275" s="11" t="str">
        <f t="shared" ref="D275:D276" si="71">IF($B275="N/A","N/A",IF(C275&gt;0,"No",IF(C275&lt;0,"No","Yes")))</f>
        <v>Yes</v>
      </c>
      <c r="E275" s="1">
        <v>1</v>
      </c>
      <c r="F275" s="11" t="str">
        <f t="shared" ref="F275:F276" si="72">IF($B275="N/A","N/A",IF(E275&gt;0,"No",IF(E275&lt;0,"No","Yes")))</f>
        <v>No</v>
      </c>
      <c r="G275" s="1">
        <v>0</v>
      </c>
      <c r="H275" s="11" t="str">
        <f t="shared" ref="H275:H276" si="73">IF($B275="N/A","N/A",IF(G275&gt;0,"No",IF(G275&lt;0,"No","Yes")))</f>
        <v>Yes</v>
      </c>
      <c r="I275" s="12" t="s">
        <v>1747</v>
      </c>
      <c r="J275" s="12">
        <v>-100</v>
      </c>
      <c r="K275" s="41" t="s">
        <v>739</v>
      </c>
      <c r="L275" s="9" t="str">
        <f t="shared" si="67"/>
        <v>No</v>
      </c>
    </row>
    <row r="276" spans="1:12" x14ac:dyDescent="0.25">
      <c r="A276" s="2" t="s">
        <v>155</v>
      </c>
      <c r="B276" s="41" t="s">
        <v>217</v>
      </c>
      <c r="C276" s="1">
        <v>2</v>
      </c>
      <c r="D276" s="11" t="str">
        <f t="shared" si="71"/>
        <v>No</v>
      </c>
      <c r="E276" s="1">
        <v>0</v>
      </c>
      <c r="F276" s="11" t="str">
        <f t="shared" si="72"/>
        <v>Yes</v>
      </c>
      <c r="G276" s="1">
        <v>2</v>
      </c>
      <c r="H276" s="11" t="str">
        <f t="shared" si="73"/>
        <v>No</v>
      </c>
      <c r="I276" s="12">
        <v>-100</v>
      </c>
      <c r="J276" s="12" t="s">
        <v>1747</v>
      </c>
      <c r="K276" s="41" t="s">
        <v>739</v>
      </c>
      <c r="L276" s="9" t="str">
        <f t="shared" si="67"/>
        <v>N/A</v>
      </c>
    </row>
    <row r="277" spans="1:12" x14ac:dyDescent="0.25">
      <c r="A277" s="18" t="s">
        <v>693</v>
      </c>
      <c r="B277" s="1" t="s">
        <v>213</v>
      </c>
      <c r="C277" s="1">
        <v>1110900</v>
      </c>
      <c r="D277" s="11" t="str">
        <f t="shared" ref="D277:D284" si="74">IF($B277="N/A","N/A",IF(C277&gt;10,"No",IF(C277&lt;-10,"No","Yes")))</f>
        <v>N/A</v>
      </c>
      <c r="E277" s="1">
        <v>1134792</v>
      </c>
      <c r="F277" s="11" t="str">
        <f t="shared" ref="F277:F278" si="75">IF($B277="N/A","N/A",IF(E277&gt;10,"No",IF(E277&lt;-10,"No","Yes")))</f>
        <v>N/A</v>
      </c>
      <c r="G277" s="1">
        <v>1140521</v>
      </c>
      <c r="H277" s="11" t="str">
        <f t="shared" ref="H277:H278" si="76">IF($B277="N/A","N/A",IF(G277&gt;10,"No",IF(G277&lt;-10,"No","Yes")))</f>
        <v>N/A</v>
      </c>
      <c r="I277" s="12">
        <v>2.1509999999999998</v>
      </c>
      <c r="J277" s="12">
        <v>0.50490000000000002</v>
      </c>
      <c r="K277" s="1" t="s">
        <v>213</v>
      </c>
      <c r="L277" s="9" t="str">
        <f t="shared" ref="L277:L278" si="77">IF(J277="Div by 0", "N/A", IF(K277="N/A","N/A", IF(J277&gt;VALUE(MID(K277,1,2)), "No", IF(J277&lt;-1*VALUE(MID(K277,1,2)), "No", "Yes"))))</f>
        <v>N/A</v>
      </c>
    </row>
    <row r="278" spans="1:12" x14ac:dyDescent="0.25">
      <c r="A278" s="18" t="s">
        <v>694</v>
      </c>
      <c r="B278" s="1" t="s">
        <v>213</v>
      </c>
      <c r="C278" s="1">
        <v>992422.91666999995</v>
      </c>
      <c r="D278" s="11" t="str">
        <f t="shared" si="74"/>
        <v>N/A</v>
      </c>
      <c r="E278" s="1">
        <v>1001197.75</v>
      </c>
      <c r="F278" s="11" t="str">
        <f t="shared" si="75"/>
        <v>N/A</v>
      </c>
      <c r="G278" s="1">
        <v>1007790.75</v>
      </c>
      <c r="H278" s="11" t="str">
        <f t="shared" si="76"/>
        <v>N/A</v>
      </c>
      <c r="I278" s="12">
        <v>0.88419999999999999</v>
      </c>
      <c r="J278" s="12">
        <v>0.65849999999999997</v>
      </c>
      <c r="K278" s="1" t="s">
        <v>213</v>
      </c>
      <c r="L278" s="9" t="str">
        <f t="shared" si="77"/>
        <v>N/A</v>
      </c>
    </row>
    <row r="279" spans="1:12" x14ac:dyDescent="0.25">
      <c r="A279" s="18" t="s">
        <v>695</v>
      </c>
      <c r="B279" s="1" t="s">
        <v>213</v>
      </c>
      <c r="C279" s="1">
        <v>174</v>
      </c>
      <c r="D279" s="11" t="str">
        <f t="shared" si="74"/>
        <v>N/A</v>
      </c>
      <c r="E279" s="1">
        <v>196</v>
      </c>
      <c r="F279" s="11" t="str">
        <f t="shared" ref="F279:F284" si="78">IF($B279="N/A","N/A",IF(E279&gt;10,"No",IF(E279&lt;-10,"No","Yes")))</f>
        <v>N/A</v>
      </c>
      <c r="G279" s="1">
        <v>133</v>
      </c>
      <c r="H279" s="11" t="str">
        <f t="shared" ref="H279:H284" si="79">IF($B279="N/A","N/A",IF(G279&gt;10,"No",IF(G279&lt;-10,"No","Yes")))</f>
        <v>N/A</v>
      </c>
      <c r="I279" s="12">
        <v>12.64</v>
      </c>
      <c r="J279" s="12">
        <v>-32.1</v>
      </c>
      <c r="K279" s="1" t="s">
        <v>213</v>
      </c>
      <c r="L279" s="9" t="str">
        <f t="shared" ref="L279:L285" si="80">IF(J279="Div by 0", "N/A", IF(K279="N/A","N/A", IF(J279&gt;VALUE(MID(K279,1,2)), "No", IF(J279&lt;-1*VALUE(MID(K279,1,2)), "No", "Yes"))))</f>
        <v>N/A</v>
      </c>
    </row>
    <row r="280" spans="1:12" x14ac:dyDescent="0.25">
      <c r="A280" s="18" t="s">
        <v>696</v>
      </c>
      <c r="B280" s="1" t="s">
        <v>213</v>
      </c>
      <c r="C280" s="1">
        <v>178</v>
      </c>
      <c r="D280" s="11" t="str">
        <f t="shared" si="74"/>
        <v>N/A</v>
      </c>
      <c r="E280" s="1">
        <v>200</v>
      </c>
      <c r="F280" s="11" t="str">
        <f t="shared" si="78"/>
        <v>N/A</v>
      </c>
      <c r="G280" s="1">
        <v>134</v>
      </c>
      <c r="H280" s="11" t="str">
        <f t="shared" si="79"/>
        <v>N/A</v>
      </c>
      <c r="I280" s="12">
        <v>12.36</v>
      </c>
      <c r="J280" s="12">
        <v>-33</v>
      </c>
      <c r="K280" s="1" t="s">
        <v>213</v>
      </c>
      <c r="L280" s="9" t="str">
        <f t="shared" si="80"/>
        <v>N/A</v>
      </c>
    </row>
    <row r="281" spans="1:12" x14ac:dyDescent="0.25">
      <c r="A281" s="18" t="s">
        <v>697</v>
      </c>
      <c r="B281" s="1" t="s">
        <v>213</v>
      </c>
      <c r="C281" s="1">
        <v>17.75</v>
      </c>
      <c r="D281" s="11" t="str">
        <f t="shared" si="74"/>
        <v>N/A</v>
      </c>
      <c r="E281" s="1">
        <v>22.416666667000001</v>
      </c>
      <c r="F281" s="11" t="str">
        <f t="shared" si="78"/>
        <v>N/A</v>
      </c>
      <c r="G281" s="1">
        <v>14.916666666999999</v>
      </c>
      <c r="H281" s="11" t="str">
        <f t="shared" si="79"/>
        <v>N/A</v>
      </c>
      <c r="I281" s="12">
        <v>26.29</v>
      </c>
      <c r="J281" s="12">
        <v>-33.5</v>
      </c>
      <c r="K281" s="1" t="s">
        <v>213</v>
      </c>
      <c r="L281" s="9" t="str">
        <f t="shared" si="80"/>
        <v>N/A</v>
      </c>
    </row>
    <row r="282" spans="1:12" x14ac:dyDescent="0.25">
      <c r="A282" s="18" t="s">
        <v>698</v>
      </c>
      <c r="B282" s="1" t="s">
        <v>213</v>
      </c>
      <c r="C282" s="1">
        <v>79850</v>
      </c>
      <c r="D282" s="11" t="str">
        <f t="shared" si="74"/>
        <v>N/A</v>
      </c>
      <c r="E282" s="1">
        <v>86514</v>
      </c>
      <c r="F282" s="11" t="str">
        <f t="shared" si="78"/>
        <v>N/A</v>
      </c>
      <c r="G282" s="1">
        <v>91274</v>
      </c>
      <c r="H282" s="11" t="str">
        <f t="shared" si="79"/>
        <v>N/A</v>
      </c>
      <c r="I282" s="12">
        <v>8.3460000000000001</v>
      </c>
      <c r="J282" s="12">
        <v>5.5019999999999998</v>
      </c>
      <c r="K282" s="1" t="s">
        <v>213</v>
      </c>
      <c r="L282" s="9" t="str">
        <f t="shared" si="80"/>
        <v>N/A</v>
      </c>
    </row>
    <row r="283" spans="1:12" x14ac:dyDescent="0.25">
      <c r="A283" s="18" t="s">
        <v>699</v>
      </c>
      <c r="B283" s="1" t="s">
        <v>213</v>
      </c>
      <c r="C283" s="1">
        <v>86294</v>
      </c>
      <c r="D283" s="11" t="str">
        <f t="shared" si="74"/>
        <v>N/A</v>
      </c>
      <c r="E283" s="1">
        <v>93298</v>
      </c>
      <c r="F283" s="11" t="str">
        <f t="shared" si="78"/>
        <v>N/A</v>
      </c>
      <c r="G283" s="1">
        <v>97960</v>
      </c>
      <c r="H283" s="11" t="str">
        <f t="shared" si="79"/>
        <v>N/A</v>
      </c>
      <c r="I283" s="12">
        <v>8.1159999999999997</v>
      </c>
      <c r="J283" s="12">
        <v>4.9969999999999999</v>
      </c>
      <c r="K283" s="1" t="s">
        <v>213</v>
      </c>
      <c r="L283" s="9" t="str">
        <f t="shared" si="80"/>
        <v>N/A</v>
      </c>
    </row>
    <row r="284" spans="1:12" x14ac:dyDescent="0.25">
      <c r="A284" s="18" t="s">
        <v>700</v>
      </c>
      <c r="B284" s="1" t="s">
        <v>213</v>
      </c>
      <c r="C284" s="1">
        <v>76468</v>
      </c>
      <c r="D284" s="11" t="str">
        <f t="shared" si="74"/>
        <v>N/A</v>
      </c>
      <c r="E284" s="1">
        <v>82595.416666999998</v>
      </c>
      <c r="F284" s="11" t="str">
        <f t="shared" si="78"/>
        <v>N/A</v>
      </c>
      <c r="G284" s="1">
        <v>88017.583333000002</v>
      </c>
      <c r="H284" s="11" t="str">
        <f t="shared" si="79"/>
        <v>N/A</v>
      </c>
      <c r="I284" s="12">
        <v>8.0129999999999999</v>
      </c>
      <c r="J284" s="12">
        <v>6.5650000000000004</v>
      </c>
      <c r="K284" s="1" t="s">
        <v>213</v>
      </c>
      <c r="L284" s="9" t="str">
        <f t="shared" si="80"/>
        <v>N/A</v>
      </c>
    </row>
    <row r="285" spans="1:12" x14ac:dyDescent="0.25">
      <c r="A285" s="18" t="s">
        <v>404</v>
      </c>
      <c r="B285" s="33" t="s">
        <v>290</v>
      </c>
      <c r="C285" s="8">
        <v>41.186543837999999</v>
      </c>
      <c r="D285" s="11" t="str">
        <f>IF($B285="N/A","N/A",IF(C285&lt;=40,"Yes","No"))</f>
        <v>No</v>
      </c>
      <c r="E285" s="8">
        <v>42.496524690999998</v>
      </c>
      <c r="F285" s="11" t="str">
        <f>IF($B285="N/A","N/A",IF(E285&lt;=40,"Yes","No"))</f>
        <v>No</v>
      </c>
      <c r="G285" s="8">
        <v>43.387571362999999</v>
      </c>
      <c r="H285" s="11" t="str">
        <f>IF($B285="N/A","N/A",IF(G285&lt;=40,"Yes","No"))</f>
        <v>No</v>
      </c>
      <c r="I285" s="12">
        <v>3.181</v>
      </c>
      <c r="J285" s="12">
        <v>2.097</v>
      </c>
      <c r="K285" s="41" t="s">
        <v>741</v>
      </c>
      <c r="L285" s="9" t="str">
        <f t="shared" si="80"/>
        <v>Yes</v>
      </c>
    </row>
    <row r="286" spans="1:12" x14ac:dyDescent="0.25">
      <c r="A286" s="18" t="s">
        <v>701</v>
      </c>
      <c r="B286" s="1" t="s">
        <v>213</v>
      </c>
      <c r="C286" s="1">
        <v>60335</v>
      </c>
      <c r="D286" s="11" t="str">
        <f t="shared" ref="D286:D304" si="81">IF($B286="N/A","N/A",IF(C286&gt;10,"No",IF(C286&lt;-10,"No","Yes")))</f>
        <v>N/A</v>
      </c>
      <c r="E286" s="1">
        <v>60232</v>
      </c>
      <c r="F286" s="11" t="str">
        <f t="shared" ref="F286:F287" si="82">IF($B286="N/A","N/A",IF(E286&gt;10,"No",IF(E286&lt;-10,"No","Yes")))</f>
        <v>N/A</v>
      </c>
      <c r="G286" s="1">
        <v>61042</v>
      </c>
      <c r="H286" s="11" t="str">
        <f t="shared" ref="H286:H287" si="83">IF($B286="N/A","N/A",IF(G286&gt;10,"No",IF(G286&lt;-10,"No","Yes")))</f>
        <v>N/A</v>
      </c>
      <c r="I286" s="12">
        <v>-0.17100000000000001</v>
      </c>
      <c r="J286" s="12">
        <v>1.345</v>
      </c>
      <c r="K286" s="1" t="s">
        <v>213</v>
      </c>
      <c r="L286" s="9" t="str">
        <f t="shared" ref="L286:L287" si="84">IF(J286="Div by 0", "N/A", IF(K286="N/A","N/A", IF(J286&gt;VALUE(MID(K286,1,2)), "No", IF(J286&lt;-1*VALUE(MID(K286,1,2)), "No", "Yes"))))</f>
        <v>N/A</v>
      </c>
    </row>
    <row r="287" spans="1:12" x14ac:dyDescent="0.25">
      <c r="A287" s="18" t="s">
        <v>702</v>
      </c>
      <c r="B287" s="1" t="s">
        <v>213</v>
      </c>
      <c r="C287" s="1">
        <v>28789.416667000001</v>
      </c>
      <c r="D287" s="11" t="str">
        <f t="shared" si="81"/>
        <v>N/A</v>
      </c>
      <c r="E287" s="1">
        <v>28392.583332999999</v>
      </c>
      <c r="F287" s="11" t="str">
        <f t="shared" si="82"/>
        <v>N/A</v>
      </c>
      <c r="G287" s="1">
        <v>29922.666667000001</v>
      </c>
      <c r="H287" s="11" t="str">
        <f t="shared" si="83"/>
        <v>N/A</v>
      </c>
      <c r="I287" s="12">
        <v>-1.38</v>
      </c>
      <c r="J287" s="12">
        <v>5.3890000000000002</v>
      </c>
      <c r="K287" s="1" t="s">
        <v>213</v>
      </c>
      <c r="L287" s="9" t="str">
        <f t="shared" si="84"/>
        <v>N/A</v>
      </c>
    </row>
    <row r="288" spans="1:12" x14ac:dyDescent="0.25">
      <c r="A288" s="18" t="s">
        <v>703</v>
      </c>
      <c r="B288" s="1" t="s">
        <v>213</v>
      </c>
      <c r="C288" s="1">
        <v>18235</v>
      </c>
      <c r="D288" s="11" t="str">
        <f t="shared" si="81"/>
        <v>N/A</v>
      </c>
      <c r="E288" s="1">
        <v>52228</v>
      </c>
      <c r="F288" s="11" t="str">
        <f t="shared" ref="F288:F289" si="85">IF($B288="N/A","N/A",IF(E288&gt;10,"No",IF(E288&lt;-10,"No","Yes")))</f>
        <v>N/A</v>
      </c>
      <c r="G288" s="1">
        <v>72072</v>
      </c>
      <c r="H288" s="11" t="str">
        <f t="shared" ref="H288:H289" si="86">IF($B288="N/A","N/A",IF(G288&gt;10,"No",IF(G288&lt;-10,"No","Yes")))</f>
        <v>N/A</v>
      </c>
      <c r="I288" s="12">
        <v>186.4</v>
      </c>
      <c r="J288" s="12">
        <v>37.99</v>
      </c>
      <c r="K288" s="1" t="s">
        <v>213</v>
      </c>
      <c r="L288" s="9" t="str">
        <f t="shared" ref="L288:L289" si="87">IF(J288="Div by 0", "N/A", IF(K288="N/A","N/A", IF(J288&gt;VALUE(MID(K288,1,2)), "No", IF(J288&lt;-1*VALUE(MID(K288,1,2)), "No", "Yes"))))</f>
        <v>N/A</v>
      </c>
    </row>
    <row r="289" spans="1:12" x14ac:dyDescent="0.25">
      <c r="A289" s="18" t="s">
        <v>715</v>
      </c>
      <c r="B289" s="1" t="s">
        <v>213</v>
      </c>
      <c r="C289" s="1">
        <v>5357.25</v>
      </c>
      <c r="D289" s="11" t="str">
        <f t="shared" si="81"/>
        <v>N/A</v>
      </c>
      <c r="E289" s="1">
        <v>25113.666667000001</v>
      </c>
      <c r="F289" s="11" t="str">
        <f t="shared" si="85"/>
        <v>N/A</v>
      </c>
      <c r="G289" s="1">
        <v>49874.166666999998</v>
      </c>
      <c r="H289" s="11" t="str">
        <f t="shared" si="86"/>
        <v>N/A</v>
      </c>
      <c r="I289" s="12">
        <v>368.8</v>
      </c>
      <c r="J289" s="12">
        <v>98.59</v>
      </c>
      <c r="K289" s="1" t="s">
        <v>213</v>
      </c>
      <c r="L289" s="9" t="str">
        <f t="shared" si="87"/>
        <v>N/A</v>
      </c>
    </row>
    <row r="290" spans="1:12" x14ac:dyDescent="0.25">
      <c r="A290" s="18" t="s">
        <v>704</v>
      </c>
      <c r="B290" s="1" t="s">
        <v>213</v>
      </c>
      <c r="C290" s="1">
        <v>70667</v>
      </c>
      <c r="D290" s="11" t="str">
        <f t="shared" si="81"/>
        <v>N/A</v>
      </c>
      <c r="E290" s="1">
        <v>66917</v>
      </c>
      <c r="F290" s="11" t="str">
        <f t="shared" ref="F290:F304" si="88">IF($B290="N/A","N/A",IF(E290&gt;10,"No",IF(E290&lt;-10,"No","Yes")))</f>
        <v>N/A</v>
      </c>
      <c r="G290" s="1">
        <v>68674</v>
      </c>
      <c r="H290" s="11" t="str">
        <f t="shared" ref="H290:H304" si="89">IF($B290="N/A","N/A",IF(G290&gt;10,"No",IF(G290&lt;-10,"No","Yes")))</f>
        <v>N/A</v>
      </c>
      <c r="I290" s="12">
        <v>-5.31</v>
      </c>
      <c r="J290" s="12">
        <v>2.6259999999999999</v>
      </c>
      <c r="K290" s="1" t="s">
        <v>213</v>
      </c>
      <c r="L290" s="9" t="str">
        <f t="shared" ref="L290:L301" si="90">IF(J290="Div by 0", "N/A", IF(K290="N/A","N/A", IF(J290&gt;VALUE(MID(K290,1,2)), "No", IF(J290&lt;-1*VALUE(MID(K290,1,2)), "No", "Yes"))))</f>
        <v>N/A</v>
      </c>
    </row>
    <row r="291" spans="1:12" x14ac:dyDescent="0.25">
      <c r="A291" s="18" t="s">
        <v>705</v>
      </c>
      <c r="B291" s="1" t="s">
        <v>213</v>
      </c>
      <c r="C291" s="1">
        <v>104583</v>
      </c>
      <c r="D291" s="11" t="str">
        <f t="shared" si="81"/>
        <v>N/A</v>
      </c>
      <c r="E291" s="1">
        <v>103960</v>
      </c>
      <c r="F291" s="11" t="str">
        <f t="shared" si="88"/>
        <v>N/A</v>
      </c>
      <c r="G291" s="1">
        <v>100831</v>
      </c>
      <c r="H291" s="11" t="str">
        <f t="shared" si="89"/>
        <v>N/A</v>
      </c>
      <c r="I291" s="12">
        <v>-0.59599999999999997</v>
      </c>
      <c r="J291" s="12">
        <v>-3.01</v>
      </c>
      <c r="K291" s="1" t="s">
        <v>213</v>
      </c>
      <c r="L291" s="9" t="str">
        <f t="shared" si="90"/>
        <v>N/A</v>
      </c>
    </row>
    <row r="292" spans="1:12" x14ac:dyDescent="0.25">
      <c r="A292" s="18" t="s">
        <v>723</v>
      </c>
      <c r="B292" s="33" t="s">
        <v>213</v>
      </c>
      <c r="C292" s="13">
        <v>5.7370701E-3</v>
      </c>
      <c r="D292" s="11" t="str">
        <f t="shared" si="81"/>
        <v>N/A</v>
      </c>
      <c r="E292" s="13">
        <v>7.6952673999999997E-3</v>
      </c>
      <c r="F292" s="11" t="str">
        <f t="shared" si="88"/>
        <v>N/A</v>
      </c>
      <c r="G292" s="13">
        <v>8.9258263999999997E-3</v>
      </c>
      <c r="H292" s="11" t="str">
        <f t="shared" si="89"/>
        <v>N/A</v>
      </c>
      <c r="I292" s="12">
        <v>34.130000000000003</v>
      </c>
      <c r="J292" s="12">
        <v>15.99</v>
      </c>
      <c r="K292" s="33" t="s">
        <v>213</v>
      </c>
      <c r="L292" s="9" t="str">
        <f t="shared" si="90"/>
        <v>N/A</v>
      </c>
    </row>
    <row r="293" spans="1:12" x14ac:dyDescent="0.25">
      <c r="A293" s="18" t="s">
        <v>716</v>
      </c>
      <c r="B293" s="1" t="s">
        <v>213</v>
      </c>
      <c r="C293" s="1">
        <v>68626</v>
      </c>
      <c r="D293" s="11" t="str">
        <f t="shared" si="81"/>
        <v>N/A</v>
      </c>
      <c r="E293" s="1">
        <v>65831.833333000002</v>
      </c>
      <c r="F293" s="11" t="str">
        <f t="shared" si="88"/>
        <v>N/A</v>
      </c>
      <c r="G293" s="1">
        <v>68560.166666999998</v>
      </c>
      <c r="H293" s="11" t="str">
        <f t="shared" si="89"/>
        <v>N/A</v>
      </c>
      <c r="I293" s="12">
        <v>-4.07</v>
      </c>
      <c r="J293" s="12">
        <v>4.1440000000000001</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5">
      <c r="A296" s="18" t="s">
        <v>707</v>
      </c>
      <c r="B296" s="1" t="s">
        <v>213</v>
      </c>
      <c r="C296" s="1">
        <v>75</v>
      </c>
      <c r="D296" s="11" t="str">
        <f t="shared" si="81"/>
        <v>N/A</v>
      </c>
      <c r="E296" s="1">
        <v>190</v>
      </c>
      <c r="F296" s="11" t="str">
        <f t="shared" si="88"/>
        <v>N/A</v>
      </c>
      <c r="G296" s="1">
        <v>309</v>
      </c>
      <c r="H296" s="11" t="str">
        <f t="shared" si="89"/>
        <v>N/A</v>
      </c>
      <c r="I296" s="12">
        <v>153.30000000000001</v>
      </c>
      <c r="J296" s="12">
        <v>62.63</v>
      </c>
      <c r="K296" s="1" t="s">
        <v>213</v>
      </c>
      <c r="L296" s="9" t="str">
        <f t="shared" si="90"/>
        <v>N/A</v>
      </c>
    </row>
    <row r="297" spans="1:12" x14ac:dyDescent="0.25">
      <c r="A297" s="18" t="s">
        <v>718</v>
      </c>
      <c r="B297" s="1" t="s">
        <v>213</v>
      </c>
      <c r="C297" s="1">
        <v>45.333333332999999</v>
      </c>
      <c r="D297" s="11" t="str">
        <f t="shared" si="81"/>
        <v>N/A</v>
      </c>
      <c r="E297" s="1">
        <v>95.416666667000001</v>
      </c>
      <c r="F297" s="11" t="str">
        <f t="shared" si="88"/>
        <v>N/A</v>
      </c>
      <c r="G297" s="1">
        <v>152.83333332999999</v>
      </c>
      <c r="H297" s="11" t="str">
        <f t="shared" si="89"/>
        <v>N/A</v>
      </c>
      <c r="I297" s="12">
        <v>110.5</v>
      </c>
      <c r="J297" s="12">
        <v>60.17</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 x14ac:dyDescent="0.25">
      <c r="A305" s="4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5">
      <c r="A306" s="4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5">
      <c r="A307" s="4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x14ac:dyDescent="0.25">
      <c r="A308" s="4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5">
      <c r="A309" s="48" t="s">
        <v>714</v>
      </c>
      <c r="B309" s="1" t="s">
        <v>213</v>
      </c>
      <c r="C309" s="1">
        <v>152467</v>
      </c>
      <c r="D309" s="1" t="s">
        <v>213</v>
      </c>
      <c r="E309" s="1">
        <v>155413</v>
      </c>
      <c r="F309" s="1" t="s">
        <v>213</v>
      </c>
      <c r="G309" s="1">
        <v>161344</v>
      </c>
      <c r="H309" s="1" t="s">
        <v>213</v>
      </c>
      <c r="I309" s="12">
        <v>1.9319999999999999</v>
      </c>
      <c r="J309" s="12">
        <v>3.8159999999999998</v>
      </c>
      <c r="K309" s="1" t="s">
        <v>213</v>
      </c>
      <c r="L309" s="9" t="str">
        <f>IF(J309="Div by 0", "N/A", IF(K309="N/A","N/A", IF(J309&gt;VALUE(MID(K309,1,2)), "No", IF(J309&lt;-1*VALUE(MID(K309,1,2)), "No", "Yes"))))</f>
        <v>N/A</v>
      </c>
    </row>
    <row r="310" spans="1:12" x14ac:dyDescent="0.25">
      <c r="A310" s="65" t="s">
        <v>73</v>
      </c>
      <c r="B310" s="33" t="s">
        <v>213</v>
      </c>
      <c r="C310" s="34">
        <v>1174260</v>
      </c>
      <c r="D310" s="11" t="str">
        <f>IF($B310="N/A","N/A",IF(C310&gt;10,"No",IF(C310&lt;-10,"No","Yes")))</f>
        <v>N/A</v>
      </c>
      <c r="E310" s="34">
        <v>1200893</v>
      </c>
      <c r="F310" s="11" t="str">
        <f>IF($B310="N/A","N/A",IF(E310&gt;10,"No",IF(E310&lt;-10,"No","Yes")))</f>
        <v>N/A</v>
      </c>
      <c r="G310" s="34">
        <v>1244542</v>
      </c>
      <c r="H310" s="11" t="str">
        <f>IF($B310="N/A","N/A",IF(G310&gt;10,"No",IF(G310&lt;-10,"No","Yes")))</f>
        <v>N/A</v>
      </c>
      <c r="I310" s="12">
        <v>2.2679999999999998</v>
      </c>
      <c r="J310" s="12">
        <v>3.6349999999999998</v>
      </c>
      <c r="K310" s="41" t="s">
        <v>741</v>
      </c>
      <c r="L310" s="9" t="str">
        <f t="shared" ref="L310:L339" si="92">IF(J310="Div by 0", "N/A", IF(K310="N/A","N/A", IF(J310&gt;VALUE(MID(K310,1,2)), "No", IF(J310&lt;-1*VALUE(MID(K310,1,2)), "No", "Yes"))))</f>
        <v>Yes</v>
      </c>
    </row>
    <row r="311" spans="1:12" x14ac:dyDescent="0.25">
      <c r="A311" s="48" t="s">
        <v>182</v>
      </c>
      <c r="B311" s="33" t="s">
        <v>213</v>
      </c>
      <c r="C311" s="34">
        <v>102263</v>
      </c>
      <c r="D311" s="11" t="str">
        <f t="shared" ref="D311:D314" si="93">IF($B311="N/A","N/A",IF(C311&gt;10,"No",IF(C311&lt;-10,"No","Yes")))</f>
        <v>N/A</v>
      </c>
      <c r="E311" s="34">
        <v>104305</v>
      </c>
      <c r="F311" s="11" t="str">
        <f t="shared" ref="F311:F314" si="94">IF($B311="N/A","N/A",IF(E311&gt;10,"No",IF(E311&lt;-10,"No","Yes")))</f>
        <v>N/A</v>
      </c>
      <c r="G311" s="34">
        <v>106572</v>
      </c>
      <c r="H311" s="11" t="str">
        <f t="shared" ref="H311:H314" si="95">IF($B311="N/A","N/A",IF(G311&gt;10,"No",IF(G311&lt;-10,"No","Yes")))</f>
        <v>N/A</v>
      </c>
      <c r="I311" s="12">
        <v>1.9970000000000001</v>
      </c>
      <c r="J311" s="12">
        <v>2.173</v>
      </c>
      <c r="K311" s="41" t="s">
        <v>741</v>
      </c>
      <c r="L311" s="9" t="str">
        <f>IF(J311="Div by 0", "N/A", IF(OR(J311="N/A",K311="N/A"),"N/A", IF(J311&gt;VALUE(MID(K311,1,2)), "No", IF(J311&lt;-1*VALUE(MID(K311,1,2)), "No", "Yes"))))</f>
        <v>Yes</v>
      </c>
    </row>
    <row r="312" spans="1:12" x14ac:dyDescent="0.25">
      <c r="A312" s="48" t="s">
        <v>183</v>
      </c>
      <c r="B312" s="33" t="s">
        <v>213</v>
      </c>
      <c r="C312" s="34">
        <v>207193</v>
      </c>
      <c r="D312" s="11" t="str">
        <f t="shared" si="93"/>
        <v>N/A</v>
      </c>
      <c r="E312" s="34">
        <v>220032</v>
      </c>
      <c r="F312" s="11" t="str">
        <f t="shared" si="94"/>
        <v>N/A</v>
      </c>
      <c r="G312" s="34">
        <v>225620</v>
      </c>
      <c r="H312" s="11" t="str">
        <f t="shared" si="95"/>
        <v>N/A</v>
      </c>
      <c r="I312" s="12">
        <v>6.1970000000000001</v>
      </c>
      <c r="J312" s="12">
        <v>2.54</v>
      </c>
      <c r="K312" s="41" t="s">
        <v>741</v>
      </c>
      <c r="L312" s="9" t="str">
        <f t="shared" ref="L312:L314" si="96">IF(J312="Div by 0", "N/A", IF(OR(J312="N/A",K312="N/A"),"N/A", IF(J312&gt;VALUE(MID(K312,1,2)), "No", IF(J312&lt;-1*VALUE(MID(K312,1,2)), "No", "Yes"))))</f>
        <v>Yes</v>
      </c>
    </row>
    <row r="313" spans="1:12" x14ac:dyDescent="0.25">
      <c r="A313" s="48" t="s">
        <v>184</v>
      </c>
      <c r="B313" s="33" t="s">
        <v>213</v>
      </c>
      <c r="C313" s="34">
        <v>690780</v>
      </c>
      <c r="D313" s="11" t="str">
        <f t="shared" si="93"/>
        <v>N/A</v>
      </c>
      <c r="E313" s="34">
        <v>687633</v>
      </c>
      <c r="F313" s="11" t="str">
        <f t="shared" si="94"/>
        <v>N/A</v>
      </c>
      <c r="G313" s="34">
        <v>691450</v>
      </c>
      <c r="H313" s="11" t="str">
        <f t="shared" si="95"/>
        <v>N/A</v>
      </c>
      <c r="I313" s="12">
        <v>-0.45600000000000002</v>
      </c>
      <c r="J313" s="12">
        <v>0.55510000000000004</v>
      </c>
      <c r="K313" s="41" t="s">
        <v>741</v>
      </c>
      <c r="L313" s="9" t="str">
        <f t="shared" si="96"/>
        <v>Yes</v>
      </c>
    </row>
    <row r="314" spans="1:12" x14ac:dyDescent="0.25">
      <c r="A314" s="7" t="s">
        <v>185</v>
      </c>
      <c r="B314" s="33" t="s">
        <v>213</v>
      </c>
      <c r="C314" s="34">
        <v>174024</v>
      </c>
      <c r="D314" s="11" t="str">
        <f t="shared" si="93"/>
        <v>N/A</v>
      </c>
      <c r="E314" s="34">
        <v>188923</v>
      </c>
      <c r="F314" s="11" t="str">
        <f t="shared" si="94"/>
        <v>N/A</v>
      </c>
      <c r="G314" s="34">
        <v>220900</v>
      </c>
      <c r="H314" s="11" t="str">
        <f t="shared" si="95"/>
        <v>N/A</v>
      </c>
      <c r="I314" s="12">
        <v>8.5609999999999999</v>
      </c>
      <c r="J314" s="12">
        <v>16.93</v>
      </c>
      <c r="K314" s="41" t="s">
        <v>741</v>
      </c>
      <c r="L314" s="9" t="str">
        <f t="shared" si="96"/>
        <v>No</v>
      </c>
    </row>
    <row r="315" spans="1:12" x14ac:dyDescent="0.25">
      <c r="A315" s="48" t="s">
        <v>1124</v>
      </c>
      <c r="B315" s="13" t="s">
        <v>213</v>
      </c>
      <c r="C315" s="34">
        <v>705765</v>
      </c>
      <c r="D315" s="9" t="str">
        <f t="shared" ref="D315:F318" si="97">IF($B315="N/A","N/A",IF(C315&lt;0,"No","Yes"))</f>
        <v>N/A</v>
      </c>
      <c r="E315" s="34">
        <v>705095</v>
      </c>
      <c r="F315" s="9" t="str">
        <f t="shared" si="97"/>
        <v>N/A</v>
      </c>
      <c r="G315" s="34">
        <v>709011</v>
      </c>
      <c r="H315" s="9" t="str">
        <f t="shared" ref="H315:H318" si="98">IF($B315="N/A","N/A",IF(G315&lt;0,"No","Yes"))</f>
        <v>N/A</v>
      </c>
      <c r="I315" s="12">
        <v>-9.5000000000000001E-2</v>
      </c>
      <c r="J315" s="12">
        <v>0.5554</v>
      </c>
      <c r="K315" s="1" t="s">
        <v>740</v>
      </c>
      <c r="L315" s="9" t="str">
        <f>IF(J315="Div by 0", "N/A", IF(OR(J315="N/A",K315="N/A"),"N/A", IF(J315&gt;VALUE(MID(K315,1,2)), "No", IF(J315&lt;-1*VALUE(MID(K315,1,2)), "No", "Yes"))))</f>
        <v>Yes</v>
      </c>
    </row>
    <row r="316" spans="1:12" x14ac:dyDescent="0.25">
      <c r="A316" s="48" t="s">
        <v>433</v>
      </c>
      <c r="B316" s="13" t="s">
        <v>213</v>
      </c>
      <c r="C316" s="34">
        <v>37553</v>
      </c>
      <c r="D316" s="9" t="str">
        <f t="shared" si="97"/>
        <v>N/A</v>
      </c>
      <c r="E316" s="34">
        <v>37121</v>
      </c>
      <c r="F316" s="9" t="str">
        <f t="shared" si="97"/>
        <v>N/A</v>
      </c>
      <c r="G316" s="34">
        <v>37742</v>
      </c>
      <c r="H316" s="9" t="str">
        <f t="shared" si="98"/>
        <v>N/A</v>
      </c>
      <c r="I316" s="12">
        <v>-1.1499999999999999</v>
      </c>
      <c r="J316" s="12">
        <v>1.673</v>
      </c>
      <c r="K316" s="1" t="s">
        <v>740</v>
      </c>
      <c r="L316" s="9" t="str">
        <f t="shared" ref="L316:L318" si="99">IF(J316="Div by 0", "N/A", IF(OR(J316="N/A",K316="N/A"),"N/A", IF(J316&gt;VALUE(MID(K316,1,2)), "No", IF(J316&lt;-1*VALUE(MID(K316,1,2)), "No", "Yes"))))</f>
        <v>Yes</v>
      </c>
    </row>
    <row r="317" spans="1:12" x14ac:dyDescent="0.25">
      <c r="A317" s="48" t="s">
        <v>434</v>
      </c>
      <c r="B317" s="13" t="s">
        <v>213</v>
      </c>
      <c r="C317" s="34">
        <v>305143</v>
      </c>
      <c r="D317" s="9" t="str">
        <f t="shared" si="97"/>
        <v>N/A</v>
      </c>
      <c r="E317" s="34">
        <v>330220</v>
      </c>
      <c r="F317" s="9" t="str">
        <f t="shared" si="97"/>
        <v>N/A</v>
      </c>
      <c r="G317" s="34">
        <v>366417</v>
      </c>
      <c r="H317" s="9" t="str">
        <f t="shared" si="98"/>
        <v>N/A</v>
      </c>
      <c r="I317" s="12">
        <v>8.218</v>
      </c>
      <c r="J317" s="12">
        <v>10.96</v>
      </c>
      <c r="K317" s="1" t="s">
        <v>740</v>
      </c>
      <c r="L317" s="9" t="str">
        <f t="shared" si="99"/>
        <v>No</v>
      </c>
    </row>
    <row r="318" spans="1:12" x14ac:dyDescent="0.25">
      <c r="A318" s="48" t="s">
        <v>1125</v>
      </c>
      <c r="B318" s="13" t="s">
        <v>213</v>
      </c>
      <c r="C318" s="34">
        <v>86027</v>
      </c>
      <c r="D318" s="9" t="str">
        <f t="shared" si="97"/>
        <v>N/A</v>
      </c>
      <c r="E318" s="34">
        <v>88629</v>
      </c>
      <c r="F318" s="9" t="str">
        <f t="shared" si="97"/>
        <v>N/A</v>
      </c>
      <c r="G318" s="34">
        <v>91540</v>
      </c>
      <c r="H318" s="9" t="str">
        <f t="shared" si="98"/>
        <v>N/A</v>
      </c>
      <c r="I318" s="12">
        <v>3.0249999999999999</v>
      </c>
      <c r="J318" s="12">
        <v>3.2839999999999998</v>
      </c>
      <c r="K318" s="1" t="s">
        <v>740</v>
      </c>
      <c r="L318" s="9" t="str">
        <f t="shared" si="99"/>
        <v>Yes</v>
      </c>
    </row>
    <row r="319" spans="1:12" x14ac:dyDescent="0.25">
      <c r="A319" s="48" t="s">
        <v>98</v>
      </c>
      <c r="B319" s="33" t="s">
        <v>291</v>
      </c>
      <c r="C319" s="8">
        <v>84.596086045999996</v>
      </c>
      <c r="D319" s="11" t="str">
        <f>IF($B319="N/A","N/A",IF(C319&gt;80,"Yes","No"))</f>
        <v>Yes</v>
      </c>
      <c r="E319" s="8">
        <v>83.274113514000007</v>
      </c>
      <c r="F319" s="11" t="str">
        <f>IF($B319="N/A","N/A",IF(E319&gt;80,"Yes","No"))</f>
        <v>Yes</v>
      </c>
      <c r="G319" s="8">
        <v>80.914906849000005</v>
      </c>
      <c r="H319" s="11" t="str">
        <f>IF($B319="N/A","N/A",IF(G319&gt;80,"Yes","No"))</f>
        <v>Yes</v>
      </c>
      <c r="I319" s="12">
        <v>-1.56</v>
      </c>
      <c r="J319" s="12">
        <v>-2.83</v>
      </c>
      <c r="K319" s="41" t="s">
        <v>741</v>
      </c>
      <c r="L319" s="9" t="str">
        <f t="shared" si="92"/>
        <v>Yes</v>
      </c>
    </row>
    <row r="320" spans="1:12" x14ac:dyDescent="0.25">
      <c r="A320" s="48" t="s">
        <v>332</v>
      </c>
      <c r="B320" s="33" t="s">
        <v>278</v>
      </c>
      <c r="C320" s="8">
        <v>2.2141603999999999E-3</v>
      </c>
      <c r="D320" s="11" t="str">
        <f>IF($B320="N/A","N/A",IF(C320&gt;=5,"No",IF(C320&lt;0,"No","Yes")))</f>
        <v>Yes</v>
      </c>
      <c r="E320" s="8">
        <v>1.9985127999999999E-3</v>
      </c>
      <c r="F320" s="11" t="str">
        <f>IF($B320="N/A","N/A",IF(E320&gt;=5,"No",IF(E320&lt;0,"No","Yes")))</f>
        <v>Yes</v>
      </c>
      <c r="G320" s="8">
        <v>9.6421009999999999E-4</v>
      </c>
      <c r="H320" s="11" t="str">
        <f>IF($B320="N/A","N/A",IF(G320&gt;=5,"No",IF(G320&lt;0,"No","Yes")))</f>
        <v>Yes</v>
      </c>
      <c r="I320" s="12">
        <v>-9.74</v>
      </c>
      <c r="J320" s="12">
        <v>-51.8</v>
      </c>
      <c r="K320" s="41" t="s">
        <v>741</v>
      </c>
      <c r="L320" s="9" t="str">
        <f t="shared" si="92"/>
        <v>No</v>
      </c>
    </row>
    <row r="321" spans="1:12" x14ac:dyDescent="0.25">
      <c r="A321" s="48" t="s">
        <v>340</v>
      </c>
      <c r="B321" s="41" t="s">
        <v>278</v>
      </c>
      <c r="C321" s="8">
        <v>6.6328581403999998</v>
      </c>
      <c r="D321" s="11" t="str">
        <f>IF($B321="N/A","N/A",IF(C321&gt;=5,"No",IF(C321&lt;0,"No","Yes")))</f>
        <v>No</v>
      </c>
      <c r="E321" s="8">
        <v>6.9550742656000004</v>
      </c>
      <c r="F321" s="11" t="str">
        <f>IF($B321="N/A","N/A",IF(E321&gt;=5,"No",IF(E321&lt;0,"No","Yes")))</f>
        <v>No</v>
      </c>
      <c r="G321" s="8">
        <v>7.1393331843999999</v>
      </c>
      <c r="H321" s="11" t="str">
        <f>IF($B321="N/A","N/A",IF(G321&gt;=5,"No",IF(G321&lt;0,"No","Yes")))</f>
        <v>No</v>
      </c>
      <c r="I321" s="12">
        <v>4.8579999999999997</v>
      </c>
      <c r="J321" s="12">
        <v>2.649</v>
      </c>
      <c r="K321" s="41" t="s">
        <v>741</v>
      </c>
      <c r="L321" s="9" t="str">
        <f t="shared" si="92"/>
        <v>Yes</v>
      </c>
    </row>
    <row r="322" spans="1:12" x14ac:dyDescent="0.25">
      <c r="A322" s="48" t="s">
        <v>333</v>
      </c>
      <c r="B322" s="41" t="s">
        <v>278</v>
      </c>
      <c r="C322" s="8">
        <v>2.4894827381</v>
      </c>
      <c r="D322" s="11" t="str">
        <f>IF($B322="N/A","N/A",IF(C322&gt;=5,"No",IF(C322&lt;0,"No","Yes")))</f>
        <v>Yes</v>
      </c>
      <c r="E322" s="8">
        <v>2.3850584523</v>
      </c>
      <c r="F322" s="11" t="str">
        <f>IF($B322="N/A","N/A",IF(E322&gt;=5,"No",IF(E322&lt;0,"No","Yes")))</f>
        <v>Yes</v>
      </c>
      <c r="G322" s="8">
        <v>2.3867414678999999</v>
      </c>
      <c r="H322" s="11" t="str">
        <f>IF($B322="N/A","N/A",IF(G322&gt;=5,"No",IF(G322&lt;0,"No","Yes")))</f>
        <v>Yes</v>
      </c>
      <c r="I322" s="12">
        <v>-4.1900000000000004</v>
      </c>
      <c r="J322" s="12">
        <v>7.0599999999999996E-2</v>
      </c>
      <c r="K322" s="41" t="s">
        <v>741</v>
      </c>
      <c r="L322" s="9" t="str">
        <f t="shared" si="92"/>
        <v>Yes</v>
      </c>
    </row>
    <row r="323" spans="1:12" x14ac:dyDescent="0.25">
      <c r="A323" s="48" t="s">
        <v>334</v>
      </c>
      <c r="B323" s="41" t="s">
        <v>292</v>
      </c>
      <c r="C323" s="8">
        <v>0.4327831996</v>
      </c>
      <c r="D323" s="11" t="str">
        <f>IF($B323="N/A","N/A",IF(C323&gt;0,"No",IF(C323&lt;0,"No","Yes")))</f>
        <v>No</v>
      </c>
      <c r="E323" s="8">
        <v>1.9577930756999999</v>
      </c>
      <c r="F323" s="11" t="str">
        <f>IF($B323="N/A","N/A",IF(E323&gt;0,"No",IF(E323&lt;0,"No","Yes")))</f>
        <v>No</v>
      </c>
      <c r="G323" s="8">
        <v>4.0324874531999999</v>
      </c>
      <c r="H323" s="11" t="str">
        <f>IF($B323="N/A","N/A",IF(G323&gt;0,"No",IF(G323&lt;0,"No","Yes")))</f>
        <v>No</v>
      </c>
      <c r="I323" s="12">
        <v>352.4</v>
      </c>
      <c r="J323" s="12">
        <v>106</v>
      </c>
      <c r="K323" s="41" t="s">
        <v>741</v>
      </c>
      <c r="L323" s="9" t="str">
        <f t="shared" si="92"/>
        <v>No</v>
      </c>
    </row>
    <row r="324" spans="1:12" x14ac:dyDescent="0.25">
      <c r="A324" s="48" t="s">
        <v>335</v>
      </c>
      <c r="B324" s="41" t="s">
        <v>278</v>
      </c>
      <c r="C324" s="8">
        <v>5.8422325549999998</v>
      </c>
      <c r="D324" s="11" t="str">
        <f>IF($B324="N/A","N/A",IF(C324&gt;=5,"No",IF(C324&lt;0,"No","Yes")))</f>
        <v>No</v>
      </c>
      <c r="E324" s="8">
        <v>5.4178848573999998</v>
      </c>
      <c r="F324" s="11" t="str">
        <f>IF($B324="N/A","N/A",IF(E324&gt;=5,"No",IF(E324&lt;0,"No","Yes")))</f>
        <v>No</v>
      </c>
      <c r="G324" s="8">
        <v>5.5127910507999998</v>
      </c>
      <c r="H324" s="11" t="str">
        <f>IF($B324="N/A","N/A",IF(G324&gt;=5,"No",IF(G324&lt;0,"No","Yes")))</f>
        <v>No</v>
      </c>
      <c r="I324" s="12">
        <v>-7.26</v>
      </c>
      <c r="J324" s="12">
        <v>1.752</v>
      </c>
      <c r="K324" s="41" t="s">
        <v>741</v>
      </c>
      <c r="L324" s="9" t="str">
        <f t="shared" si="92"/>
        <v>Yes</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1747</v>
      </c>
      <c r="J325" s="12" t="s">
        <v>1747</v>
      </c>
      <c r="K325" s="41" t="s">
        <v>741</v>
      </c>
      <c r="L325" s="9" t="str">
        <f t="shared" si="92"/>
        <v>N/A</v>
      </c>
    </row>
    <row r="326" spans="1:12" x14ac:dyDescent="0.25">
      <c r="A326" s="48" t="s">
        <v>337</v>
      </c>
      <c r="B326" s="41" t="s">
        <v>292</v>
      </c>
      <c r="C326" s="8">
        <v>4.3431607999999998E-3</v>
      </c>
      <c r="D326" s="11" t="str">
        <f t="shared" si="100"/>
        <v>No</v>
      </c>
      <c r="E326" s="8">
        <v>8.0773224999999994E-3</v>
      </c>
      <c r="F326" s="11" t="str">
        <f t="shared" si="101"/>
        <v>No</v>
      </c>
      <c r="G326" s="8">
        <v>1.2775784199999999E-2</v>
      </c>
      <c r="H326" s="11" t="str">
        <f t="shared" si="102"/>
        <v>No</v>
      </c>
      <c r="I326" s="12">
        <v>85.98</v>
      </c>
      <c r="J326" s="12">
        <v>58.17</v>
      </c>
      <c r="K326" s="41" t="s">
        <v>741</v>
      </c>
      <c r="L326" s="9" t="str">
        <f t="shared" si="92"/>
        <v>No</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1747</v>
      </c>
      <c r="J327" s="12" t="s">
        <v>1747</v>
      </c>
      <c r="K327" s="41" t="s">
        <v>741</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1747</v>
      </c>
      <c r="J328" s="12" t="s">
        <v>1747</v>
      </c>
      <c r="K328" s="41" t="s">
        <v>741</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1747</v>
      </c>
      <c r="J329" s="12" t="s">
        <v>1747</v>
      </c>
      <c r="K329" s="41" t="s">
        <v>741</v>
      </c>
      <c r="L329" s="9" t="str">
        <f t="shared" si="92"/>
        <v>N/A</v>
      </c>
    </row>
    <row r="330" spans="1:12" x14ac:dyDescent="0.25">
      <c r="A330" s="48" t="s">
        <v>1126</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1747</v>
      </c>
      <c r="J330" s="12" t="s">
        <v>1747</v>
      </c>
      <c r="K330" s="41" t="s">
        <v>741</v>
      </c>
      <c r="L330" s="9" t="str">
        <f t="shared" si="92"/>
        <v>N/A</v>
      </c>
    </row>
    <row r="331" spans="1:12" x14ac:dyDescent="0.25">
      <c r="A331" s="48" t="s">
        <v>1127</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1747</v>
      </c>
      <c r="J331" s="12" t="s">
        <v>1747</v>
      </c>
      <c r="K331" s="41" t="s">
        <v>741</v>
      </c>
      <c r="L331" s="9" t="str">
        <f t="shared" si="92"/>
        <v>N/A</v>
      </c>
    </row>
    <row r="332" spans="1:12" x14ac:dyDescent="0.25">
      <c r="A332" s="48" t="s">
        <v>1128</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1747</v>
      </c>
      <c r="J332" s="12" t="s">
        <v>1747</v>
      </c>
      <c r="K332" s="41" t="s">
        <v>741</v>
      </c>
      <c r="L332" s="9" t="str">
        <f t="shared" si="92"/>
        <v>N/A</v>
      </c>
    </row>
    <row r="333" spans="1:12" x14ac:dyDescent="0.25">
      <c r="A333" s="48" t="s">
        <v>1129</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1747</v>
      </c>
      <c r="J333" s="12" t="s">
        <v>1747</v>
      </c>
      <c r="K333" s="41" t="s">
        <v>741</v>
      </c>
      <c r="L333" s="9" t="str">
        <f t="shared" si="92"/>
        <v>N/A</v>
      </c>
    </row>
    <row r="334" spans="1:12" x14ac:dyDescent="0.25">
      <c r="A334" s="48" t="s">
        <v>1130</v>
      </c>
      <c r="B334" s="33" t="s">
        <v>293</v>
      </c>
      <c r="C334" s="8">
        <v>7.0003236081000004</v>
      </c>
      <c r="D334" s="11" t="str">
        <f>IF($B334="N/A","N/A",IF(C334&gt;15,"No",IF(C334&lt;2,"No","Yes")))</f>
        <v>Yes</v>
      </c>
      <c r="E334" s="8">
        <v>6.1270238064999996</v>
      </c>
      <c r="F334" s="11" t="str">
        <f>IF($B334="N/A","N/A",IF(E334&gt;15,"No",IF(E334&lt;2,"No","Yes")))</f>
        <v>Yes</v>
      </c>
      <c r="G334" s="8">
        <v>6.7541312386000003</v>
      </c>
      <c r="H334" s="11" t="str">
        <f>IF($B334="N/A","N/A",IF(G334&gt;15,"No",IF(G334&lt;2,"No","Yes")))</f>
        <v>Yes</v>
      </c>
      <c r="I334" s="12">
        <v>-12.5</v>
      </c>
      <c r="J334" s="12">
        <v>10.24</v>
      </c>
      <c r="K334" s="41" t="s">
        <v>741</v>
      </c>
      <c r="L334" s="9" t="str">
        <f t="shared" si="92"/>
        <v>Yes</v>
      </c>
    </row>
    <row r="335" spans="1:12" x14ac:dyDescent="0.25">
      <c r="A335" s="48" t="s">
        <v>1131</v>
      </c>
      <c r="B335" s="33" t="s">
        <v>213</v>
      </c>
      <c r="C335" s="34">
        <v>0</v>
      </c>
      <c r="D335" s="11" t="str">
        <f>IF($B335="N/A","N/A",IF(C335&gt;10,"No",IF(C335&lt;-10,"No","Yes")))</f>
        <v>N/A</v>
      </c>
      <c r="E335" s="34">
        <v>0</v>
      </c>
      <c r="F335" s="11" t="str">
        <f>IF($B335="N/A","N/A",IF(E335&gt;10,"No",IF(E335&lt;-10,"No","Yes")))</f>
        <v>N/A</v>
      </c>
      <c r="G335" s="34">
        <v>0</v>
      </c>
      <c r="H335" s="11" t="str">
        <f>IF($B335="N/A","N/A",IF(G335&gt;10,"No",IF(G335&lt;-10,"No","Yes")))</f>
        <v>N/A</v>
      </c>
      <c r="I335" s="12" t="s">
        <v>1747</v>
      </c>
      <c r="J335" s="12" t="s">
        <v>1747</v>
      </c>
      <c r="K335" s="41" t="s">
        <v>741</v>
      </c>
      <c r="L335" s="9" t="str">
        <f t="shared" si="92"/>
        <v>N/A</v>
      </c>
    </row>
    <row r="336" spans="1:12" x14ac:dyDescent="0.25">
      <c r="A336" s="48" t="s">
        <v>1686</v>
      </c>
      <c r="B336" s="33" t="s">
        <v>213</v>
      </c>
      <c r="C336" s="34">
        <v>115571</v>
      </c>
      <c r="D336" s="11" t="str">
        <f>IF($B336="N/A","N/A",IF(C336&gt;10,"No",IF(C336&lt;-10,"No","Yes")))</f>
        <v>N/A</v>
      </c>
      <c r="E336" s="34">
        <v>115132</v>
      </c>
      <c r="F336" s="11" t="str">
        <f>IF($B336="N/A","N/A",IF(E336&gt;10,"No",IF(E336&lt;-10,"No","Yes")))</f>
        <v>N/A</v>
      </c>
      <c r="G336" s="34">
        <v>112910</v>
      </c>
      <c r="H336" s="11" t="str">
        <f>IF($B336="N/A","N/A",IF(G336&gt;10,"No",IF(G336&lt;-10,"No","Yes")))</f>
        <v>N/A</v>
      </c>
      <c r="I336" s="12">
        <v>-0.38</v>
      </c>
      <c r="J336" s="12">
        <v>-1.93</v>
      </c>
      <c r="K336" s="41" t="s">
        <v>741</v>
      </c>
      <c r="L336" s="9" t="str">
        <f t="shared" si="92"/>
        <v>Yes</v>
      </c>
    </row>
    <row r="337" spans="1:12" x14ac:dyDescent="0.25">
      <c r="A337" s="48" t="s">
        <v>1687</v>
      </c>
      <c r="B337" s="33" t="s">
        <v>213</v>
      </c>
      <c r="C337" s="34">
        <v>4887</v>
      </c>
      <c r="D337" s="11" t="str">
        <f>IF($B337="N/A","N/A",IF(C337&gt;10,"No",IF(C337&lt;-10,"No","Yes")))</f>
        <v>N/A</v>
      </c>
      <c r="E337" s="34">
        <v>5015</v>
      </c>
      <c r="F337" s="11" t="str">
        <f>IF($B337="N/A","N/A",IF(E337&gt;10,"No",IF(E337&lt;-10,"No","Yes")))</f>
        <v>N/A</v>
      </c>
      <c r="G337" s="34">
        <v>5021</v>
      </c>
      <c r="H337" s="11" t="str">
        <f>IF($B337="N/A","N/A",IF(G337&gt;10,"No",IF(G337&lt;-10,"No","Yes")))</f>
        <v>N/A</v>
      </c>
      <c r="I337" s="12">
        <v>2.6190000000000002</v>
      </c>
      <c r="J337" s="12">
        <v>0.1196</v>
      </c>
      <c r="K337" s="41" t="s">
        <v>741</v>
      </c>
      <c r="L337" s="9" t="str">
        <f t="shared" si="92"/>
        <v>Yes</v>
      </c>
    </row>
    <row r="338" spans="1:12" x14ac:dyDescent="0.25">
      <c r="A338" s="48" t="s">
        <v>1688</v>
      </c>
      <c r="B338" s="33" t="s">
        <v>213</v>
      </c>
      <c r="C338" s="34">
        <v>1178</v>
      </c>
      <c r="D338" s="11" t="str">
        <f>IF($B338="N/A","N/A",IF(C338&gt;10,"No",IF(C338&lt;-10,"No","Yes")))</f>
        <v>N/A</v>
      </c>
      <c r="E338" s="34">
        <v>1203</v>
      </c>
      <c r="F338" s="11" t="str">
        <f>IF($B338="N/A","N/A",IF(E338&gt;10,"No",IF(E338&lt;-10,"No","Yes")))</f>
        <v>N/A</v>
      </c>
      <c r="G338" s="34">
        <v>1084</v>
      </c>
      <c r="H338" s="11" t="str">
        <f>IF($B338="N/A","N/A",IF(G338&gt;10,"No",IF(G338&lt;-10,"No","Yes")))</f>
        <v>N/A</v>
      </c>
      <c r="I338" s="12">
        <v>2.1219999999999999</v>
      </c>
      <c r="J338" s="12">
        <v>-9.89</v>
      </c>
      <c r="K338" s="41" t="s">
        <v>741</v>
      </c>
      <c r="L338" s="9" t="str">
        <f t="shared" si="92"/>
        <v>Yes</v>
      </c>
    </row>
    <row r="339" spans="1:12" x14ac:dyDescent="0.25">
      <c r="A339" s="48" t="s">
        <v>1689</v>
      </c>
      <c r="B339" s="33" t="s">
        <v>213</v>
      </c>
      <c r="C339" s="34">
        <v>53</v>
      </c>
      <c r="D339" s="11" t="str">
        <f>IF($B339="N/A","N/A",IF(C339&gt;10,"No",IF(C339&lt;-10,"No","Yes")))</f>
        <v>N/A</v>
      </c>
      <c r="E339" s="34">
        <v>47</v>
      </c>
      <c r="F339" s="11" t="str">
        <f>IF($B339="N/A","N/A",IF(E339&gt;10,"No",IF(E339&lt;-10,"No","Yes")))</f>
        <v>N/A</v>
      </c>
      <c r="G339" s="34">
        <v>50</v>
      </c>
      <c r="H339" s="11" t="str">
        <f>IF($B339="N/A","N/A",IF(G339&gt;10,"No",IF(G339&lt;-10,"No","Yes")))</f>
        <v>N/A</v>
      </c>
      <c r="I339" s="12">
        <v>-11.3</v>
      </c>
      <c r="J339" s="12">
        <v>6.383</v>
      </c>
      <c r="K339" s="41" t="s">
        <v>741</v>
      </c>
      <c r="L339" s="9" t="str">
        <f t="shared" si="92"/>
        <v>Yes</v>
      </c>
    </row>
    <row r="340" spans="1:12" s="20" customFormat="1" ht="12" customHeight="1" x14ac:dyDescent="0.25">
      <c r="A340" s="144" t="s">
        <v>1646</v>
      </c>
      <c r="B340" s="145"/>
      <c r="C340" s="145"/>
      <c r="D340" s="145"/>
      <c r="E340" s="145"/>
      <c r="F340" s="145"/>
      <c r="G340" s="145"/>
      <c r="H340" s="145"/>
      <c r="I340" s="145"/>
      <c r="J340" s="145"/>
      <c r="K340" s="145"/>
      <c r="L340" s="146"/>
    </row>
    <row r="341" spans="1:12" s="20" customFormat="1" ht="12.75" customHeight="1" x14ac:dyDescent="0.25">
      <c r="A341" s="134" t="s">
        <v>1644</v>
      </c>
      <c r="B341" s="135"/>
      <c r="C341" s="135"/>
      <c r="D341" s="135"/>
      <c r="E341" s="135"/>
      <c r="F341" s="135"/>
      <c r="G341" s="135"/>
      <c r="H341" s="135"/>
      <c r="I341" s="135"/>
      <c r="J341" s="135"/>
      <c r="K341" s="135"/>
      <c r="L341" s="136"/>
    </row>
    <row r="342" spans="1:12" s="20" customFormat="1" x14ac:dyDescent="0.25">
      <c r="A342" s="137" t="s">
        <v>1742</v>
      </c>
      <c r="B342" s="137"/>
      <c r="C342" s="137"/>
      <c r="D342" s="137"/>
      <c r="E342" s="137"/>
      <c r="F342" s="137"/>
      <c r="G342" s="137"/>
      <c r="H342" s="137"/>
      <c r="I342" s="137"/>
      <c r="J342" s="137"/>
      <c r="K342" s="137"/>
      <c r="L342" s="138"/>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216" sqref="A216:L216"/>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745</v>
      </c>
    </row>
    <row r="2" spans="1:1" s="97" customFormat="1" x14ac:dyDescent="0.25">
      <c r="A2" s="114" t="s">
        <v>1645</v>
      </c>
    </row>
    <row r="3" spans="1:1" s="97" customFormat="1" x14ac:dyDescent="0.25">
      <c r="A3" s="98" t="s">
        <v>1642</v>
      </c>
    </row>
    <row r="4" spans="1:1" s="97" customFormat="1" x14ac:dyDescent="0.25">
      <c r="A4" s="97" t="s">
        <v>1685</v>
      </c>
    </row>
    <row r="5" spans="1:1" s="97" customFormat="1" x14ac:dyDescent="0.25">
      <c r="A5" s="97" t="s">
        <v>1643</v>
      </c>
    </row>
    <row r="6" spans="1:1" s="97" customFormat="1" x14ac:dyDescent="0.25">
      <c r="A6" s="97" t="s">
        <v>746</v>
      </c>
    </row>
    <row r="7" spans="1:1" x14ac:dyDescent="0.25">
      <c r="A7" s="97" t="s">
        <v>747</v>
      </c>
    </row>
    <row r="8" spans="1:1" x14ac:dyDescent="0.25">
      <c r="A8" s="114" t="s">
        <v>1645</v>
      </c>
    </row>
    <row r="9" spans="1:1" x14ac:dyDescent="0.25">
      <c r="A9" s="96"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4"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1605</v>
      </c>
      <c r="B2" s="150"/>
      <c r="C2" s="150"/>
      <c r="D2" s="150"/>
      <c r="E2" s="150"/>
      <c r="F2" s="150"/>
      <c r="G2" s="150"/>
      <c r="H2" s="150"/>
      <c r="I2" s="150"/>
      <c r="J2" s="150"/>
      <c r="K2" s="150"/>
      <c r="L2" s="151"/>
    </row>
    <row r="3" spans="1:12" s="20" customFormat="1" ht="13" x14ac:dyDescent="0.3">
      <c r="A3" s="131" t="s">
        <v>1746</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 t="s">
        <v>58</v>
      </c>
      <c r="B6" s="41" t="s">
        <v>213</v>
      </c>
      <c r="C6" s="14">
        <v>5514819383</v>
      </c>
      <c r="D6" s="11" t="str">
        <f t="shared" ref="D6:D12" si="0">IF($B6="N/A","N/A",IF(C6&gt;10,"No",IF(C6&lt;-10,"No","Yes")))</f>
        <v>N/A</v>
      </c>
      <c r="E6" s="14">
        <v>5519546890</v>
      </c>
      <c r="F6" s="11" t="str">
        <f t="shared" ref="F6:F12" si="1">IF($B6="N/A","N/A",IF(E6&gt;10,"No",IF(E6&lt;-10,"No","Yes")))</f>
        <v>N/A</v>
      </c>
      <c r="G6" s="14">
        <v>5560705851</v>
      </c>
      <c r="H6" s="11" t="str">
        <f t="shared" ref="H6:H12" si="2">IF($B6="N/A","N/A",IF(G6&gt;10,"No",IF(G6&lt;-10,"No","Yes")))</f>
        <v>N/A</v>
      </c>
      <c r="I6" s="12">
        <v>8.5699999999999998E-2</v>
      </c>
      <c r="J6" s="12">
        <v>0.74570000000000003</v>
      </c>
      <c r="K6" s="41" t="s">
        <v>739</v>
      </c>
      <c r="L6" s="9" t="str">
        <f t="shared" ref="L6:L13" si="3">IF(J6="Div by 0", "N/A", IF(K6="N/A","N/A", IF(J6&gt;VALUE(MID(K6,1,2)), "No", IF(J6&lt;-1*VALUE(MID(K6,1,2)), "No", "Yes"))))</f>
        <v>Yes</v>
      </c>
    </row>
    <row r="7" spans="1:12" x14ac:dyDescent="0.25">
      <c r="A7" s="4" t="s">
        <v>1132</v>
      </c>
      <c r="B7" s="41" t="s">
        <v>213</v>
      </c>
      <c r="C7" s="14">
        <v>4163.2181281000003</v>
      </c>
      <c r="D7" s="11" t="str">
        <f t="shared" si="0"/>
        <v>N/A</v>
      </c>
      <c r="E7" s="14">
        <v>3999.6078975999999</v>
      </c>
      <c r="F7" s="11" t="str">
        <f t="shared" si="1"/>
        <v>N/A</v>
      </c>
      <c r="G7" s="14">
        <v>3936.2032712999999</v>
      </c>
      <c r="H7" s="11" t="str">
        <f t="shared" si="2"/>
        <v>N/A</v>
      </c>
      <c r="I7" s="12">
        <v>-3.93</v>
      </c>
      <c r="J7" s="12">
        <v>-1.59</v>
      </c>
      <c r="K7" s="41" t="s">
        <v>739</v>
      </c>
      <c r="L7" s="9" t="str">
        <f t="shared" si="3"/>
        <v>Yes</v>
      </c>
    </row>
    <row r="8" spans="1:12" x14ac:dyDescent="0.25">
      <c r="A8" s="4" t="s">
        <v>724</v>
      </c>
      <c r="B8" s="41" t="s">
        <v>213</v>
      </c>
      <c r="C8" s="14">
        <v>207</v>
      </c>
      <c r="D8" s="11" t="str">
        <f t="shared" si="0"/>
        <v>N/A</v>
      </c>
      <c r="E8" s="14">
        <v>187</v>
      </c>
      <c r="F8" s="11" t="str">
        <f t="shared" si="1"/>
        <v>N/A</v>
      </c>
      <c r="G8" s="14">
        <v>298</v>
      </c>
      <c r="H8" s="11" t="str">
        <f t="shared" si="2"/>
        <v>N/A</v>
      </c>
      <c r="I8" s="12">
        <v>-9.66</v>
      </c>
      <c r="J8" s="12">
        <v>59.36</v>
      </c>
      <c r="K8" s="41" t="s">
        <v>739</v>
      </c>
      <c r="L8" s="9" t="str">
        <f t="shared" si="3"/>
        <v>No</v>
      </c>
    </row>
    <row r="9" spans="1:12" x14ac:dyDescent="0.25">
      <c r="A9" s="4" t="s">
        <v>725</v>
      </c>
      <c r="B9" s="41" t="s">
        <v>213</v>
      </c>
      <c r="C9" s="14">
        <v>799</v>
      </c>
      <c r="D9" s="11" t="str">
        <f t="shared" si="0"/>
        <v>N/A</v>
      </c>
      <c r="E9" s="14">
        <v>751</v>
      </c>
      <c r="F9" s="11" t="str">
        <f t="shared" si="1"/>
        <v>N/A</v>
      </c>
      <c r="G9" s="14">
        <v>969</v>
      </c>
      <c r="H9" s="11" t="str">
        <f t="shared" si="2"/>
        <v>N/A</v>
      </c>
      <c r="I9" s="12">
        <v>-6.01</v>
      </c>
      <c r="J9" s="12">
        <v>29.03</v>
      </c>
      <c r="K9" s="41" t="s">
        <v>739</v>
      </c>
      <c r="L9" s="9" t="str">
        <f t="shared" si="3"/>
        <v>Yes</v>
      </c>
    </row>
    <row r="10" spans="1:12" x14ac:dyDescent="0.25">
      <c r="A10" s="4" t="s">
        <v>726</v>
      </c>
      <c r="B10" s="41" t="s">
        <v>213</v>
      </c>
      <c r="C10" s="14">
        <v>2374</v>
      </c>
      <c r="D10" s="11" t="str">
        <f t="shared" si="0"/>
        <v>N/A</v>
      </c>
      <c r="E10" s="14">
        <v>2280</v>
      </c>
      <c r="F10" s="11" t="str">
        <f t="shared" si="1"/>
        <v>N/A</v>
      </c>
      <c r="G10" s="14">
        <v>2447</v>
      </c>
      <c r="H10" s="11" t="str">
        <f t="shared" si="2"/>
        <v>N/A</v>
      </c>
      <c r="I10" s="12">
        <v>-3.96</v>
      </c>
      <c r="J10" s="12">
        <v>7.3250000000000002</v>
      </c>
      <c r="K10" s="41" t="s">
        <v>739</v>
      </c>
      <c r="L10" s="9" t="str">
        <f t="shared" si="3"/>
        <v>Yes</v>
      </c>
    </row>
    <row r="11" spans="1:12" x14ac:dyDescent="0.25">
      <c r="A11" s="4" t="s">
        <v>727</v>
      </c>
      <c r="B11" s="41" t="s">
        <v>213</v>
      </c>
      <c r="C11" s="14">
        <v>18795</v>
      </c>
      <c r="D11" s="11" t="str">
        <f t="shared" si="0"/>
        <v>N/A</v>
      </c>
      <c r="E11" s="14">
        <v>17748</v>
      </c>
      <c r="F11" s="11" t="str">
        <f t="shared" si="1"/>
        <v>N/A</v>
      </c>
      <c r="G11" s="14">
        <v>16238</v>
      </c>
      <c r="H11" s="11" t="str">
        <f t="shared" si="2"/>
        <v>N/A</v>
      </c>
      <c r="I11" s="12">
        <v>-5.57</v>
      </c>
      <c r="J11" s="12">
        <v>-8.51</v>
      </c>
      <c r="K11" s="41" t="s">
        <v>739</v>
      </c>
      <c r="L11" s="9" t="str">
        <f t="shared" si="3"/>
        <v>Yes</v>
      </c>
    </row>
    <row r="12" spans="1:12" x14ac:dyDescent="0.25">
      <c r="A12" s="4" t="s">
        <v>728</v>
      </c>
      <c r="B12" s="41" t="s">
        <v>213</v>
      </c>
      <c r="C12" s="14">
        <v>60653</v>
      </c>
      <c r="D12" s="11" t="str">
        <f t="shared" si="0"/>
        <v>N/A</v>
      </c>
      <c r="E12" s="14">
        <v>57520</v>
      </c>
      <c r="F12" s="11" t="str">
        <f t="shared" si="1"/>
        <v>N/A</v>
      </c>
      <c r="G12" s="14">
        <v>54873</v>
      </c>
      <c r="H12" s="11" t="str">
        <f t="shared" si="2"/>
        <v>N/A</v>
      </c>
      <c r="I12" s="12">
        <v>-5.17</v>
      </c>
      <c r="J12" s="12">
        <v>-4.5999999999999996</v>
      </c>
      <c r="K12" s="41" t="s">
        <v>739</v>
      </c>
      <c r="L12" s="9" t="str">
        <f t="shared" si="3"/>
        <v>Yes</v>
      </c>
    </row>
    <row r="13" spans="1:12" x14ac:dyDescent="0.25">
      <c r="A13" s="4" t="s">
        <v>74</v>
      </c>
      <c r="B13" s="41" t="s">
        <v>213</v>
      </c>
      <c r="C13" s="14">
        <v>1614983</v>
      </c>
      <c r="D13" s="11" t="str">
        <f>IF($B13="N/A","N/A",IF(C13&gt;10,"No",IF(C13&lt;-10,"No","Yes")))</f>
        <v>N/A</v>
      </c>
      <c r="E13" s="14">
        <v>1838901</v>
      </c>
      <c r="F13" s="11" t="str">
        <f>IF($B13="N/A","N/A",IF(E13&gt;10,"No",IF(E13&lt;-10,"No","Yes")))</f>
        <v>N/A</v>
      </c>
      <c r="G13" s="14">
        <v>1786112</v>
      </c>
      <c r="H13" s="11" t="str">
        <f>IF($B13="N/A","N/A",IF(G13&gt;10,"No",IF(G13&lt;-10,"No","Yes")))</f>
        <v>N/A</v>
      </c>
      <c r="I13" s="12">
        <v>13.87</v>
      </c>
      <c r="J13" s="12">
        <v>-2.87</v>
      </c>
      <c r="K13" s="41" t="s">
        <v>739</v>
      </c>
      <c r="L13" s="9" t="str">
        <f t="shared" si="3"/>
        <v>Yes</v>
      </c>
    </row>
    <row r="14" spans="1:12" x14ac:dyDescent="0.25">
      <c r="A14" s="51" t="s">
        <v>157</v>
      </c>
      <c r="B14" s="33" t="s">
        <v>213</v>
      </c>
      <c r="C14" s="8">
        <v>9.3315004004999995</v>
      </c>
      <c r="D14" s="11" t="str">
        <f t="shared" ref="D14:D18" si="4">IF($B14="N/A","N/A",IF(C14&gt;10,"No",IF(C14&lt;-10,"No","Yes")))</f>
        <v>N/A</v>
      </c>
      <c r="E14" s="8">
        <v>10.149403415</v>
      </c>
      <c r="F14" s="11" t="str">
        <f t="shared" ref="F14:F18" si="5">IF($B14="N/A","N/A",IF(E14&gt;10,"No",IF(E14&lt;-10,"No","Yes")))</f>
        <v>N/A</v>
      </c>
      <c r="G14" s="8">
        <v>12.235012471999999</v>
      </c>
      <c r="H14" s="11" t="str">
        <f t="shared" ref="H14:H18" si="6">IF($B14="N/A","N/A",IF(G14&gt;10,"No",IF(G14&lt;-10,"No","Yes")))</f>
        <v>N/A</v>
      </c>
      <c r="I14" s="12">
        <v>8.7650000000000006</v>
      </c>
      <c r="J14" s="12">
        <v>20.55</v>
      </c>
      <c r="K14" s="41" t="s">
        <v>739</v>
      </c>
      <c r="L14" s="9" t="str">
        <f t="shared" ref="L14:L18" si="7">IF(J14="Div by 0", "N/A", IF(K14="N/A","N/A", IF(J14&gt;VALUE(MID(K14,1,2)), "No", IF(J14&lt;-1*VALUE(MID(K14,1,2)), "No", "Yes"))))</f>
        <v>Yes</v>
      </c>
    </row>
    <row r="15" spans="1:12" x14ac:dyDescent="0.25">
      <c r="A15" s="4" t="s">
        <v>419</v>
      </c>
      <c r="B15" s="33" t="s">
        <v>213</v>
      </c>
      <c r="C15" s="8">
        <v>31.847628016000002</v>
      </c>
      <c r="D15" s="11" t="str">
        <f t="shared" si="4"/>
        <v>N/A</v>
      </c>
      <c r="E15" s="8">
        <v>32.903986228999997</v>
      </c>
      <c r="F15" s="11" t="str">
        <f t="shared" si="5"/>
        <v>N/A</v>
      </c>
      <c r="G15" s="8">
        <v>30.225941282000001</v>
      </c>
      <c r="H15" s="11" t="str">
        <f t="shared" si="6"/>
        <v>N/A</v>
      </c>
      <c r="I15" s="12">
        <v>3.3170000000000002</v>
      </c>
      <c r="J15" s="12">
        <v>-8.14</v>
      </c>
      <c r="K15" s="41" t="s">
        <v>739</v>
      </c>
      <c r="L15" s="9" t="str">
        <f t="shared" si="7"/>
        <v>Yes</v>
      </c>
    </row>
    <row r="16" spans="1:12" x14ac:dyDescent="0.25">
      <c r="A16" s="4" t="s">
        <v>420</v>
      </c>
      <c r="B16" s="33" t="s">
        <v>213</v>
      </c>
      <c r="C16" s="8">
        <v>11.324122023999999</v>
      </c>
      <c r="D16" s="11" t="str">
        <f t="shared" si="4"/>
        <v>N/A</v>
      </c>
      <c r="E16" s="8">
        <v>12.073561991</v>
      </c>
      <c r="F16" s="11" t="str">
        <f t="shared" si="5"/>
        <v>N/A</v>
      </c>
      <c r="G16" s="8">
        <v>10.083799796999999</v>
      </c>
      <c r="H16" s="11" t="str">
        <f t="shared" si="6"/>
        <v>N/A</v>
      </c>
      <c r="I16" s="12">
        <v>6.6180000000000003</v>
      </c>
      <c r="J16" s="12">
        <v>-16.5</v>
      </c>
      <c r="K16" s="41" t="s">
        <v>739</v>
      </c>
      <c r="L16" s="9" t="str">
        <f t="shared" si="7"/>
        <v>Yes</v>
      </c>
    </row>
    <row r="17" spans="1:12" x14ac:dyDescent="0.25">
      <c r="A17" s="4" t="s">
        <v>421</v>
      </c>
      <c r="B17" s="33" t="s">
        <v>213</v>
      </c>
      <c r="C17" s="8">
        <v>2.2839804078000001</v>
      </c>
      <c r="D17" s="11" t="str">
        <f t="shared" si="4"/>
        <v>N/A</v>
      </c>
      <c r="E17" s="8">
        <v>1.9153537630999999</v>
      </c>
      <c r="F17" s="11" t="str">
        <f t="shared" si="5"/>
        <v>N/A</v>
      </c>
      <c r="G17" s="8">
        <v>6.4165353879999998</v>
      </c>
      <c r="H17" s="11" t="str">
        <f t="shared" si="6"/>
        <v>N/A</v>
      </c>
      <c r="I17" s="12">
        <v>-16.100000000000001</v>
      </c>
      <c r="J17" s="12">
        <v>235</v>
      </c>
      <c r="K17" s="41" t="s">
        <v>739</v>
      </c>
      <c r="L17" s="9" t="str">
        <f t="shared" si="7"/>
        <v>No</v>
      </c>
    </row>
    <row r="18" spans="1:12" x14ac:dyDescent="0.25">
      <c r="A18" s="4" t="s">
        <v>422</v>
      </c>
      <c r="B18" s="33" t="s">
        <v>213</v>
      </c>
      <c r="C18" s="8">
        <v>19.03517059</v>
      </c>
      <c r="D18" s="11" t="str">
        <f t="shared" si="4"/>
        <v>N/A</v>
      </c>
      <c r="E18" s="8">
        <v>22.241407219999999</v>
      </c>
      <c r="F18" s="11" t="str">
        <f t="shared" si="5"/>
        <v>N/A</v>
      </c>
      <c r="G18" s="8">
        <v>22.451342678</v>
      </c>
      <c r="H18" s="11" t="str">
        <f t="shared" si="6"/>
        <v>N/A</v>
      </c>
      <c r="I18" s="12">
        <v>16.84</v>
      </c>
      <c r="J18" s="12">
        <v>0.94389999999999996</v>
      </c>
      <c r="K18" s="41" t="s">
        <v>739</v>
      </c>
      <c r="L18" s="9" t="str">
        <f t="shared" si="7"/>
        <v>Yes</v>
      </c>
    </row>
    <row r="19" spans="1:12" x14ac:dyDescent="0.25">
      <c r="A19" s="4" t="s">
        <v>75</v>
      </c>
      <c r="B19" s="41" t="s">
        <v>213</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-16.7</v>
      </c>
      <c r="J19" s="12">
        <v>0</v>
      </c>
      <c r="K19" s="41" t="s">
        <v>213</v>
      </c>
      <c r="L19" s="9" t="str">
        <f t="shared" ref="L19:L25" si="11">IF(J19="Div by 0", "N/A", IF(K19="N/A","N/A", IF(J19&gt;VALUE(MID(K19,1,2)), "No", IF(J19&lt;-1*VALUE(MID(K19,1,2)), "No", "Yes"))))</f>
        <v>N/A</v>
      </c>
    </row>
    <row r="20" spans="1:12" x14ac:dyDescent="0.25">
      <c r="A20" s="4" t="s">
        <v>76</v>
      </c>
      <c r="B20" s="41" t="s">
        <v>213</v>
      </c>
      <c r="C20" s="34">
        <v>41</v>
      </c>
      <c r="D20" s="11" t="str">
        <f t="shared" si="8"/>
        <v>N/A</v>
      </c>
      <c r="E20" s="34">
        <v>38</v>
      </c>
      <c r="F20" s="11" t="str">
        <f t="shared" si="9"/>
        <v>N/A</v>
      </c>
      <c r="G20" s="34">
        <v>27</v>
      </c>
      <c r="H20" s="11" t="str">
        <f t="shared" si="10"/>
        <v>N/A</v>
      </c>
      <c r="I20" s="12">
        <v>-7.32</v>
      </c>
      <c r="J20" s="12">
        <v>-28.9</v>
      </c>
      <c r="K20" s="41" t="s">
        <v>213</v>
      </c>
      <c r="L20" s="9" t="str">
        <f t="shared" si="11"/>
        <v>N/A</v>
      </c>
    </row>
    <row r="21" spans="1:12" x14ac:dyDescent="0.25">
      <c r="A21" s="51" t="s">
        <v>1132</v>
      </c>
      <c r="B21" s="41" t="s">
        <v>213</v>
      </c>
      <c r="C21" s="14">
        <v>4163.2181281000003</v>
      </c>
      <c r="D21" s="11" t="str">
        <f t="shared" si="8"/>
        <v>N/A</v>
      </c>
      <c r="E21" s="14">
        <v>3999.6078975999999</v>
      </c>
      <c r="F21" s="11" t="str">
        <f t="shared" si="9"/>
        <v>N/A</v>
      </c>
      <c r="G21" s="14">
        <v>3936.2032712999999</v>
      </c>
      <c r="H21" s="11" t="str">
        <f t="shared" si="10"/>
        <v>N/A</v>
      </c>
      <c r="I21" s="12">
        <v>-3.93</v>
      </c>
      <c r="J21" s="12">
        <v>-1.59</v>
      </c>
      <c r="K21" s="41" t="s">
        <v>739</v>
      </c>
      <c r="L21" s="9" t="str">
        <f t="shared" si="11"/>
        <v>Yes</v>
      </c>
    </row>
    <row r="22" spans="1:12" x14ac:dyDescent="0.25">
      <c r="A22" s="4" t="s">
        <v>1727</v>
      </c>
      <c r="B22" s="41" t="s">
        <v>213</v>
      </c>
      <c r="C22" s="14">
        <v>8440.1798801999994</v>
      </c>
      <c r="D22" s="11" t="str">
        <f t="shared" si="8"/>
        <v>N/A</v>
      </c>
      <c r="E22" s="14">
        <v>8300.1143804000003</v>
      </c>
      <c r="F22" s="11" t="str">
        <f t="shared" si="9"/>
        <v>N/A</v>
      </c>
      <c r="G22" s="14">
        <v>8543.4005589999997</v>
      </c>
      <c r="H22" s="11" t="str">
        <f t="shared" si="10"/>
        <v>N/A</v>
      </c>
      <c r="I22" s="12">
        <v>-1.66</v>
      </c>
      <c r="J22" s="12">
        <v>2.931</v>
      </c>
      <c r="K22" s="41" t="s">
        <v>739</v>
      </c>
      <c r="L22" s="9" t="str">
        <f t="shared" si="11"/>
        <v>Yes</v>
      </c>
    </row>
    <row r="23" spans="1:12" x14ac:dyDescent="0.25">
      <c r="A23" s="4" t="s">
        <v>1133</v>
      </c>
      <c r="B23" s="41" t="s">
        <v>213</v>
      </c>
      <c r="C23" s="14">
        <v>12039.895042</v>
      </c>
      <c r="D23" s="11" t="str">
        <f t="shared" si="8"/>
        <v>N/A</v>
      </c>
      <c r="E23" s="14">
        <v>11390.139961000001</v>
      </c>
      <c r="F23" s="11" t="str">
        <f t="shared" si="9"/>
        <v>N/A</v>
      </c>
      <c r="G23" s="14">
        <v>11337.021838000001</v>
      </c>
      <c r="H23" s="11" t="str">
        <f t="shared" si="10"/>
        <v>N/A</v>
      </c>
      <c r="I23" s="12">
        <v>-5.4</v>
      </c>
      <c r="J23" s="12">
        <v>-0.46600000000000003</v>
      </c>
      <c r="K23" s="41" t="s">
        <v>739</v>
      </c>
      <c r="L23" s="9" t="str">
        <f t="shared" si="11"/>
        <v>Yes</v>
      </c>
    </row>
    <row r="24" spans="1:12" x14ac:dyDescent="0.25">
      <c r="A24" s="4" t="s">
        <v>1134</v>
      </c>
      <c r="B24" s="41" t="s">
        <v>213</v>
      </c>
      <c r="C24" s="14">
        <v>1679.0538239</v>
      </c>
      <c r="D24" s="11" t="str">
        <f t="shared" si="8"/>
        <v>N/A</v>
      </c>
      <c r="E24" s="14">
        <v>1673.7917831</v>
      </c>
      <c r="F24" s="11" t="str">
        <f t="shared" si="9"/>
        <v>N/A</v>
      </c>
      <c r="G24" s="14">
        <v>1559.2926786</v>
      </c>
      <c r="H24" s="11" t="str">
        <f t="shared" si="10"/>
        <v>N/A</v>
      </c>
      <c r="I24" s="12">
        <v>-0.313</v>
      </c>
      <c r="J24" s="12">
        <v>-6.84</v>
      </c>
      <c r="K24" s="41" t="s">
        <v>739</v>
      </c>
      <c r="L24" s="9" t="str">
        <f t="shared" si="11"/>
        <v>Yes</v>
      </c>
    </row>
    <row r="25" spans="1:12" x14ac:dyDescent="0.25">
      <c r="A25" s="4" t="s">
        <v>1135</v>
      </c>
      <c r="B25" s="41" t="s">
        <v>213</v>
      </c>
      <c r="C25" s="14">
        <v>2336.3980838000002</v>
      </c>
      <c r="D25" s="11" t="str">
        <f t="shared" si="8"/>
        <v>N/A</v>
      </c>
      <c r="E25" s="14">
        <v>2056.6099890999999</v>
      </c>
      <c r="F25" s="11" t="str">
        <f t="shared" si="9"/>
        <v>N/A</v>
      </c>
      <c r="G25" s="14">
        <v>2045.8777223</v>
      </c>
      <c r="H25" s="11" t="str">
        <f t="shared" si="10"/>
        <v>N/A</v>
      </c>
      <c r="I25" s="12">
        <v>-12</v>
      </c>
      <c r="J25" s="12">
        <v>-0.52200000000000002</v>
      </c>
      <c r="K25" s="41" t="s">
        <v>739</v>
      </c>
      <c r="L25" s="9" t="str">
        <f t="shared" si="11"/>
        <v>Yes</v>
      </c>
    </row>
    <row r="26" spans="1:12" x14ac:dyDescent="0.25">
      <c r="A26" s="2" t="s">
        <v>1136</v>
      </c>
      <c r="B26" s="41" t="s">
        <v>213</v>
      </c>
      <c r="C26" s="14">
        <v>4008.0262708</v>
      </c>
      <c r="D26" s="11" t="str">
        <f t="shared" si="8"/>
        <v>N/A</v>
      </c>
      <c r="E26" s="14">
        <v>3854.8453306000001</v>
      </c>
      <c r="F26" s="11" t="str">
        <f t="shared" si="9"/>
        <v>N/A</v>
      </c>
      <c r="G26" s="14">
        <v>3856.9371586000002</v>
      </c>
      <c r="H26" s="11" t="str">
        <f t="shared" si="10"/>
        <v>N/A</v>
      </c>
      <c r="I26" s="12">
        <v>-3.82</v>
      </c>
      <c r="J26" s="12">
        <v>5.4300000000000001E-2</v>
      </c>
      <c r="K26" s="41" t="s">
        <v>739</v>
      </c>
      <c r="L26" s="9" t="str">
        <f>IF(J26="Div by 0", "N/A", IF(OR(J26="N/A",K26="N/A"),"N/A", IF(J26&gt;VALUE(MID(K26,1,2)), "No", IF(J26&lt;-1*VALUE(MID(K26,1,2)), "No", "Yes"))))</f>
        <v>Yes</v>
      </c>
    </row>
    <row r="27" spans="1:12" x14ac:dyDescent="0.25">
      <c r="A27" s="2" t="s">
        <v>1137</v>
      </c>
      <c r="B27" s="41" t="s">
        <v>213</v>
      </c>
      <c r="C27" s="14">
        <v>4390.4312178</v>
      </c>
      <c r="D27" s="11" t="str">
        <f t="shared" si="8"/>
        <v>N/A</v>
      </c>
      <c r="E27" s="14">
        <v>4209.1980831000001</v>
      </c>
      <c r="F27" s="11" t="str">
        <f t="shared" si="9"/>
        <v>N/A</v>
      </c>
      <c r="G27" s="14">
        <v>4050.1888253000002</v>
      </c>
      <c r="H27" s="11" t="str">
        <f t="shared" si="10"/>
        <v>N/A</v>
      </c>
      <c r="I27" s="12">
        <v>-4.13</v>
      </c>
      <c r="J27" s="12">
        <v>-3.78</v>
      </c>
      <c r="K27" s="41" t="s">
        <v>739</v>
      </c>
      <c r="L27" s="9" t="str">
        <f>IF(J27="Div by 0", "N/A", IF(OR(J27="N/A",K27="N/A"),"N/A", IF(J27&gt;VALUE(MID(K27,1,2)), "No", IF(J27&lt;-1*VALUE(MID(K27,1,2)), "No", "Yes"))))</f>
        <v>Yes</v>
      </c>
    </row>
    <row r="28" spans="1:12" x14ac:dyDescent="0.25">
      <c r="A28" s="51" t="s">
        <v>1138</v>
      </c>
      <c r="B28" s="41" t="s">
        <v>213</v>
      </c>
      <c r="C28" s="14">
        <v>8525.0108369000009</v>
      </c>
      <c r="D28" s="11" t="str">
        <f t="shared" si="8"/>
        <v>N/A</v>
      </c>
      <c r="E28" s="14">
        <v>8189.1216334000001</v>
      </c>
      <c r="F28" s="11" t="str">
        <f t="shared" si="9"/>
        <v>N/A</v>
      </c>
      <c r="G28" s="14">
        <v>8251.3708435999997</v>
      </c>
      <c r="H28" s="11" t="str">
        <f t="shared" si="10"/>
        <v>N/A</v>
      </c>
      <c r="I28" s="12">
        <v>-3.94</v>
      </c>
      <c r="J28" s="12">
        <v>0.7601</v>
      </c>
      <c r="K28" s="41" t="s">
        <v>739</v>
      </c>
      <c r="L28" s="9" t="str">
        <f>IF(J28="Div by 0", "N/A", IF(K28="N/A","N/A", IF(J28&gt;VALUE(MID(K28,1,2)), "No", IF(J28&lt;-1*VALUE(MID(K28,1,2)), "No", "Yes"))))</f>
        <v>Yes</v>
      </c>
    </row>
    <row r="29" spans="1:12" x14ac:dyDescent="0.25">
      <c r="A29" s="2" t="s">
        <v>1139</v>
      </c>
      <c r="B29" s="41" t="s">
        <v>213</v>
      </c>
      <c r="C29" s="14">
        <v>8375.9457457999997</v>
      </c>
      <c r="D29" s="11" t="str">
        <f t="shared" si="8"/>
        <v>N/A</v>
      </c>
      <c r="E29" s="14">
        <v>8261.3535819999997</v>
      </c>
      <c r="F29" s="11" t="str">
        <f t="shared" si="9"/>
        <v>N/A</v>
      </c>
      <c r="G29" s="14">
        <v>8452.6435684000007</v>
      </c>
      <c r="H29" s="11" t="str">
        <f t="shared" si="10"/>
        <v>N/A</v>
      </c>
      <c r="I29" s="12">
        <v>-1.37</v>
      </c>
      <c r="J29" s="12">
        <v>2.3149999999999999</v>
      </c>
      <c r="K29" s="41" t="s">
        <v>739</v>
      </c>
      <c r="L29" s="9" t="str">
        <f>IF(J29="Div by 0", "N/A", IF(K29="N/A","N/A", IF(J29&gt;VALUE(MID(K29,1,2)), "No", IF(J29&lt;-1*VALUE(MID(K29,1,2)), "No", "Yes"))))</f>
        <v>Yes</v>
      </c>
    </row>
    <row r="30" spans="1:12" x14ac:dyDescent="0.25">
      <c r="A30" s="2" t="s">
        <v>1140</v>
      </c>
      <c r="B30" s="41" t="s">
        <v>213</v>
      </c>
      <c r="C30" s="14">
        <v>8757.0804993000002</v>
      </c>
      <c r="D30" s="11" t="str">
        <f t="shared" si="8"/>
        <v>N/A</v>
      </c>
      <c r="E30" s="14">
        <v>8138.6980423000005</v>
      </c>
      <c r="F30" s="11" t="str">
        <f t="shared" si="9"/>
        <v>N/A</v>
      </c>
      <c r="G30" s="14">
        <v>8094.2486699999999</v>
      </c>
      <c r="H30" s="11" t="str">
        <f t="shared" si="10"/>
        <v>N/A</v>
      </c>
      <c r="I30" s="12">
        <v>-7.06</v>
      </c>
      <c r="J30" s="12">
        <v>-0.54600000000000004</v>
      </c>
      <c r="K30" s="41" t="s">
        <v>739</v>
      </c>
      <c r="L30" s="9" t="str">
        <f>IF(J30="Div by 0", "N/A", IF(K30="N/A","N/A", IF(J30&gt;VALUE(MID(K30,1,2)), "No", IF(J30&lt;-1*VALUE(MID(K30,1,2)), "No", "Yes"))))</f>
        <v>Yes</v>
      </c>
    </row>
    <row r="31" spans="1:12" x14ac:dyDescent="0.25">
      <c r="A31" s="2" t="s">
        <v>1141</v>
      </c>
      <c r="B31" s="41" t="s">
        <v>213</v>
      </c>
      <c r="C31" s="14">
        <v>8301.6165356000001</v>
      </c>
      <c r="D31" s="11" t="str">
        <f t="shared" si="8"/>
        <v>N/A</v>
      </c>
      <c r="E31" s="14">
        <v>8020.9239834999998</v>
      </c>
      <c r="F31" s="11" t="str">
        <f t="shared" si="9"/>
        <v>N/A</v>
      </c>
      <c r="G31" s="14">
        <v>8131.0714736999998</v>
      </c>
      <c r="H31" s="11" t="str">
        <f t="shared" si="10"/>
        <v>N/A</v>
      </c>
      <c r="I31" s="12">
        <v>-3.38</v>
      </c>
      <c r="J31" s="12">
        <v>1.373</v>
      </c>
      <c r="K31" s="41" t="s">
        <v>739</v>
      </c>
      <c r="L31" s="9" t="str">
        <f>IF(J31="Div by 0", "N/A", IF(OR(J31="N/A",K31="N/A"),"N/A", IF(J31&gt;VALUE(MID(K31,1,2)), "No", IF(J31&lt;-1*VALUE(MID(K31,1,2)), "No", "Yes"))))</f>
        <v>Yes</v>
      </c>
    </row>
    <row r="32" spans="1:12" x14ac:dyDescent="0.25">
      <c r="A32" s="2" t="s">
        <v>1142</v>
      </c>
      <c r="B32" s="41" t="s">
        <v>213</v>
      </c>
      <c r="C32" s="14">
        <v>8894.5515716999998</v>
      </c>
      <c r="D32" s="11" t="str">
        <f t="shared" si="8"/>
        <v>N/A</v>
      </c>
      <c r="E32" s="14">
        <v>8463.2693098</v>
      </c>
      <c r="F32" s="11" t="str">
        <f t="shared" si="9"/>
        <v>N/A</v>
      </c>
      <c r="G32" s="14">
        <v>8444.6177196000008</v>
      </c>
      <c r="H32" s="11" t="str">
        <f t="shared" si="10"/>
        <v>N/A</v>
      </c>
      <c r="I32" s="12">
        <v>-4.8499999999999996</v>
      </c>
      <c r="J32" s="12">
        <v>-0.22</v>
      </c>
      <c r="K32" s="41" t="s">
        <v>739</v>
      </c>
      <c r="L32" s="9" t="str">
        <f>IF(J32="Div by 0", "N/A", IF(OR(J32="N/A",K32="N/A"),"N/A", IF(J32&gt;VALUE(MID(K32,1,2)), "No", IF(J32&lt;-1*VALUE(MID(K32,1,2)), "No", "Yes"))))</f>
        <v>Yes</v>
      </c>
    </row>
    <row r="33" spans="1:12" x14ac:dyDescent="0.25">
      <c r="A33" s="2" t="s">
        <v>1730</v>
      </c>
      <c r="B33" s="41" t="s">
        <v>213</v>
      </c>
      <c r="C33" s="14">
        <v>9379.2462962999998</v>
      </c>
      <c r="D33" s="11" t="str">
        <f t="shared" si="8"/>
        <v>N/A</v>
      </c>
      <c r="E33" s="14">
        <v>6355.7621621999997</v>
      </c>
      <c r="F33" s="11" t="str">
        <f t="shared" si="9"/>
        <v>N/A</v>
      </c>
      <c r="G33" s="14">
        <v>5248.7342048</v>
      </c>
      <c r="H33" s="11" t="str">
        <f t="shared" si="10"/>
        <v>N/A</v>
      </c>
      <c r="I33" s="12">
        <v>-32.200000000000003</v>
      </c>
      <c r="J33" s="12">
        <v>-17.399999999999999</v>
      </c>
      <c r="K33" s="41" t="s">
        <v>739</v>
      </c>
      <c r="L33" s="9" t="str">
        <f t="shared" ref="L33:L45" si="12">IF(J33="Div by 0", "N/A", IF(K33="N/A","N/A", IF(J33&gt;VALUE(MID(K33,1,2)), "No", IF(J33&lt;-1*VALUE(MID(K33,1,2)), "No", "Yes"))))</f>
        <v>Yes</v>
      </c>
    </row>
    <row r="34" spans="1:12" x14ac:dyDescent="0.25">
      <c r="A34" s="2" t="s">
        <v>1731</v>
      </c>
      <c r="B34" s="41" t="s">
        <v>213</v>
      </c>
      <c r="C34" s="14">
        <v>707.37696771000003</v>
      </c>
      <c r="D34" s="11" t="str">
        <f t="shared" si="8"/>
        <v>N/A</v>
      </c>
      <c r="E34" s="14">
        <v>669.17926242999999</v>
      </c>
      <c r="F34" s="11" t="str">
        <f t="shared" si="9"/>
        <v>N/A</v>
      </c>
      <c r="G34" s="14">
        <v>638.12333969999997</v>
      </c>
      <c r="H34" s="11" t="str">
        <f t="shared" si="10"/>
        <v>N/A</v>
      </c>
      <c r="I34" s="12">
        <v>-5.4</v>
      </c>
      <c r="J34" s="12">
        <v>-4.6399999999999997</v>
      </c>
      <c r="K34" s="41" t="s">
        <v>739</v>
      </c>
      <c r="L34" s="9" t="str">
        <f t="shared" si="12"/>
        <v>Yes</v>
      </c>
    </row>
    <row r="35" spans="1:12" x14ac:dyDescent="0.25">
      <c r="A35" s="2" t="s">
        <v>1732</v>
      </c>
      <c r="B35" s="41" t="s">
        <v>213</v>
      </c>
      <c r="C35" s="14">
        <v>12063.846374999999</v>
      </c>
      <c r="D35" s="11" t="str">
        <f t="shared" si="8"/>
        <v>N/A</v>
      </c>
      <c r="E35" s="14">
        <v>11825.236908999999</v>
      </c>
      <c r="F35" s="11" t="str">
        <f t="shared" si="9"/>
        <v>N/A</v>
      </c>
      <c r="G35" s="14">
        <v>12097.87458</v>
      </c>
      <c r="H35" s="11" t="str">
        <f t="shared" si="10"/>
        <v>N/A</v>
      </c>
      <c r="I35" s="12">
        <v>-1.98</v>
      </c>
      <c r="J35" s="12">
        <v>2.306</v>
      </c>
      <c r="K35" s="41" t="s">
        <v>739</v>
      </c>
      <c r="L35" s="9" t="str">
        <f t="shared" si="12"/>
        <v>Yes</v>
      </c>
    </row>
    <row r="36" spans="1:12" x14ac:dyDescent="0.25">
      <c r="A36" s="2" t="s">
        <v>1733</v>
      </c>
      <c r="B36" s="41" t="s">
        <v>213</v>
      </c>
      <c r="C36" s="14">
        <v>127.04926128</v>
      </c>
      <c r="D36" s="11" t="str">
        <f t="shared" si="8"/>
        <v>N/A</v>
      </c>
      <c r="E36" s="14">
        <v>104.40147929</v>
      </c>
      <c r="F36" s="11" t="str">
        <f t="shared" si="9"/>
        <v>N/A</v>
      </c>
      <c r="G36" s="14">
        <v>99.725336640999998</v>
      </c>
      <c r="H36" s="11" t="str">
        <f t="shared" si="10"/>
        <v>N/A</v>
      </c>
      <c r="I36" s="12">
        <v>-17.8</v>
      </c>
      <c r="J36" s="12">
        <v>-4.4800000000000004</v>
      </c>
      <c r="K36" s="41" t="s">
        <v>739</v>
      </c>
      <c r="L36" s="9" t="str">
        <f t="shared" si="12"/>
        <v>Yes</v>
      </c>
    </row>
    <row r="37" spans="1:12" x14ac:dyDescent="0.25">
      <c r="A37" s="2" t="s">
        <v>1734</v>
      </c>
      <c r="B37" s="41" t="s">
        <v>213</v>
      </c>
      <c r="C37" s="14">
        <v>28928.560710999998</v>
      </c>
      <c r="D37" s="11" t="str">
        <f t="shared" si="8"/>
        <v>N/A</v>
      </c>
      <c r="E37" s="14">
        <v>29194.898820999999</v>
      </c>
      <c r="F37" s="11" t="str">
        <f t="shared" si="9"/>
        <v>N/A</v>
      </c>
      <c r="G37" s="14">
        <v>29868.419461000001</v>
      </c>
      <c r="H37" s="11" t="str">
        <f t="shared" si="10"/>
        <v>N/A</v>
      </c>
      <c r="I37" s="12">
        <v>0.92069999999999996</v>
      </c>
      <c r="J37" s="12">
        <v>2.3069999999999999</v>
      </c>
      <c r="K37" s="41" t="s">
        <v>739</v>
      </c>
      <c r="L37" s="9" t="str">
        <f t="shared" si="12"/>
        <v>Yes</v>
      </c>
    </row>
    <row r="38" spans="1:12" x14ac:dyDescent="0.25">
      <c r="A38" s="2" t="s">
        <v>1735</v>
      </c>
      <c r="B38" s="41" t="s">
        <v>213</v>
      </c>
      <c r="C38" s="14" t="s">
        <v>1747</v>
      </c>
      <c r="D38" s="11" t="str">
        <f t="shared" si="8"/>
        <v>N/A</v>
      </c>
      <c r="E38" s="14" t="s">
        <v>1747</v>
      </c>
      <c r="F38" s="11" t="str">
        <f t="shared" si="9"/>
        <v>N/A</v>
      </c>
      <c r="G38" s="14" t="s">
        <v>1747</v>
      </c>
      <c r="H38" s="11" t="str">
        <f t="shared" si="10"/>
        <v>N/A</v>
      </c>
      <c r="I38" s="12" t="s">
        <v>1747</v>
      </c>
      <c r="J38" s="12" t="s">
        <v>1747</v>
      </c>
      <c r="K38" s="41" t="s">
        <v>739</v>
      </c>
      <c r="L38" s="9" t="str">
        <f t="shared" si="12"/>
        <v>N/A</v>
      </c>
    </row>
    <row r="39" spans="1:12" x14ac:dyDescent="0.25">
      <c r="A39" s="2" t="s">
        <v>1736</v>
      </c>
      <c r="B39" s="41" t="s">
        <v>213</v>
      </c>
      <c r="C39" s="14">
        <v>94.018884008000001</v>
      </c>
      <c r="D39" s="11" t="str">
        <f t="shared" si="8"/>
        <v>N/A</v>
      </c>
      <c r="E39" s="14">
        <v>104.20116966000001</v>
      </c>
      <c r="F39" s="11" t="str">
        <f t="shared" si="9"/>
        <v>N/A</v>
      </c>
      <c r="G39" s="14">
        <v>106.33507003</v>
      </c>
      <c r="H39" s="11" t="str">
        <f t="shared" si="10"/>
        <v>N/A</v>
      </c>
      <c r="I39" s="12">
        <v>10.83</v>
      </c>
      <c r="J39" s="12">
        <v>2.048</v>
      </c>
      <c r="K39" s="41" t="s">
        <v>739</v>
      </c>
      <c r="L39" s="9" t="str">
        <f t="shared" si="12"/>
        <v>Yes</v>
      </c>
    </row>
    <row r="40" spans="1:12" x14ac:dyDescent="0.25">
      <c r="A40" s="2" t="s">
        <v>1737</v>
      </c>
      <c r="B40" s="41" t="s">
        <v>213</v>
      </c>
      <c r="C40" s="14" t="s">
        <v>1747</v>
      </c>
      <c r="D40" s="11" t="str">
        <f t="shared" si="8"/>
        <v>N/A</v>
      </c>
      <c r="E40" s="14" t="s">
        <v>1747</v>
      </c>
      <c r="F40" s="11" t="str">
        <f t="shared" si="9"/>
        <v>N/A</v>
      </c>
      <c r="G40" s="14" t="s">
        <v>1747</v>
      </c>
      <c r="H40" s="11" t="str">
        <f t="shared" si="10"/>
        <v>N/A</v>
      </c>
      <c r="I40" s="12" t="s">
        <v>1747</v>
      </c>
      <c r="J40" s="12" t="s">
        <v>1747</v>
      </c>
      <c r="K40" s="41" t="s">
        <v>739</v>
      </c>
      <c r="L40" s="9" t="str">
        <f t="shared" si="12"/>
        <v>N/A</v>
      </c>
    </row>
    <row r="41" spans="1:12" x14ac:dyDescent="0.25">
      <c r="A41" s="2" t="s">
        <v>1738</v>
      </c>
      <c r="B41" s="41" t="s">
        <v>213</v>
      </c>
      <c r="C41" s="14">
        <v>22955.449185000001</v>
      </c>
      <c r="D41" s="11" t="str">
        <f t="shared" si="8"/>
        <v>N/A</v>
      </c>
      <c r="E41" s="14">
        <v>22855.609064</v>
      </c>
      <c r="F41" s="11" t="str">
        <f t="shared" si="9"/>
        <v>N/A</v>
      </c>
      <c r="G41" s="14">
        <v>23673.169990999999</v>
      </c>
      <c r="H41" s="11" t="str">
        <f t="shared" si="10"/>
        <v>N/A</v>
      </c>
      <c r="I41" s="12">
        <v>-0.435</v>
      </c>
      <c r="J41" s="12">
        <v>3.577</v>
      </c>
      <c r="K41" s="41" t="s">
        <v>739</v>
      </c>
      <c r="L41" s="9" t="str">
        <f t="shared" si="12"/>
        <v>Yes</v>
      </c>
    </row>
    <row r="42" spans="1:12" x14ac:dyDescent="0.25">
      <c r="A42" s="2" t="s">
        <v>1739</v>
      </c>
      <c r="B42" s="41" t="s">
        <v>213</v>
      </c>
      <c r="C42" s="14" t="s">
        <v>1747</v>
      </c>
      <c r="D42" s="11" t="str">
        <f t="shared" si="8"/>
        <v>N/A</v>
      </c>
      <c r="E42" s="14" t="s">
        <v>1747</v>
      </c>
      <c r="F42" s="11" t="str">
        <f t="shared" si="9"/>
        <v>N/A</v>
      </c>
      <c r="G42" s="14" t="s">
        <v>1747</v>
      </c>
      <c r="H42" s="11" t="str">
        <f t="shared" si="10"/>
        <v>N/A</v>
      </c>
      <c r="I42" s="12" t="s">
        <v>1747</v>
      </c>
      <c r="J42" s="12" t="s">
        <v>1747</v>
      </c>
      <c r="K42" s="41" t="s">
        <v>739</v>
      </c>
      <c r="L42" s="9" t="str">
        <f t="shared" si="12"/>
        <v>N/A</v>
      </c>
    </row>
    <row r="43" spans="1:12" x14ac:dyDescent="0.25">
      <c r="A43" s="2" t="s">
        <v>1740</v>
      </c>
      <c r="B43" s="41" t="s">
        <v>213</v>
      </c>
      <c r="C43" s="14" t="s">
        <v>1747</v>
      </c>
      <c r="D43" s="11" t="str">
        <f t="shared" si="8"/>
        <v>N/A</v>
      </c>
      <c r="E43" s="14" t="s">
        <v>1747</v>
      </c>
      <c r="F43" s="11" t="str">
        <f t="shared" si="9"/>
        <v>N/A</v>
      </c>
      <c r="G43" s="14" t="s">
        <v>1747</v>
      </c>
      <c r="H43" s="11" t="str">
        <f t="shared" si="10"/>
        <v>N/A</v>
      </c>
      <c r="I43" s="12" t="s">
        <v>1747</v>
      </c>
      <c r="J43" s="12" t="s">
        <v>1747</v>
      </c>
      <c r="K43" s="41" t="s">
        <v>739</v>
      </c>
      <c r="L43" s="9" t="str">
        <f t="shared" si="12"/>
        <v>N/A</v>
      </c>
    </row>
    <row r="44" spans="1:12" x14ac:dyDescent="0.25">
      <c r="A44" s="2" t="s">
        <v>1143</v>
      </c>
      <c r="B44" s="41" t="s">
        <v>213</v>
      </c>
      <c r="C44" s="14">
        <v>14644.808617000001</v>
      </c>
      <c r="D44" s="11" t="str">
        <f t="shared" si="8"/>
        <v>N/A</v>
      </c>
      <c r="E44" s="14">
        <v>14435.063474</v>
      </c>
      <c r="F44" s="11" t="str">
        <f t="shared" si="9"/>
        <v>N/A</v>
      </c>
      <c r="G44" s="14">
        <v>14772.167685</v>
      </c>
      <c r="H44" s="11" t="str">
        <f t="shared" si="10"/>
        <v>N/A</v>
      </c>
      <c r="I44" s="12">
        <v>-1.43</v>
      </c>
      <c r="J44" s="12">
        <v>2.335</v>
      </c>
      <c r="K44" s="41" t="s">
        <v>739</v>
      </c>
      <c r="L44" s="9" t="str">
        <f t="shared" si="12"/>
        <v>Yes</v>
      </c>
    </row>
    <row r="45" spans="1:12" ht="25" x14ac:dyDescent="0.25">
      <c r="A45" s="2" t="s">
        <v>1144</v>
      </c>
      <c r="B45" s="41" t="s">
        <v>213</v>
      </c>
      <c r="C45" s="14">
        <v>421.96427714999999</v>
      </c>
      <c r="D45" s="11" t="str">
        <f t="shared" si="8"/>
        <v>N/A</v>
      </c>
      <c r="E45" s="14">
        <v>396.03823476999997</v>
      </c>
      <c r="F45" s="11" t="str">
        <f t="shared" si="9"/>
        <v>N/A</v>
      </c>
      <c r="G45" s="14">
        <v>379.11032652</v>
      </c>
      <c r="H45" s="11" t="str">
        <f t="shared" si="10"/>
        <v>N/A</v>
      </c>
      <c r="I45" s="12">
        <v>-6.14</v>
      </c>
      <c r="J45" s="12">
        <v>-4.2699999999999996</v>
      </c>
      <c r="K45" s="41" t="s">
        <v>739</v>
      </c>
      <c r="L45" s="9" t="str">
        <f t="shared" si="12"/>
        <v>Yes</v>
      </c>
    </row>
    <row r="46" spans="1:12" x14ac:dyDescent="0.25">
      <c r="A46" s="2" t="s">
        <v>1145</v>
      </c>
      <c r="B46" s="33" t="s">
        <v>213</v>
      </c>
      <c r="C46" s="43">
        <v>37569.669964000001</v>
      </c>
      <c r="D46" s="11" t="str">
        <f t="shared" si="8"/>
        <v>N/A</v>
      </c>
      <c r="E46" s="43">
        <v>37497.014487</v>
      </c>
      <c r="F46" s="11" t="str">
        <f t="shared" si="9"/>
        <v>N/A</v>
      </c>
      <c r="G46" s="43">
        <v>42355.254259000001</v>
      </c>
      <c r="H46" s="11" t="str">
        <f t="shared" si="10"/>
        <v>N/A</v>
      </c>
      <c r="I46" s="12">
        <v>-0.193</v>
      </c>
      <c r="J46" s="12">
        <v>12.96</v>
      </c>
      <c r="K46" s="41" t="s">
        <v>739</v>
      </c>
      <c r="L46" s="9" t="str">
        <f>IF(J46="Div by 0", "N/A", IF(K46="N/A","N/A", IF(J46&gt;VALUE(MID(K46,1,2)), "No", IF(J46&lt;-1*VALUE(MID(K46,1,2)), "No", "Yes"))))</f>
        <v>Yes</v>
      </c>
    </row>
    <row r="47" spans="1:12" x14ac:dyDescent="0.25">
      <c r="A47" s="52" t="s">
        <v>1146</v>
      </c>
      <c r="B47" s="33" t="s">
        <v>213</v>
      </c>
      <c r="C47" s="43">
        <v>26003.566330000001</v>
      </c>
      <c r="D47" s="11" t="str">
        <f t="shared" si="8"/>
        <v>N/A</v>
      </c>
      <c r="E47" s="43">
        <v>23938.664239000002</v>
      </c>
      <c r="F47" s="11" t="str">
        <f t="shared" si="9"/>
        <v>N/A</v>
      </c>
      <c r="G47" s="43">
        <v>24318.459445</v>
      </c>
      <c r="H47" s="11" t="str">
        <f t="shared" si="10"/>
        <v>N/A</v>
      </c>
      <c r="I47" s="12">
        <v>-7.94</v>
      </c>
      <c r="J47" s="12">
        <v>1.587</v>
      </c>
      <c r="K47" s="41" t="s">
        <v>739</v>
      </c>
      <c r="L47" s="9" t="str">
        <f>IF(J47="Div by 0", "N/A", IF(K47="N/A","N/A", IF(J47&gt;VALUE(MID(K47,1,2)), "No", IF(J47&lt;-1*VALUE(MID(K47,1,2)), "No", "Yes"))))</f>
        <v>Yes</v>
      </c>
    </row>
    <row r="48" spans="1:12" ht="25" x14ac:dyDescent="0.25">
      <c r="A48" s="2" t="s">
        <v>1147</v>
      </c>
      <c r="B48" s="33" t="s">
        <v>213</v>
      </c>
      <c r="C48" s="43">
        <v>35099.408874000001</v>
      </c>
      <c r="D48" s="11" t="str">
        <f t="shared" si="8"/>
        <v>N/A</v>
      </c>
      <c r="E48" s="43">
        <v>33380.370000000003</v>
      </c>
      <c r="F48" s="11" t="str">
        <f t="shared" si="9"/>
        <v>N/A</v>
      </c>
      <c r="G48" s="43">
        <v>38958.664492000004</v>
      </c>
      <c r="H48" s="11" t="str">
        <f t="shared" si="10"/>
        <v>N/A</v>
      </c>
      <c r="I48" s="12">
        <v>-4.9000000000000004</v>
      </c>
      <c r="J48" s="12">
        <v>16.71</v>
      </c>
      <c r="K48" s="41" t="s">
        <v>739</v>
      </c>
      <c r="L48" s="9" t="str">
        <f>IF(J48="Div by 0", "N/A", IF(K48="N/A","N/A", IF(J48&gt;VALUE(MID(K48,1,2)), "No", IF(J48&lt;-1*VALUE(MID(K48,1,2)), "No", "Yes"))))</f>
        <v>Yes</v>
      </c>
    </row>
    <row r="49" spans="1:12" x14ac:dyDescent="0.25">
      <c r="A49" s="6" t="s">
        <v>1148</v>
      </c>
      <c r="B49" s="33" t="s">
        <v>213</v>
      </c>
      <c r="C49" s="43">
        <v>40200.371660999997</v>
      </c>
      <c r="D49" s="11" t="str">
        <f t="shared" si="8"/>
        <v>N/A</v>
      </c>
      <c r="E49" s="43">
        <v>39360.103714999997</v>
      </c>
      <c r="F49" s="11" t="str">
        <f t="shared" si="9"/>
        <v>N/A</v>
      </c>
      <c r="G49" s="43">
        <v>39968.360530999998</v>
      </c>
      <c r="H49" s="11" t="str">
        <f t="shared" si="10"/>
        <v>N/A</v>
      </c>
      <c r="I49" s="12">
        <v>-2.09</v>
      </c>
      <c r="J49" s="12">
        <v>1.5449999999999999</v>
      </c>
      <c r="K49" s="41" t="s">
        <v>739</v>
      </c>
      <c r="L49" s="9" t="str">
        <f t="shared" ref="L49:L59" si="13">IF(J49="Div by 0", "N/A", IF(K49="N/A","N/A", IF(J49&gt;VALUE(MID(K49,1,2)), "No", IF(J49&lt;-1*VALUE(MID(K49,1,2)), "No", "Yes"))))</f>
        <v>Yes</v>
      </c>
    </row>
    <row r="50" spans="1:12" ht="25" x14ac:dyDescent="0.25">
      <c r="A50" s="2" t="s">
        <v>1149</v>
      </c>
      <c r="B50" s="33" t="s">
        <v>213</v>
      </c>
      <c r="C50" s="43">
        <v>25578.440511000001</v>
      </c>
      <c r="D50" s="11" t="str">
        <f t="shared" si="8"/>
        <v>N/A</v>
      </c>
      <c r="E50" s="43">
        <v>26558.737921</v>
      </c>
      <c r="F50" s="11" t="str">
        <f t="shared" si="9"/>
        <v>N/A</v>
      </c>
      <c r="G50" s="43">
        <v>27977.326151000001</v>
      </c>
      <c r="H50" s="11" t="str">
        <f t="shared" si="10"/>
        <v>N/A</v>
      </c>
      <c r="I50" s="12">
        <v>3.8330000000000002</v>
      </c>
      <c r="J50" s="12">
        <v>5.3410000000000002</v>
      </c>
      <c r="K50" s="41" t="s">
        <v>739</v>
      </c>
      <c r="L50" s="9" t="str">
        <f t="shared" si="13"/>
        <v>Yes</v>
      </c>
    </row>
    <row r="51" spans="1:12" x14ac:dyDescent="0.25">
      <c r="A51" s="2" t="s">
        <v>1150</v>
      </c>
      <c r="B51" s="33" t="s">
        <v>213</v>
      </c>
      <c r="C51" s="43" t="s">
        <v>1747</v>
      </c>
      <c r="D51" s="11" t="str">
        <f t="shared" ref="D51:D82" si="14">IF($B51="N/A","N/A",IF(C51&gt;10,"No",IF(C51&lt;-10,"No","Yes")))</f>
        <v>N/A</v>
      </c>
      <c r="E51" s="43" t="s">
        <v>1747</v>
      </c>
      <c r="F51" s="11" t="str">
        <f t="shared" ref="F51:F82" si="15">IF($B51="N/A","N/A",IF(E51&gt;10,"No",IF(E51&lt;-10,"No","Yes")))</f>
        <v>N/A</v>
      </c>
      <c r="G51" s="43" t="s">
        <v>1747</v>
      </c>
      <c r="H51" s="11" t="str">
        <f t="shared" ref="H51:H82" si="16">IF($B51="N/A","N/A",IF(G51&gt;10,"No",IF(G51&lt;-10,"No","Yes")))</f>
        <v>N/A</v>
      </c>
      <c r="I51" s="12" t="s">
        <v>1747</v>
      </c>
      <c r="J51" s="12" t="s">
        <v>1747</v>
      </c>
      <c r="K51" s="41" t="s">
        <v>739</v>
      </c>
      <c r="L51" s="9" t="str">
        <f t="shared" si="13"/>
        <v>N/A</v>
      </c>
    </row>
    <row r="52" spans="1:12" ht="25" x14ac:dyDescent="0.25">
      <c r="A52" s="2" t="s">
        <v>1151</v>
      </c>
      <c r="B52" s="33" t="s">
        <v>213</v>
      </c>
      <c r="C52" s="43" t="s">
        <v>1747</v>
      </c>
      <c r="D52" s="11" t="str">
        <f t="shared" si="14"/>
        <v>N/A</v>
      </c>
      <c r="E52" s="43" t="s">
        <v>1747</v>
      </c>
      <c r="F52" s="11" t="str">
        <f t="shared" si="15"/>
        <v>N/A</v>
      </c>
      <c r="G52" s="43" t="s">
        <v>1747</v>
      </c>
      <c r="H52" s="11" t="str">
        <f t="shared" si="16"/>
        <v>N/A</v>
      </c>
      <c r="I52" s="12" t="s">
        <v>1747</v>
      </c>
      <c r="J52" s="12" t="s">
        <v>1747</v>
      </c>
      <c r="K52" s="41" t="s">
        <v>739</v>
      </c>
      <c r="L52" s="9" t="str">
        <f t="shared" si="13"/>
        <v>N/A</v>
      </c>
    </row>
    <row r="53" spans="1:12" ht="25" x14ac:dyDescent="0.25">
      <c r="A53" s="2" t="s">
        <v>1152</v>
      </c>
      <c r="B53" s="33" t="s">
        <v>213</v>
      </c>
      <c r="C53" s="43" t="s">
        <v>1747</v>
      </c>
      <c r="D53" s="11" t="str">
        <f t="shared" si="14"/>
        <v>N/A</v>
      </c>
      <c r="E53" s="43" t="s">
        <v>1747</v>
      </c>
      <c r="F53" s="11" t="str">
        <f t="shared" si="15"/>
        <v>N/A</v>
      </c>
      <c r="G53" s="43" t="s">
        <v>1747</v>
      </c>
      <c r="H53" s="11" t="str">
        <f t="shared" si="16"/>
        <v>N/A</v>
      </c>
      <c r="I53" s="12" t="s">
        <v>1747</v>
      </c>
      <c r="J53" s="12" t="s">
        <v>1747</v>
      </c>
      <c r="K53" s="41" t="s">
        <v>739</v>
      </c>
      <c r="L53" s="9" t="str">
        <f t="shared" si="13"/>
        <v>N/A</v>
      </c>
    </row>
    <row r="54" spans="1:12" ht="25" x14ac:dyDescent="0.25">
      <c r="A54" s="2" t="s">
        <v>1153</v>
      </c>
      <c r="B54" s="33" t="s">
        <v>213</v>
      </c>
      <c r="C54" s="43" t="s">
        <v>1747</v>
      </c>
      <c r="D54" s="11" t="str">
        <f t="shared" si="14"/>
        <v>N/A</v>
      </c>
      <c r="E54" s="43" t="s">
        <v>1747</v>
      </c>
      <c r="F54" s="11" t="str">
        <f t="shared" si="15"/>
        <v>N/A</v>
      </c>
      <c r="G54" s="43" t="s">
        <v>1747</v>
      </c>
      <c r="H54" s="11" t="str">
        <f t="shared" si="16"/>
        <v>N/A</v>
      </c>
      <c r="I54" s="12" t="s">
        <v>1747</v>
      </c>
      <c r="J54" s="12" t="s">
        <v>1747</v>
      </c>
      <c r="K54" s="41" t="s">
        <v>739</v>
      </c>
      <c r="L54" s="9" t="str">
        <f t="shared" si="13"/>
        <v>N/A</v>
      </c>
    </row>
    <row r="55" spans="1:12" ht="25" x14ac:dyDescent="0.25">
      <c r="A55" s="2" t="s">
        <v>1154</v>
      </c>
      <c r="B55" s="33" t="s">
        <v>213</v>
      </c>
      <c r="C55" s="43">
        <v>48483.453862000002</v>
      </c>
      <c r="D55" s="11" t="str">
        <f t="shared" si="14"/>
        <v>N/A</v>
      </c>
      <c r="E55" s="43">
        <v>45937.776645999998</v>
      </c>
      <c r="F55" s="11" t="str">
        <f t="shared" si="15"/>
        <v>N/A</v>
      </c>
      <c r="G55" s="43">
        <v>45711.403379000003</v>
      </c>
      <c r="H55" s="11" t="str">
        <f t="shared" si="16"/>
        <v>N/A</v>
      </c>
      <c r="I55" s="12">
        <v>-5.25</v>
      </c>
      <c r="J55" s="12">
        <v>-0.49299999999999999</v>
      </c>
      <c r="K55" s="41" t="s">
        <v>739</v>
      </c>
      <c r="L55" s="9" t="str">
        <f t="shared" si="13"/>
        <v>Yes</v>
      </c>
    </row>
    <row r="56" spans="1:12" ht="25" x14ac:dyDescent="0.25">
      <c r="A56" s="2" t="s">
        <v>1155</v>
      </c>
      <c r="B56" s="33" t="s">
        <v>213</v>
      </c>
      <c r="C56" s="43" t="s">
        <v>1747</v>
      </c>
      <c r="D56" s="11" t="str">
        <f t="shared" si="14"/>
        <v>N/A</v>
      </c>
      <c r="E56" s="43" t="s">
        <v>1747</v>
      </c>
      <c r="F56" s="11" t="str">
        <f t="shared" si="15"/>
        <v>N/A</v>
      </c>
      <c r="G56" s="43" t="s">
        <v>1747</v>
      </c>
      <c r="H56" s="11" t="str">
        <f t="shared" si="16"/>
        <v>N/A</v>
      </c>
      <c r="I56" s="12" t="s">
        <v>1747</v>
      </c>
      <c r="J56" s="12" t="s">
        <v>1747</v>
      </c>
      <c r="K56" s="41" t="s">
        <v>739</v>
      </c>
      <c r="L56" s="9" t="str">
        <f t="shared" si="13"/>
        <v>N/A</v>
      </c>
    </row>
    <row r="57" spans="1:12" ht="25" x14ac:dyDescent="0.25">
      <c r="A57" s="2" t="s">
        <v>1156</v>
      </c>
      <c r="B57" s="33" t="s">
        <v>213</v>
      </c>
      <c r="C57" s="43" t="s">
        <v>1747</v>
      </c>
      <c r="D57" s="11" t="str">
        <f t="shared" si="14"/>
        <v>N/A</v>
      </c>
      <c r="E57" s="43" t="s">
        <v>1747</v>
      </c>
      <c r="F57" s="11" t="str">
        <f t="shared" si="15"/>
        <v>N/A</v>
      </c>
      <c r="G57" s="43" t="s">
        <v>1747</v>
      </c>
      <c r="H57" s="11" t="str">
        <f t="shared" si="16"/>
        <v>N/A</v>
      </c>
      <c r="I57" s="12" t="s">
        <v>1747</v>
      </c>
      <c r="J57" s="12" t="s">
        <v>1747</v>
      </c>
      <c r="K57" s="41" t="s">
        <v>739</v>
      </c>
      <c r="L57" s="9" t="str">
        <f t="shared" si="13"/>
        <v>N/A</v>
      </c>
    </row>
    <row r="58" spans="1:12" ht="25" x14ac:dyDescent="0.25">
      <c r="A58" s="2" t="s">
        <v>1157</v>
      </c>
      <c r="B58" s="33" t="s">
        <v>213</v>
      </c>
      <c r="C58" s="43" t="s">
        <v>1747</v>
      </c>
      <c r="D58" s="11" t="str">
        <f t="shared" si="14"/>
        <v>N/A</v>
      </c>
      <c r="E58" s="43" t="s">
        <v>1747</v>
      </c>
      <c r="F58" s="11" t="str">
        <f t="shared" si="15"/>
        <v>N/A</v>
      </c>
      <c r="G58" s="43" t="s">
        <v>1747</v>
      </c>
      <c r="H58" s="11" t="str">
        <f t="shared" si="16"/>
        <v>N/A</v>
      </c>
      <c r="I58" s="12" t="s">
        <v>1747</v>
      </c>
      <c r="J58" s="12" t="s">
        <v>1747</v>
      </c>
      <c r="K58" s="41" t="s">
        <v>739</v>
      </c>
      <c r="L58" s="9" t="str">
        <f t="shared" si="13"/>
        <v>N/A</v>
      </c>
    </row>
    <row r="59" spans="1:12" ht="25" x14ac:dyDescent="0.25">
      <c r="A59" s="2" t="s">
        <v>1158</v>
      </c>
      <c r="B59" s="33" t="s">
        <v>213</v>
      </c>
      <c r="C59" s="43" t="s">
        <v>1747</v>
      </c>
      <c r="D59" s="11" t="str">
        <f t="shared" si="14"/>
        <v>N/A</v>
      </c>
      <c r="E59" s="43" t="s">
        <v>1747</v>
      </c>
      <c r="F59" s="11" t="str">
        <f t="shared" si="15"/>
        <v>N/A</v>
      </c>
      <c r="G59" s="43" t="s">
        <v>1747</v>
      </c>
      <c r="H59" s="11" t="str">
        <f t="shared" si="16"/>
        <v>N/A</v>
      </c>
      <c r="I59" s="12" t="s">
        <v>1747</v>
      </c>
      <c r="J59" s="12" t="s">
        <v>1747</v>
      </c>
      <c r="K59" s="41" t="s">
        <v>739</v>
      </c>
      <c r="L59" s="9" t="str">
        <f t="shared" si="13"/>
        <v>N/A</v>
      </c>
    </row>
    <row r="60" spans="1:12" x14ac:dyDescent="0.25">
      <c r="A60" s="6" t="s">
        <v>356</v>
      </c>
      <c r="B60" s="33" t="s">
        <v>213</v>
      </c>
      <c r="C60" s="43">
        <v>495826503</v>
      </c>
      <c r="D60" s="11" t="str">
        <f t="shared" si="14"/>
        <v>N/A</v>
      </c>
      <c r="E60" s="43">
        <v>517534478</v>
      </c>
      <c r="F60" s="11" t="str">
        <f t="shared" si="15"/>
        <v>N/A</v>
      </c>
      <c r="G60" s="43">
        <v>515222962</v>
      </c>
      <c r="H60" s="11" t="str">
        <f t="shared" si="16"/>
        <v>N/A</v>
      </c>
      <c r="I60" s="12">
        <v>4.3780000000000001</v>
      </c>
      <c r="J60" s="12">
        <v>-0.44700000000000001</v>
      </c>
      <c r="K60" s="41" t="s">
        <v>739</v>
      </c>
      <c r="L60" s="9" t="str">
        <f t="shared" ref="L60:L70" si="17">IF(J60="Div by 0", "N/A", IF(K60="N/A","N/A", IF(J60&gt;VALUE(MID(K60,1,2)), "No", IF(J60&lt;-1*VALUE(MID(K60,1,2)), "No", "Yes"))))</f>
        <v>Yes</v>
      </c>
    </row>
    <row r="61" spans="1:12" ht="25" x14ac:dyDescent="0.25">
      <c r="A61" s="2" t="s">
        <v>1159</v>
      </c>
      <c r="B61" s="33" t="s">
        <v>213</v>
      </c>
      <c r="C61" s="43">
        <v>82665484</v>
      </c>
      <c r="D61" s="11" t="str">
        <f t="shared" si="14"/>
        <v>N/A</v>
      </c>
      <c r="E61" s="43">
        <v>93385130</v>
      </c>
      <c r="F61" s="11" t="str">
        <f t="shared" si="15"/>
        <v>N/A</v>
      </c>
      <c r="G61" s="43">
        <v>75441168</v>
      </c>
      <c r="H61" s="11" t="str">
        <f t="shared" si="16"/>
        <v>N/A</v>
      </c>
      <c r="I61" s="12">
        <v>12.97</v>
      </c>
      <c r="J61" s="12">
        <v>-19.2</v>
      </c>
      <c r="K61" s="41" t="s">
        <v>739</v>
      </c>
      <c r="L61" s="9" t="str">
        <f t="shared" si="17"/>
        <v>Yes</v>
      </c>
    </row>
    <row r="62" spans="1:12" x14ac:dyDescent="0.25">
      <c r="A62" s="2" t="s">
        <v>1160</v>
      </c>
      <c r="B62" s="33" t="s">
        <v>213</v>
      </c>
      <c r="C62" s="43">
        <v>0</v>
      </c>
      <c r="D62" s="11" t="str">
        <f t="shared" si="14"/>
        <v>N/A</v>
      </c>
      <c r="E62" s="43">
        <v>0</v>
      </c>
      <c r="F62" s="11" t="str">
        <f t="shared" si="15"/>
        <v>N/A</v>
      </c>
      <c r="G62" s="43">
        <v>0</v>
      </c>
      <c r="H62" s="11" t="str">
        <f t="shared" si="16"/>
        <v>N/A</v>
      </c>
      <c r="I62" s="12" t="s">
        <v>1747</v>
      </c>
      <c r="J62" s="12" t="s">
        <v>1747</v>
      </c>
      <c r="K62" s="41" t="s">
        <v>739</v>
      </c>
      <c r="L62" s="9" t="str">
        <f t="shared" si="17"/>
        <v>N/A</v>
      </c>
    </row>
    <row r="63" spans="1:12" ht="25" x14ac:dyDescent="0.25">
      <c r="A63" s="2" t="s">
        <v>1161</v>
      </c>
      <c r="B63" s="33" t="s">
        <v>213</v>
      </c>
      <c r="C63" s="43">
        <v>0</v>
      </c>
      <c r="D63" s="11" t="str">
        <f t="shared" si="14"/>
        <v>N/A</v>
      </c>
      <c r="E63" s="43">
        <v>0</v>
      </c>
      <c r="F63" s="11" t="str">
        <f t="shared" si="15"/>
        <v>N/A</v>
      </c>
      <c r="G63" s="43">
        <v>0</v>
      </c>
      <c r="H63" s="11" t="str">
        <f t="shared" si="16"/>
        <v>N/A</v>
      </c>
      <c r="I63" s="12" t="s">
        <v>1747</v>
      </c>
      <c r="J63" s="12" t="s">
        <v>1747</v>
      </c>
      <c r="K63" s="41" t="s">
        <v>739</v>
      </c>
      <c r="L63" s="9" t="str">
        <f t="shared" si="17"/>
        <v>N/A</v>
      </c>
    </row>
    <row r="64" spans="1:12" ht="25" x14ac:dyDescent="0.25">
      <c r="A64" s="2" t="s">
        <v>1162</v>
      </c>
      <c r="B64" s="33" t="s">
        <v>213</v>
      </c>
      <c r="C64" s="43">
        <v>0</v>
      </c>
      <c r="D64" s="11" t="str">
        <f t="shared" si="14"/>
        <v>N/A</v>
      </c>
      <c r="E64" s="43">
        <v>0</v>
      </c>
      <c r="F64" s="11" t="str">
        <f t="shared" si="15"/>
        <v>N/A</v>
      </c>
      <c r="G64" s="43">
        <v>0</v>
      </c>
      <c r="H64" s="11" t="str">
        <f t="shared" si="16"/>
        <v>N/A</v>
      </c>
      <c r="I64" s="12" t="s">
        <v>1747</v>
      </c>
      <c r="J64" s="12" t="s">
        <v>1747</v>
      </c>
      <c r="K64" s="41" t="s">
        <v>739</v>
      </c>
      <c r="L64" s="9" t="str">
        <f t="shared" si="17"/>
        <v>N/A</v>
      </c>
    </row>
    <row r="65" spans="1:12" ht="25" x14ac:dyDescent="0.25">
      <c r="A65" s="2" t="s">
        <v>1163</v>
      </c>
      <c r="B65" s="33" t="s">
        <v>213</v>
      </c>
      <c r="C65" s="43">
        <v>0</v>
      </c>
      <c r="D65" s="11" t="str">
        <f t="shared" si="14"/>
        <v>N/A</v>
      </c>
      <c r="E65" s="43">
        <v>0</v>
      </c>
      <c r="F65" s="11" t="str">
        <f t="shared" si="15"/>
        <v>N/A</v>
      </c>
      <c r="G65" s="43">
        <v>0</v>
      </c>
      <c r="H65" s="11" t="str">
        <f t="shared" si="16"/>
        <v>N/A</v>
      </c>
      <c r="I65" s="12" t="s">
        <v>1747</v>
      </c>
      <c r="J65" s="12" t="s">
        <v>1747</v>
      </c>
      <c r="K65" s="41" t="s">
        <v>739</v>
      </c>
      <c r="L65" s="9" t="str">
        <f t="shared" si="17"/>
        <v>N/A</v>
      </c>
    </row>
    <row r="66" spans="1:12" ht="25" x14ac:dyDescent="0.25">
      <c r="A66" s="2" t="s">
        <v>1164</v>
      </c>
      <c r="B66" s="33" t="s">
        <v>213</v>
      </c>
      <c r="C66" s="43">
        <v>413161019</v>
      </c>
      <c r="D66" s="11" t="str">
        <f t="shared" si="14"/>
        <v>N/A</v>
      </c>
      <c r="E66" s="43">
        <v>424149348</v>
      </c>
      <c r="F66" s="11" t="str">
        <f t="shared" si="15"/>
        <v>N/A</v>
      </c>
      <c r="G66" s="43">
        <v>439781794</v>
      </c>
      <c r="H66" s="11" t="str">
        <f t="shared" si="16"/>
        <v>N/A</v>
      </c>
      <c r="I66" s="12">
        <v>2.66</v>
      </c>
      <c r="J66" s="12">
        <v>3.6859999999999999</v>
      </c>
      <c r="K66" s="41" t="s">
        <v>739</v>
      </c>
      <c r="L66" s="9" t="str">
        <f t="shared" si="17"/>
        <v>Yes</v>
      </c>
    </row>
    <row r="67" spans="1:12" ht="25" x14ac:dyDescent="0.25">
      <c r="A67" s="2" t="s">
        <v>1165</v>
      </c>
      <c r="B67" s="33" t="s">
        <v>213</v>
      </c>
      <c r="C67" s="43">
        <v>0</v>
      </c>
      <c r="D67" s="11" t="str">
        <f t="shared" si="14"/>
        <v>N/A</v>
      </c>
      <c r="E67" s="43">
        <v>0</v>
      </c>
      <c r="F67" s="11" t="str">
        <f t="shared" si="15"/>
        <v>N/A</v>
      </c>
      <c r="G67" s="43">
        <v>0</v>
      </c>
      <c r="H67" s="11" t="str">
        <f t="shared" si="16"/>
        <v>N/A</v>
      </c>
      <c r="I67" s="12" t="s">
        <v>1747</v>
      </c>
      <c r="J67" s="12" t="s">
        <v>1747</v>
      </c>
      <c r="K67" s="41" t="s">
        <v>739</v>
      </c>
      <c r="L67" s="9" t="str">
        <f t="shared" si="17"/>
        <v>N/A</v>
      </c>
    </row>
    <row r="68" spans="1:12" ht="25" x14ac:dyDescent="0.25">
      <c r="A68" s="2" t="s">
        <v>1166</v>
      </c>
      <c r="B68" s="33" t="s">
        <v>213</v>
      </c>
      <c r="C68" s="43">
        <v>0</v>
      </c>
      <c r="D68" s="11" t="str">
        <f t="shared" si="14"/>
        <v>N/A</v>
      </c>
      <c r="E68" s="43">
        <v>0</v>
      </c>
      <c r="F68" s="11" t="str">
        <f t="shared" si="15"/>
        <v>N/A</v>
      </c>
      <c r="G68" s="43">
        <v>0</v>
      </c>
      <c r="H68" s="11" t="str">
        <f t="shared" si="16"/>
        <v>N/A</v>
      </c>
      <c r="I68" s="12" t="s">
        <v>1747</v>
      </c>
      <c r="J68" s="12" t="s">
        <v>1747</v>
      </c>
      <c r="K68" s="41" t="s">
        <v>739</v>
      </c>
      <c r="L68" s="9" t="str">
        <f t="shared" si="17"/>
        <v>N/A</v>
      </c>
    </row>
    <row r="69" spans="1:12" ht="25" x14ac:dyDescent="0.25">
      <c r="A69" s="2" t="s">
        <v>1167</v>
      </c>
      <c r="B69" s="33" t="s">
        <v>213</v>
      </c>
      <c r="C69" s="43">
        <v>0</v>
      </c>
      <c r="D69" s="11" t="str">
        <f t="shared" si="14"/>
        <v>N/A</v>
      </c>
      <c r="E69" s="43">
        <v>0</v>
      </c>
      <c r="F69" s="11" t="str">
        <f t="shared" si="15"/>
        <v>N/A</v>
      </c>
      <c r="G69" s="43">
        <v>0</v>
      </c>
      <c r="H69" s="11" t="str">
        <f t="shared" si="16"/>
        <v>N/A</v>
      </c>
      <c r="I69" s="12" t="s">
        <v>1747</v>
      </c>
      <c r="J69" s="12" t="s">
        <v>1747</v>
      </c>
      <c r="K69" s="41" t="s">
        <v>739</v>
      </c>
      <c r="L69" s="9" t="str">
        <f t="shared" si="17"/>
        <v>N/A</v>
      </c>
    </row>
    <row r="70" spans="1:12" ht="25" x14ac:dyDescent="0.25">
      <c r="A70" s="2" t="s">
        <v>1168</v>
      </c>
      <c r="B70" s="33" t="s">
        <v>213</v>
      </c>
      <c r="C70" s="43">
        <v>0</v>
      </c>
      <c r="D70" s="11" t="str">
        <f t="shared" si="14"/>
        <v>N/A</v>
      </c>
      <c r="E70" s="43">
        <v>0</v>
      </c>
      <c r="F70" s="11" t="str">
        <f t="shared" si="15"/>
        <v>N/A</v>
      </c>
      <c r="G70" s="43">
        <v>0</v>
      </c>
      <c r="H70" s="11" t="str">
        <f t="shared" si="16"/>
        <v>N/A</v>
      </c>
      <c r="I70" s="12" t="s">
        <v>1747</v>
      </c>
      <c r="J70" s="12" t="s">
        <v>1747</v>
      </c>
      <c r="K70" s="41" t="s">
        <v>739</v>
      </c>
      <c r="L70" s="9" t="str">
        <f t="shared" si="17"/>
        <v>N/A</v>
      </c>
    </row>
    <row r="71" spans="1:12" x14ac:dyDescent="0.25">
      <c r="A71" s="6" t="s">
        <v>1169</v>
      </c>
      <c r="B71" s="33" t="s">
        <v>213</v>
      </c>
      <c r="C71" s="43">
        <v>30519.912778999998</v>
      </c>
      <c r="D71" s="11" t="str">
        <f t="shared" si="14"/>
        <v>N/A</v>
      </c>
      <c r="E71" s="43">
        <v>29267.345925000001</v>
      </c>
      <c r="F71" s="11" t="str">
        <f t="shared" si="15"/>
        <v>N/A</v>
      </c>
      <c r="G71" s="43">
        <v>28992.344944</v>
      </c>
      <c r="H71" s="11" t="str">
        <f t="shared" si="16"/>
        <v>N/A</v>
      </c>
      <c r="I71" s="12">
        <v>-4.0999999999999996</v>
      </c>
      <c r="J71" s="12">
        <v>-0.94</v>
      </c>
      <c r="K71" s="41" t="s">
        <v>739</v>
      </c>
      <c r="L71" s="9" t="str">
        <f t="shared" ref="L71:L81" si="18">IF(J71="Div by 0", "N/A", IF(K71="N/A","N/A", IF(J71&gt;VALUE(MID(K71,1,2)), "No", IF(J71&lt;-1*VALUE(MID(K71,1,2)), "No", "Yes"))))</f>
        <v>Yes</v>
      </c>
    </row>
    <row r="72" spans="1:12" ht="25" x14ac:dyDescent="0.25">
      <c r="A72" s="2" t="s">
        <v>1170</v>
      </c>
      <c r="B72" s="33" t="s">
        <v>213</v>
      </c>
      <c r="C72" s="43">
        <v>14070.720681000001</v>
      </c>
      <c r="D72" s="11" t="str">
        <f t="shared" si="14"/>
        <v>N/A</v>
      </c>
      <c r="E72" s="43">
        <v>15559.001999</v>
      </c>
      <c r="F72" s="11" t="str">
        <f t="shared" si="15"/>
        <v>N/A</v>
      </c>
      <c r="G72" s="43">
        <v>13108.804169999999</v>
      </c>
      <c r="H72" s="11" t="str">
        <f t="shared" si="16"/>
        <v>N/A</v>
      </c>
      <c r="I72" s="12">
        <v>10.58</v>
      </c>
      <c r="J72" s="12">
        <v>-15.7</v>
      </c>
      <c r="K72" s="41" t="s">
        <v>739</v>
      </c>
      <c r="L72" s="9" t="str">
        <f t="shared" si="18"/>
        <v>Yes</v>
      </c>
    </row>
    <row r="73" spans="1:12" ht="25" x14ac:dyDescent="0.25">
      <c r="A73" s="2" t="s">
        <v>1171</v>
      </c>
      <c r="B73" s="33" t="s">
        <v>213</v>
      </c>
      <c r="C73" s="43" t="s">
        <v>1747</v>
      </c>
      <c r="D73" s="11" t="str">
        <f t="shared" si="14"/>
        <v>N/A</v>
      </c>
      <c r="E73" s="43" t="s">
        <v>1747</v>
      </c>
      <c r="F73" s="11" t="str">
        <f t="shared" si="15"/>
        <v>N/A</v>
      </c>
      <c r="G73" s="43" t="s">
        <v>1747</v>
      </c>
      <c r="H73" s="11" t="str">
        <f t="shared" si="16"/>
        <v>N/A</v>
      </c>
      <c r="I73" s="12" t="s">
        <v>1747</v>
      </c>
      <c r="J73" s="12" t="s">
        <v>1747</v>
      </c>
      <c r="K73" s="41" t="s">
        <v>739</v>
      </c>
      <c r="L73" s="9" t="str">
        <f t="shared" si="18"/>
        <v>N/A</v>
      </c>
    </row>
    <row r="74" spans="1:12" ht="25" x14ac:dyDescent="0.25">
      <c r="A74" s="2" t="s">
        <v>1172</v>
      </c>
      <c r="B74" s="33" t="s">
        <v>213</v>
      </c>
      <c r="C74" s="43" t="s">
        <v>1747</v>
      </c>
      <c r="D74" s="11" t="str">
        <f t="shared" si="14"/>
        <v>N/A</v>
      </c>
      <c r="E74" s="43" t="s">
        <v>1747</v>
      </c>
      <c r="F74" s="11" t="str">
        <f t="shared" si="15"/>
        <v>N/A</v>
      </c>
      <c r="G74" s="43" t="s">
        <v>1747</v>
      </c>
      <c r="H74" s="11" t="str">
        <f t="shared" si="16"/>
        <v>N/A</v>
      </c>
      <c r="I74" s="12" t="s">
        <v>1747</v>
      </c>
      <c r="J74" s="12" t="s">
        <v>1747</v>
      </c>
      <c r="K74" s="41" t="s">
        <v>739</v>
      </c>
      <c r="L74" s="9" t="str">
        <f t="shared" si="18"/>
        <v>N/A</v>
      </c>
    </row>
    <row r="75" spans="1:12" ht="25" x14ac:dyDescent="0.25">
      <c r="A75" s="2" t="s">
        <v>1173</v>
      </c>
      <c r="B75" s="33" t="s">
        <v>213</v>
      </c>
      <c r="C75" s="43" t="s">
        <v>1747</v>
      </c>
      <c r="D75" s="11" t="str">
        <f t="shared" si="14"/>
        <v>N/A</v>
      </c>
      <c r="E75" s="43" t="s">
        <v>1747</v>
      </c>
      <c r="F75" s="11" t="str">
        <f t="shared" si="15"/>
        <v>N/A</v>
      </c>
      <c r="G75" s="43" t="s">
        <v>1747</v>
      </c>
      <c r="H75" s="11" t="str">
        <f t="shared" si="16"/>
        <v>N/A</v>
      </c>
      <c r="I75" s="12" t="s">
        <v>1747</v>
      </c>
      <c r="J75" s="12" t="s">
        <v>1747</v>
      </c>
      <c r="K75" s="41" t="s">
        <v>739</v>
      </c>
      <c r="L75" s="9" t="str">
        <f t="shared" si="18"/>
        <v>N/A</v>
      </c>
    </row>
    <row r="76" spans="1:12" ht="25" x14ac:dyDescent="0.25">
      <c r="A76" s="2" t="s">
        <v>1174</v>
      </c>
      <c r="B76" s="33" t="s">
        <v>213</v>
      </c>
      <c r="C76" s="43" t="s">
        <v>1747</v>
      </c>
      <c r="D76" s="11" t="str">
        <f t="shared" si="14"/>
        <v>N/A</v>
      </c>
      <c r="E76" s="43" t="s">
        <v>1747</v>
      </c>
      <c r="F76" s="11" t="str">
        <f t="shared" si="15"/>
        <v>N/A</v>
      </c>
      <c r="G76" s="43" t="s">
        <v>1747</v>
      </c>
      <c r="H76" s="11" t="str">
        <f t="shared" si="16"/>
        <v>N/A</v>
      </c>
      <c r="I76" s="12" t="s">
        <v>1747</v>
      </c>
      <c r="J76" s="12" t="s">
        <v>1747</v>
      </c>
      <c r="K76" s="41" t="s">
        <v>739</v>
      </c>
      <c r="L76" s="9" t="str">
        <f t="shared" si="18"/>
        <v>N/A</v>
      </c>
    </row>
    <row r="77" spans="1:12" ht="25" x14ac:dyDescent="0.25">
      <c r="A77" s="2" t="s">
        <v>1175</v>
      </c>
      <c r="B77" s="33" t="s">
        <v>213</v>
      </c>
      <c r="C77" s="43">
        <v>39838.108090000002</v>
      </c>
      <c r="D77" s="11" t="str">
        <f t="shared" si="14"/>
        <v>N/A</v>
      </c>
      <c r="E77" s="43">
        <v>36311.047683999997</v>
      </c>
      <c r="F77" s="11" t="str">
        <f t="shared" si="15"/>
        <v>N/A</v>
      </c>
      <c r="G77" s="43">
        <v>36599.683255999997</v>
      </c>
      <c r="H77" s="11" t="str">
        <f t="shared" si="16"/>
        <v>N/A</v>
      </c>
      <c r="I77" s="12">
        <v>-8.85</v>
      </c>
      <c r="J77" s="12">
        <v>0.79490000000000005</v>
      </c>
      <c r="K77" s="41" t="s">
        <v>739</v>
      </c>
      <c r="L77" s="9" t="str">
        <f t="shared" si="18"/>
        <v>Yes</v>
      </c>
    </row>
    <row r="78" spans="1:12" ht="25" x14ac:dyDescent="0.25">
      <c r="A78" s="2" t="s">
        <v>1176</v>
      </c>
      <c r="B78" s="33" t="s">
        <v>213</v>
      </c>
      <c r="C78" s="43" t="s">
        <v>1747</v>
      </c>
      <c r="D78" s="11" t="str">
        <f t="shared" si="14"/>
        <v>N/A</v>
      </c>
      <c r="E78" s="43" t="s">
        <v>1747</v>
      </c>
      <c r="F78" s="11" t="str">
        <f t="shared" si="15"/>
        <v>N/A</v>
      </c>
      <c r="G78" s="43" t="s">
        <v>1747</v>
      </c>
      <c r="H78" s="11" t="str">
        <f t="shared" si="16"/>
        <v>N/A</v>
      </c>
      <c r="I78" s="12" t="s">
        <v>1747</v>
      </c>
      <c r="J78" s="12" t="s">
        <v>1747</v>
      </c>
      <c r="K78" s="41" t="s">
        <v>739</v>
      </c>
      <c r="L78" s="9" t="str">
        <f t="shared" si="18"/>
        <v>N/A</v>
      </c>
    </row>
    <row r="79" spans="1:12" ht="25" x14ac:dyDescent="0.25">
      <c r="A79" s="2" t="s">
        <v>1177</v>
      </c>
      <c r="B79" s="33" t="s">
        <v>213</v>
      </c>
      <c r="C79" s="43" t="s">
        <v>1747</v>
      </c>
      <c r="D79" s="11" t="str">
        <f t="shared" si="14"/>
        <v>N/A</v>
      </c>
      <c r="E79" s="43" t="s">
        <v>1747</v>
      </c>
      <c r="F79" s="11" t="str">
        <f t="shared" si="15"/>
        <v>N/A</v>
      </c>
      <c r="G79" s="43" t="s">
        <v>1747</v>
      </c>
      <c r="H79" s="11" t="str">
        <f t="shared" si="16"/>
        <v>N/A</v>
      </c>
      <c r="I79" s="12" t="s">
        <v>1747</v>
      </c>
      <c r="J79" s="12" t="s">
        <v>1747</v>
      </c>
      <c r="K79" s="41" t="s">
        <v>739</v>
      </c>
      <c r="L79" s="9" t="str">
        <f t="shared" si="18"/>
        <v>N/A</v>
      </c>
    </row>
    <row r="80" spans="1:12" ht="25" x14ac:dyDescent="0.25">
      <c r="A80" s="2" t="s">
        <v>1178</v>
      </c>
      <c r="B80" s="33" t="s">
        <v>213</v>
      </c>
      <c r="C80" s="43" t="s">
        <v>1747</v>
      </c>
      <c r="D80" s="11" t="str">
        <f t="shared" si="14"/>
        <v>N/A</v>
      </c>
      <c r="E80" s="43" t="s">
        <v>1747</v>
      </c>
      <c r="F80" s="11" t="str">
        <f t="shared" si="15"/>
        <v>N/A</v>
      </c>
      <c r="G80" s="43" t="s">
        <v>1747</v>
      </c>
      <c r="H80" s="11" t="str">
        <f t="shared" si="16"/>
        <v>N/A</v>
      </c>
      <c r="I80" s="12" t="s">
        <v>1747</v>
      </c>
      <c r="J80" s="12" t="s">
        <v>1747</v>
      </c>
      <c r="K80" s="41" t="s">
        <v>739</v>
      </c>
      <c r="L80" s="9" t="str">
        <f t="shared" si="18"/>
        <v>N/A</v>
      </c>
    </row>
    <row r="81" spans="1:12" ht="25" x14ac:dyDescent="0.25">
      <c r="A81" s="2" t="s">
        <v>1179</v>
      </c>
      <c r="B81" s="33" t="s">
        <v>213</v>
      </c>
      <c r="C81" s="43" t="s">
        <v>1747</v>
      </c>
      <c r="D81" s="11" t="str">
        <f t="shared" si="14"/>
        <v>N/A</v>
      </c>
      <c r="E81" s="43" t="s">
        <v>1747</v>
      </c>
      <c r="F81" s="11" t="str">
        <f t="shared" si="15"/>
        <v>N/A</v>
      </c>
      <c r="G81" s="43" t="s">
        <v>1747</v>
      </c>
      <c r="H81" s="11" t="str">
        <f t="shared" si="16"/>
        <v>N/A</v>
      </c>
      <c r="I81" s="12" t="s">
        <v>1747</v>
      </c>
      <c r="J81" s="12" t="s">
        <v>1747</v>
      </c>
      <c r="K81" s="41" t="s">
        <v>739</v>
      </c>
      <c r="L81" s="9" t="str">
        <f t="shared" si="18"/>
        <v>N/A</v>
      </c>
    </row>
    <row r="82" spans="1:12" x14ac:dyDescent="0.25">
      <c r="A82" s="2" t="s">
        <v>357</v>
      </c>
      <c r="B82" s="33" t="s">
        <v>213</v>
      </c>
      <c r="C82" s="43">
        <v>555404004</v>
      </c>
      <c r="D82" s="11" t="str">
        <f t="shared" si="14"/>
        <v>N/A</v>
      </c>
      <c r="E82" s="43">
        <v>589843648</v>
      </c>
      <c r="F82" s="11" t="str">
        <f t="shared" si="15"/>
        <v>N/A</v>
      </c>
      <c r="G82" s="43">
        <v>528223415</v>
      </c>
      <c r="H82" s="11" t="str">
        <f t="shared" si="16"/>
        <v>N/A</v>
      </c>
      <c r="I82" s="12">
        <v>6.2009999999999996</v>
      </c>
      <c r="J82" s="12">
        <v>-10.4</v>
      </c>
      <c r="K82" s="41" t="s">
        <v>739</v>
      </c>
      <c r="L82" s="9" t="str">
        <f t="shared" ref="L82:L138" si="19">IF(J82="Div by 0", "N/A", IF(K82="N/A","N/A", IF(J82&gt;VALUE(MID(K82,1,2)), "No", IF(J82&lt;-1*VALUE(MID(K82,1,2)), "No", "Yes"))))</f>
        <v>Yes</v>
      </c>
    </row>
    <row r="83" spans="1:12" x14ac:dyDescent="0.25">
      <c r="A83" s="2" t="s">
        <v>363</v>
      </c>
      <c r="B83" s="33" t="s">
        <v>213</v>
      </c>
      <c r="C83" s="43">
        <v>32593</v>
      </c>
      <c r="D83" s="11" t="str">
        <f t="shared" ref="D83:D114" si="20">IF($B83="N/A","N/A",IF(C83&gt;10,"No",IF(C83&lt;-10,"No","Yes")))</f>
        <v>N/A</v>
      </c>
      <c r="E83" s="34">
        <v>38350</v>
      </c>
      <c r="F83" s="11" t="str">
        <f t="shared" ref="F83:F114" si="21">IF($B83="N/A","N/A",IF(E83&gt;10,"No",IF(E83&lt;-10,"No","Yes")))</f>
        <v>N/A</v>
      </c>
      <c r="G83" s="34">
        <v>31181</v>
      </c>
      <c r="H83" s="11" t="str">
        <f t="shared" ref="H83:H114" si="22">IF($B83="N/A","N/A",IF(G83&gt;10,"No",IF(G83&lt;-10,"No","Yes")))</f>
        <v>N/A</v>
      </c>
      <c r="I83" s="12">
        <v>17.66</v>
      </c>
      <c r="J83" s="12">
        <v>-18.7</v>
      </c>
      <c r="K83" s="41" t="s">
        <v>739</v>
      </c>
      <c r="L83" s="9" t="str">
        <f t="shared" si="19"/>
        <v>Yes</v>
      </c>
    </row>
    <row r="84" spans="1:12" x14ac:dyDescent="0.25">
      <c r="A84" s="2" t="s">
        <v>358</v>
      </c>
      <c r="B84" s="33" t="s">
        <v>213</v>
      </c>
      <c r="C84" s="43">
        <v>17040.591660999999</v>
      </c>
      <c r="D84" s="11" t="str">
        <f t="shared" si="20"/>
        <v>N/A</v>
      </c>
      <c r="E84" s="43">
        <v>15380.538409000001</v>
      </c>
      <c r="F84" s="11" t="str">
        <f t="shared" si="21"/>
        <v>N/A</v>
      </c>
      <c r="G84" s="43">
        <v>16940.554023000001</v>
      </c>
      <c r="H84" s="11" t="str">
        <f t="shared" si="22"/>
        <v>N/A</v>
      </c>
      <c r="I84" s="12">
        <v>-9.74</v>
      </c>
      <c r="J84" s="12">
        <v>10.14</v>
      </c>
      <c r="K84" s="41" t="s">
        <v>739</v>
      </c>
      <c r="L84" s="9" t="str">
        <f t="shared" si="19"/>
        <v>Yes</v>
      </c>
    </row>
    <row r="85" spans="1:12" ht="25" x14ac:dyDescent="0.25">
      <c r="A85" s="2" t="s">
        <v>1180</v>
      </c>
      <c r="B85" s="33" t="s">
        <v>213</v>
      </c>
      <c r="C85" s="43">
        <v>11557572</v>
      </c>
      <c r="D85" s="11" t="str">
        <f t="shared" si="20"/>
        <v>N/A</v>
      </c>
      <c r="E85" s="43">
        <v>10881682</v>
      </c>
      <c r="F85" s="11" t="str">
        <f t="shared" si="21"/>
        <v>N/A</v>
      </c>
      <c r="G85" s="43">
        <v>9986094</v>
      </c>
      <c r="H85" s="11" t="str">
        <f t="shared" si="22"/>
        <v>N/A</v>
      </c>
      <c r="I85" s="12">
        <v>-5.85</v>
      </c>
      <c r="J85" s="12">
        <v>-8.23</v>
      </c>
      <c r="K85" s="41" t="s">
        <v>739</v>
      </c>
      <c r="L85" s="9" t="str">
        <f t="shared" si="19"/>
        <v>Yes</v>
      </c>
    </row>
    <row r="86" spans="1:12" x14ac:dyDescent="0.25">
      <c r="A86" s="2" t="s">
        <v>729</v>
      </c>
      <c r="B86" s="33" t="s">
        <v>213</v>
      </c>
      <c r="C86" s="43">
        <v>8618</v>
      </c>
      <c r="D86" s="11" t="str">
        <f t="shared" si="20"/>
        <v>N/A</v>
      </c>
      <c r="E86" s="34">
        <v>9135</v>
      </c>
      <c r="F86" s="11" t="str">
        <f t="shared" si="21"/>
        <v>N/A</v>
      </c>
      <c r="G86" s="34">
        <v>8557</v>
      </c>
      <c r="H86" s="11" t="str">
        <f t="shared" si="22"/>
        <v>N/A</v>
      </c>
      <c r="I86" s="12">
        <v>5.9989999999999997</v>
      </c>
      <c r="J86" s="12">
        <v>-6.33</v>
      </c>
      <c r="K86" s="41" t="s">
        <v>739</v>
      </c>
      <c r="L86" s="9" t="str">
        <f t="shared" si="19"/>
        <v>Yes</v>
      </c>
    </row>
    <row r="87" spans="1:12" ht="25" x14ac:dyDescent="0.25">
      <c r="A87" s="2" t="s">
        <v>1181</v>
      </c>
      <c r="B87" s="33" t="s">
        <v>213</v>
      </c>
      <c r="C87" s="43">
        <v>1341.0967742</v>
      </c>
      <c r="D87" s="11" t="str">
        <f t="shared" si="20"/>
        <v>N/A</v>
      </c>
      <c r="E87" s="43">
        <v>1191.2076628</v>
      </c>
      <c r="F87" s="11" t="str">
        <f t="shared" si="21"/>
        <v>N/A</v>
      </c>
      <c r="G87" s="43">
        <v>1167.0087648000001</v>
      </c>
      <c r="H87" s="11" t="str">
        <f t="shared" si="22"/>
        <v>N/A</v>
      </c>
      <c r="I87" s="12">
        <v>-11.2</v>
      </c>
      <c r="J87" s="12">
        <v>-2.0299999999999998</v>
      </c>
      <c r="K87" s="41" t="s">
        <v>739</v>
      </c>
      <c r="L87" s="9" t="str">
        <f t="shared" si="19"/>
        <v>Yes</v>
      </c>
    </row>
    <row r="88" spans="1:12" ht="25" x14ac:dyDescent="0.25">
      <c r="A88" s="2" t="s">
        <v>1182</v>
      </c>
      <c r="B88" s="33" t="s">
        <v>213</v>
      </c>
      <c r="C88" s="43">
        <v>197392</v>
      </c>
      <c r="D88" s="11" t="str">
        <f t="shared" si="20"/>
        <v>N/A</v>
      </c>
      <c r="E88" s="43">
        <v>36518</v>
      </c>
      <c r="F88" s="11" t="str">
        <f t="shared" si="21"/>
        <v>N/A</v>
      </c>
      <c r="G88" s="43">
        <v>34550</v>
      </c>
      <c r="H88" s="11" t="str">
        <f t="shared" si="22"/>
        <v>N/A</v>
      </c>
      <c r="I88" s="12">
        <v>-81.5</v>
      </c>
      <c r="J88" s="12">
        <v>-5.39</v>
      </c>
      <c r="K88" s="41" t="s">
        <v>739</v>
      </c>
      <c r="L88" s="9" t="str">
        <f t="shared" si="19"/>
        <v>Yes</v>
      </c>
    </row>
    <row r="89" spans="1:12" x14ac:dyDescent="0.25">
      <c r="A89" s="2" t="s">
        <v>730</v>
      </c>
      <c r="B89" s="33" t="s">
        <v>213</v>
      </c>
      <c r="C89" s="43">
        <v>41</v>
      </c>
      <c r="D89" s="11" t="str">
        <f t="shared" si="20"/>
        <v>N/A</v>
      </c>
      <c r="E89" s="34">
        <v>11</v>
      </c>
      <c r="F89" s="11" t="str">
        <f t="shared" si="21"/>
        <v>N/A</v>
      </c>
      <c r="G89" s="34">
        <v>11</v>
      </c>
      <c r="H89" s="11" t="str">
        <f t="shared" si="22"/>
        <v>N/A</v>
      </c>
      <c r="I89" s="12">
        <v>-82.9</v>
      </c>
      <c r="J89" s="12">
        <v>-28.6</v>
      </c>
      <c r="K89" s="41" t="s">
        <v>739</v>
      </c>
      <c r="L89" s="9" t="str">
        <f t="shared" si="19"/>
        <v>Yes</v>
      </c>
    </row>
    <row r="90" spans="1:12" ht="25" x14ac:dyDescent="0.25">
      <c r="A90" s="2" t="s">
        <v>1183</v>
      </c>
      <c r="B90" s="33" t="s">
        <v>213</v>
      </c>
      <c r="C90" s="43">
        <v>4814.4390243999997</v>
      </c>
      <c r="D90" s="11" t="str">
        <f t="shared" si="20"/>
        <v>N/A</v>
      </c>
      <c r="E90" s="43">
        <v>5216.8571429000003</v>
      </c>
      <c r="F90" s="11" t="str">
        <f t="shared" si="21"/>
        <v>N/A</v>
      </c>
      <c r="G90" s="43">
        <v>6910</v>
      </c>
      <c r="H90" s="11" t="str">
        <f t="shared" si="22"/>
        <v>N/A</v>
      </c>
      <c r="I90" s="12">
        <v>8.359</v>
      </c>
      <c r="J90" s="12">
        <v>32.46</v>
      </c>
      <c r="K90" s="41" t="s">
        <v>739</v>
      </c>
      <c r="L90" s="9" t="str">
        <f t="shared" si="19"/>
        <v>No</v>
      </c>
    </row>
    <row r="91" spans="1:12" ht="25" x14ac:dyDescent="0.25">
      <c r="A91" s="2" t="s">
        <v>1184</v>
      </c>
      <c r="B91" s="33" t="s">
        <v>213</v>
      </c>
      <c r="C91" s="43">
        <v>14956100</v>
      </c>
      <c r="D91" s="11" t="str">
        <f t="shared" si="20"/>
        <v>N/A</v>
      </c>
      <c r="E91" s="43">
        <v>16386087</v>
      </c>
      <c r="F91" s="11" t="str">
        <f t="shared" si="21"/>
        <v>N/A</v>
      </c>
      <c r="G91" s="43">
        <v>16935869</v>
      </c>
      <c r="H91" s="11" t="str">
        <f t="shared" si="22"/>
        <v>N/A</v>
      </c>
      <c r="I91" s="12">
        <v>9.5609999999999999</v>
      </c>
      <c r="J91" s="12">
        <v>3.355</v>
      </c>
      <c r="K91" s="41" t="s">
        <v>739</v>
      </c>
      <c r="L91" s="9" t="str">
        <f t="shared" si="19"/>
        <v>Yes</v>
      </c>
    </row>
    <row r="92" spans="1:12" x14ac:dyDescent="0.25">
      <c r="A92" s="2" t="s">
        <v>731</v>
      </c>
      <c r="B92" s="33" t="s">
        <v>213</v>
      </c>
      <c r="C92" s="43">
        <v>2279</v>
      </c>
      <c r="D92" s="11" t="str">
        <f t="shared" si="20"/>
        <v>N/A</v>
      </c>
      <c r="E92" s="34">
        <v>2476</v>
      </c>
      <c r="F92" s="11" t="str">
        <f t="shared" si="21"/>
        <v>N/A</v>
      </c>
      <c r="G92" s="34">
        <v>2572</v>
      </c>
      <c r="H92" s="11" t="str">
        <f t="shared" si="22"/>
        <v>N/A</v>
      </c>
      <c r="I92" s="12">
        <v>8.6440000000000001</v>
      </c>
      <c r="J92" s="12">
        <v>3.8769999999999998</v>
      </c>
      <c r="K92" s="41" t="s">
        <v>739</v>
      </c>
      <c r="L92" s="9" t="str">
        <f t="shared" si="19"/>
        <v>Yes</v>
      </c>
    </row>
    <row r="93" spans="1:12" ht="25" x14ac:dyDescent="0.25">
      <c r="A93" s="2" t="s">
        <v>1185</v>
      </c>
      <c r="B93" s="33" t="s">
        <v>213</v>
      </c>
      <c r="C93" s="43">
        <v>6562.5713032000003</v>
      </c>
      <c r="D93" s="11" t="str">
        <f t="shared" si="20"/>
        <v>N/A</v>
      </c>
      <c r="E93" s="43">
        <v>6617.9672859000002</v>
      </c>
      <c r="F93" s="11" t="str">
        <f t="shared" si="21"/>
        <v>N/A</v>
      </c>
      <c r="G93" s="43">
        <v>6584.7080093000004</v>
      </c>
      <c r="H93" s="11" t="str">
        <f t="shared" si="22"/>
        <v>N/A</v>
      </c>
      <c r="I93" s="12">
        <v>0.84409999999999996</v>
      </c>
      <c r="J93" s="12">
        <v>-0.503</v>
      </c>
      <c r="K93" s="41" t="s">
        <v>739</v>
      </c>
      <c r="L93" s="9" t="str">
        <f t="shared" si="19"/>
        <v>Yes</v>
      </c>
    </row>
    <row r="94" spans="1:12" x14ac:dyDescent="0.25">
      <c r="A94" s="2" t="s">
        <v>1186</v>
      </c>
      <c r="B94" s="33" t="s">
        <v>213</v>
      </c>
      <c r="C94" s="43">
        <v>11468055</v>
      </c>
      <c r="D94" s="11" t="str">
        <f t="shared" si="20"/>
        <v>N/A</v>
      </c>
      <c r="E94" s="43">
        <v>17079614</v>
      </c>
      <c r="F94" s="11" t="str">
        <f t="shared" si="21"/>
        <v>N/A</v>
      </c>
      <c r="G94" s="43">
        <v>21790215</v>
      </c>
      <c r="H94" s="11" t="str">
        <f t="shared" si="22"/>
        <v>N/A</v>
      </c>
      <c r="I94" s="12">
        <v>48.93</v>
      </c>
      <c r="J94" s="12">
        <v>27.58</v>
      </c>
      <c r="K94" s="41" t="s">
        <v>739</v>
      </c>
      <c r="L94" s="9" t="str">
        <f t="shared" si="19"/>
        <v>Yes</v>
      </c>
    </row>
    <row r="95" spans="1:12" x14ac:dyDescent="0.25">
      <c r="A95" s="2" t="s">
        <v>732</v>
      </c>
      <c r="B95" s="33" t="s">
        <v>213</v>
      </c>
      <c r="C95" s="43">
        <v>2150</v>
      </c>
      <c r="D95" s="11" t="str">
        <f t="shared" si="20"/>
        <v>N/A</v>
      </c>
      <c r="E95" s="34">
        <v>3137</v>
      </c>
      <c r="F95" s="11" t="str">
        <f t="shared" si="21"/>
        <v>N/A</v>
      </c>
      <c r="G95" s="34">
        <v>3344</v>
      </c>
      <c r="H95" s="11" t="str">
        <f t="shared" si="22"/>
        <v>N/A</v>
      </c>
      <c r="I95" s="12">
        <v>45.91</v>
      </c>
      <c r="J95" s="12">
        <v>6.5990000000000002</v>
      </c>
      <c r="K95" s="41" t="s">
        <v>739</v>
      </c>
      <c r="L95" s="9" t="str">
        <f t="shared" si="19"/>
        <v>Yes</v>
      </c>
    </row>
    <row r="96" spans="1:12" x14ac:dyDescent="0.25">
      <c r="A96" s="2" t="s">
        <v>1187</v>
      </c>
      <c r="B96" s="33" t="s">
        <v>213</v>
      </c>
      <c r="C96" s="43">
        <v>5333.9790697999997</v>
      </c>
      <c r="D96" s="11" t="str">
        <f t="shared" si="20"/>
        <v>N/A</v>
      </c>
      <c r="E96" s="43">
        <v>5444.5693338000001</v>
      </c>
      <c r="F96" s="11" t="str">
        <f t="shared" si="21"/>
        <v>N/A</v>
      </c>
      <c r="G96" s="43">
        <v>6516.2126195999999</v>
      </c>
      <c r="H96" s="11" t="str">
        <f t="shared" si="22"/>
        <v>N/A</v>
      </c>
      <c r="I96" s="12">
        <v>2.073</v>
      </c>
      <c r="J96" s="12">
        <v>19.68</v>
      </c>
      <c r="K96" s="41" t="s">
        <v>739</v>
      </c>
      <c r="L96" s="9" t="str">
        <f t="shared" si="19"/>
        <v>Yes</v>
      </c>
    </row>
    <row r="97" spans="1:12" x14ac:dyDescent="0.25">
      <c r="A97" s="2" t="s">
        <v>1188</v>
      </c>
      <c r="B97" s="33" t="s">
        <v>213</v>
      </c>
      <c r="C97" s="43">
        <v>5557569</v>
      </c>
      <c r="D97" s="11" t="str">
        <f t="shared" si="20"/>
        <v>N/A</v>
      </c>
      <c r="E97" s="43">
        <v>6891395</v>
      </c>
      <c r="F97" s="11" t="str">
        <f t="shared" si="21"/>
        <v>N/A</v>
      </c>
      <c r="G97" s="43">
        <v>8073756</v>
      </c>
      <c r="H97" s="11" t="str">
        <f t="shared" si="22"/>
        <v>N/A</v>
      </c>
      <c r="I97" s="12">
        <v>24</v>
      </c>
      <c r="J97" s="12">
        <v>17.16</v>
      </c>
      <c r="K97" s="41" t="s">
        <v>739</v>
      </c>
      <c r="L97" s="9" t="str">
        <f t="shared" si="19"/>
        <v>Yes</v>
      </c>
    </row>
    <row r="98" spans="1:12" x14ac:dyDescent="0.25">
      <c r="A98" s="2" t="s">
        <v>520</v>
      </c>
      <c r="B98" s="33" t="s">
        <v>213</v>
      </c>
      <c r="C98" s="43">
        <v>68</v>
      </c>
      <c r="D98" s="11" t="str">
        <f t="shared" si="20"/>
        <v>N/A</v>
      </c>
      <c r="E98" s="34">
        <v>80</v>
      </c>
      <c r="F98" s="11" t="str">
        <f t="shared" si="21"/>
        <v>N/A</v>
      </c>
      <c r="G98" s="34">
        <v>92</v>
      </c>
      <c r="H98" s="11" t="str">
        <f t="shared" si="22"/>
        <v>N/A</v>
      </c>
      <c r="I98" s="12">
        <v>17.649999999999999</v>
      </c>
      <c r="J98" s="12">
        <v>15</v>
      </c>
      <c r="K98" s="41" t="s">
        <v>739</v>
      </c>
      <c r="L98" s="9" t="str">
        <f t="shared" si="19"/>
        <v>Yes</v>
      </c>
    </row>
    <row r="99" spans="1:12" x14ac:dyDescent="0.25">
      <c r="A99" s="2" t="s">
        <v>1189</v>
      </c>
      <c r="B99" s="33" t="s">
        <v>213</v>
      </c>
      <c r="C99" s="43">
        <v>81728.955881999995</v>
      </c>
      <c r="D99" s="11" t="str">
        <f t="shared" si="20"/>
        <v>N/A</v>
      </c>
      <c r="E99" s="43">
        <v>86142.4375</v>
      </c>
      <c r="F99" s="11" t="str">
        <f t="shared" si="21"/>
        <v>N/A</v>
      </c>
      <c r="G99" s="43">
        <v>87758.217390999998</v>
      </c>
      <c r="H99" s="11" t="str">
        <f t="shared" si="22"/>
        <v>N/A</v>
      </c>
      <c r="I99" s="12">
        <v>5.4</v>
      </c>
      <c r="J99" s="12">
        <v>1.8759999999999999</v>
      </c>
      <c r="K99" s="41" t="s">
        <v>739</v>
      </c>
      <c r="L99" s="9" t="str">
        <f t="shared" si="19"/>
        <v>Yes</v>
      </c>
    </row>
    <row r="100" spans="1:12" ht="25" x14ac:dyDescent="0.25">
      <c r="A100" s="2" t="s">
        <v>1190</v>
      </c>
      <c r="B100" s="33" t="s">
        <v>213</v>
      </c>
      <c r="C100" s="43">
        <v>0</v>
      </c>
      <c r="D100" s="11" t="str">
        <f t="shared" si="20"/>
        <v>N/A</v>
      </c>
      <c r="E100" s="43">
        <v>336</v>
      </c>
      <c r="F100" s="11" t="str">
        <f t="shared" si="21"/>
        <v>N/A</v>
      </c>
      <c r="G100" s="43">
        <v>72685</v>
      </c>
      <c r="H100" s="11" t="str">
        <f t="shared" si="22"/>
        <v>N/A</v>
      </c>
      <c r="I100" s="12" t="s">
        <v>1747</v>
      </c>
      <c r="J100" s="12">
        <v>21532</v>
      </c>
      <c r="K100" s="41" t="s">
        <v>739</v>
      </c>
      <c r="L100" s="9" t="str">
        <f t="shared" si="19"/>
        <v>No</v>
      </c>
    </row>
    <row r="101" spans="1:12" x14ac:dyDescent="0.25">
      <c r="A101" s="2" t="s">
        <v>521</v>
      </c>
      <c r="B101" s="33" t="s">
        <v>213</v>
      </c>
      <c r="C101" s="43">
        <v>0</v>
      </c>
      <c r="D101" s="11" t="str">
        <f t="shared" si="20"/>
        <v>N/A</v>
      </c>
      <c r="E101" s="34">
        <v>11</v>
      </c>
      <c r="F101" s="11" t="str">
        <f t="shared" si="21"/>
        <v>N/A</v>
      </c>
      <c r="G101" s="34">
        <v>57</v>
      </c>
      <c r="H101" s="11" t="str">
        <f t="shared" si="22"/>
        <v>N/A</v>
      </c>
      <c r="I101" s="12" t="s">
        <v>1747</v>
      </c>
      <c r="J101" s="12">
        <v>5600</v>
      </c>
      <c r="K101" s="41" t="s">
        <v>739</v>
      </c>
      <c r="L101" s="9" t="str">
        <f t="shared" si="19"/>
        <v>No</v>
      </c>
    </row>
    <row r="102" spans="1:12" ht="25" x14ac:dyDescent="0.25">
      <c r="A102" s="2" t="s">
        <v>1191</v>
      </c>
      <c r="B102" s="33" t="s">
        <v>213</v>
      </c>
      <c r="C102" s="43" t="s">
        <v>1747</v>
      </c>
      <c r="D102" s="11" t="str">
        <f t="shared" si="20"/>
        <v>N/A</v>
      </c>
      <c r="E102" s="43">
        <v>336</v>
      </c>
      <c r="F102" s="11" t="str">
        <f t="shared" si="21"/>
        <v>N/A</v>
      </c>
      <c r="G102" s="43">
        <v>1275.1754386</v>
      </c>
      <c r="H102" s="11" t="str">
        <f t="shared" si="22"/>
        <v>N/A</v>
      </c>
      <c r="I102" s="12" t="s">
        <v>1747</v>
      </c>
      <c r="J102" s="12">
        <v>279.5</v>
      </c>
      <c r="K102" s="41" t="s">
        <v>739</v>
      </c>
      <c r="L102" s="9" t="str">
        <f t="shared" si="19"/>
        <v>No</v>
      </c>
    </row>
    <row r="103" spans="1:12" ht="25" x14ac:dyDescent="0.25">
      <c r="A103" s="2" t="s">
        <v>1192</v>
      </c>
      <c r="B103" s="33" t="s">
        <v>213</v>
      </c>
      <c r="C103" s="43">
        <v>0</v>
      </c>
      <c r="D103" s="11" t="str">
        <f t="shared" si="20"/>
        <v>N/A</v>
      </c>
      <c r="E103" s="43">
        <v>0</v>
      </c>
      <c r="F103" s="11" t="str">
        <f t="shared" si="21"/>
        <v>N/A</v>
      </c>
      <c r="G103" s="43">
        <v>0</v>
      </c>
      <c r="H103" s="11" t="str">
        <f t="shared" si="22"/>
        <v>N/A</v>
      </c>
      <c r="I103" s="12" t="s">
        <v>1747</v>
      </c>
      <c r="J103" s="12" t="s">
        <v>1747</v>
      </c>
      <c r="K103" s="41" t="s">
        <v>739</v>
      </c>
      <c r="L103" s="9" t="str">
        <f t="shared" si="19"/>
        <v>N/A</v>
      </c>
    </row>
    <row r="104" spans="1:12" ht="25" x14ac:dyDescent="0.25">
      <c r="A104" s="2" t="s">
        <v>522</v>
      </c>
      <c r="B104" s="33" t="s">
        <v>213</v>
      </c>
      <c r="C104" s="43">
        <v>0</v>
      </c>
      <c r="D104" s="11" t="str">
        <f t="shared" si="20"/>
        <v>N/A</v>
      </c>
      <c r="E104" s="34">
        <v>0</v>
      </c>
      <c r="F104" s="11" t="str">
        <f t="shared" si="21"/>
        <v>N/A</v>
      </c>
      <c r="G104" s="34">
        <v>0</v>
      </c>
      <c r="H104" s="11" t="str">
        <f t="shared" si="22"/>
        <v>N/A</v>
      </c>
      <c r="I104" s="12" t="s">
        <v>1747</v>
      </c>
      <c r="J104" s="12" t="s">
        <v>1747</v>
      </c>
      <c r="K104" s="41" t="s">
        <v>739</v>
      </c>
      <c r="L104" s="9" t="str">
        <f t="shared" si="19"/>
        <v>N/A</v>
      </c>
    </row>
    <row r="105" spans="1:12" ht="25" x14ac:dyDescent="0.25">
      <c r="A105" s="2" t="s">
        <v>1193</v>
      </c>
      <c r="B105" s="33" t="s">
        <v>213</v>
      </c>
      <c r="C105" s="43" t="s">
        <v>1747</v>
      </c>
      <c r="D105" s="11" t="str">
        <f t="shared" si="20"/>
        <v>N/A</v>
      </c>
      <c r="E105" s="43" t="s">
        <v>1747</v>
      </c>
      <c r="F105" s="11" t="str">
        <f t="shared" si="21"/>
        <v>N/A</v>
      </c>
      <c r="G105" s="43" t="s">
        <v>1747</v>
      </c>
      <c r="H105" s="11" t="str">
        <f t="shared" si="22"/>
        <v>N/A</v>
      </c>
      <c r="I105" s="12" t="s">
        <v>1747</v>
      </c>
      <c r="J105" s="12" t="s">
        <v>1747</v>
      </c>
      <c r="K105" s="41" t="s">
        <v>739</v>
      </c>
      <c r="L105" s="9" t="str">
        <f t="shared" si="19"/>
        <v>N/A</v>
      </c>
    </row>
    <row r="106" spans="1:12" ht="25" x14ac:dyDescent="0.25">
      <c r="A106" s="2" t="s">
        <v>1194</v>
      </c>
      <c r="B106" s="33" t="s">
        <v>213</v>
      </c>
      <c r="C106" s="43">
        <v>439206326</v>
      </c>
      <c r="D106" s="11" t="str">
        <f t="shared" si="20"/>
        <v>N/A</v>
      </c>
      <c r="E106" s="43">
        <v>455182107</v>
      </c>
      <c r="F106" s="11" t="str">
        <f t="shared" si="21"/>
        <v>N/A</v>
      </c>
      <c r="G106" s="43">
        <v>451081911</v>
      </c>
      <c r="H106" s="11" t="str">
        <f t="shared" si="22"/>
        <v>N/A</v>
      </c>
      <c r="I106" s="12">
        <v>3.637</v>
      </c>
      <c r="J106" s="12">
        <v>-0.90100000000000002</v>
      </c>
      <c r="K106" s="41" t="s">
        <v>739</v>
      </c>
      <c r="L106" s="9" t="str">
        <f t="shared" si="19"/>
        <v>Yes</v>
      </c>
    </row>
    <row r="107" spans="1:12" x14ac:dyDescent="0.25">
      <c r="A107" s="2" t="s">
        <v>523</v>
      </c>
      <c r="B107" s="33" t="s">
        <v>213</v>
      </c>
      <c r="C107" s="43">
        <v>13097</v>
      </c>
      <c r="D107" s="11" t="str">
        <f t="shared" si="20"/>
        <v>N/A</v>
      </c>
      <c r="E107" s="34">
        <v>14121</v>
      </c>
      <c r="F107" s="11" t="str">
        <f t="shared" si="21"/>
        <v>N/A</v>
      </c>
      <c r="G107" s="34">
        <v>14293</v>
      </c>
      <c r="H107" s="11" t="str">
        <f t="shared" si="22"/>
        <v>N/A</v>
      </c>
      <c r="I107" s="12">
        <v>7.819</v>
      </c>
      <c r="J107" s="12">
        <v>1.218</v>
      </c>
      <c r="K107" s="41" t="s">
        <v>739</v>
      </c>
      <c r="L107" s="9" t="str">
        <f t="shared" si="19"/>
        <v>Yes</v>
      </c>
    </row>
    <row r="108" spans="1:12" ht="25" x14ac:dyDescent="0.25">
      <c r="A108" s="2" t="s">
        <v>1195</v>
      </c>
      <c r="B108" s="33" t="s">
        <v>213</v>
      </c>
      <c r="C108" s="43">
        <v>33534.880202</v>
      </c>
      <c r="D108" s="11" t="str">
        <f t="shared" si="20"/>
        <v>N/A</v>
      </c>
      <c r="E108" s="43">
        <v>32234.410240000001</v>
      </c>
      <c r="F108" s="11" t="str">
        <f t="shared" si="21"/>
        <v>N/A</v>
      </c>
      <c r="G108" s="43">
        <v>31559.638353999999</v>
      </c>
      <c r="H108" s="11" t="str">
        <f t="shared" si="22"/>
        <v>N/A</v>
      </c>
      <c r="I108" s="12">
        <v>-3.88</v>
      </c>
      <c r="J108" s="12">
        <v>-2.09</v>
      </c>
      <c r="K108" s="41" t="s">
        <v>739</v>
      </c>
      <c r="L108" s="9" t="str">
        <f t="shared" si="19"/>
        <v>Yes</v>
      </c>
    </row>
    <row r="109" spans="1:12" ht="25" x14ac:dyDescent="0.25">
      <c r="A109" s="2" t="s">
        <v>1196</v>
      </c>
      <c r="B109" s="33" t="s">
        <v>213</v>
      </c>
      <c r="C109" s="43">
        <v>721395</v>
      </c>
      <c r="D109" s="11" t="str">
        <f t="shared" si="20"/>
        <v>N/A</v>
      </c>
      <c r="E109" s="43">
        <v>983270</v>
      </c>
      <c r="F109" s="11" t="str">
        <f t="shared" si="21"/>
        <v>N/A</v>
      </c>
      <c r="G109" s="43">
        <v>948953</v>
      </c>
      <c r="H109" s="11" t="str">
        <f t="shared" si="22"/>
        <v>N/A</v>
      </c>
      <c r="I109" s="12">
        <v>36.299999999999997</v>
      </c>
      <c r="J109" s="12">
        <v>-3.49</v>
      </c>
      <c r="K109" s="41" t="s">
        <v>739</v>
      </c>
      <c r="L109" s="9" t="str">
        <f t="shared" si="19"/>
        <v>Yes</v>
      </c>
    </row>
    <row r="110" spans="1:12" x14ac:dyDescent="0.25">
      <c r="A110" s="2" t="s">
        <v>524</v>
      </c>
      <c r="B110" s="33" t="s">
        <v>213</v>
      </c>
      <c r="C110" s="43">
        <v>169</v>
      </c>
      <c r="D110" s="11" t="str">
        <f t="shared" si="20"/>
        <v>N/A</v>
      </c>
      <c r="E110" s="34">
        <v>227</v>
      </c>
      <c r="F110" s="11" t="str">
        <f t="shared" si="21"/>
        <v>N/A</v>
      </c>
      <c r="G110" s="34">
        <v>221</v>
      </c>
      <c r="H110" s="11" t="str">
        <f t="shared" si="22"/>
        <v>N/A</v>
      </c>
      <c r="I110" s="12">
        <v>34.32</v>
      </c>
      <c r="J110" s="12">
        <v>-2.64</v>
      </c>
      <c r="K110" s="41" t="s">
        <v>739</v>
      </c>
      <c r="L110" s="9" t="str">
        <f t="shared" si="19"/>
        <v>Yes</v>
      </c>
    </row>
    <row r="111" spans="1:12" ht="25" x14ac:dyDescent="0.25">
      <c r="A111" s="2" t="s">
        <v>1197</v>
      </c>
      <c r="B111" s="33" t="s">
        <v>213</v>
      </c>
      <c r="C111" s="43">
        <v>4268.6094675000004</v>
      </c>
      <c r="D111" s="11" t="str">
        <f t="shared" si="20"/>
        <v>N/A</v>
      </c>
      <c r="E111" s="43">
        <v>4331.5859031</v>
      </c>
      <c r="F111" s="11" t="str">
        <f t="shared" si="21"/>
        <v>N/A</v>
      </c>
      <c r="G111" s="43">
        <v>4293.9049773999996</v>
      </c>
      <c r="H111" s="11" t="str">
        <f t="shared" si="22"/>
        <v>N/A</v>
      </c>
      <c r="I111" s="12">
        <v>1.4750000000000001</v>
      </c>
      <c r="J111" s="12">
        <v>-0.87</v>
      </c>
      <c r="K111" s="41" t="s">
        <v>739</v>
      </c>
      <c r="L111" s="9" t="str">
        <f t="shared" si="19"/>
        <v>Yes</v>
      </c>
    </row>
    <row r="112" spans="1:12" ht="25" x14ac:dyDescent="0.25">
      <c r="A112" s="2" t="s">
        <v>1198</v>
      </c>
      <c r="B112" s="33" t="s">
        <v>213</v>
      </c>
      <c r="C112" s="43">
        <v>56693476</v>
      </c>
      <c r="D112" s="11" t="str">
        <f t="shared" si="20"/>
        <v>N/A</v>
      </c>
      <c r="E112" s="43">
        <v>70165289</v>
      </c>
      <c r="F112" s="11" t="str">
        <f t="shared" si="21"/>
        <v>N/A</v>
      </c>
      <c r="G112" s="43">
        <v>12257071</v>
      </c>
      <c r="H112" s="11" t="str">
        <f t="shared" si="22"/>
        <v>N/A</v>
      </c>
      <c r="I112" s="12">
        <v>23.76</v>
      </c>
      <c r="J112" s="12">
        <v>-82.5</v>
      </c>
      <c r="K112" s="41" t="s">
        <v>739</v>
      </c>
      <c r="L112" s="9" t="str">
        <f t="shared" si="19"/>
        <v>No</v>
      </c>
    </row>
    <row r="113" spans="1:12" x14ac:dyDescent="0.25">
      <c r="A113" s="2" t="s">
        <v>525</v>
      </c>
      <c r="B113" s="33" t="s">
        <v>213</v>
      </c>
      <c r="C113" s="43">
        <v>13317</v>
      </c>
      <c r="D113" s="11" t="str">
        <f t="shared" si="20"/>
        <v>N/A</v>
      </c>
      <c r="E113" s="34">
        <v>17785</v>
      </c>
      <c r="F113" s="11" t="str">
        <f t="shared" si="21"/>
        <v>N/A</v>
      </c>
      <c r="G113" s="34">
        <v>12148</v>
      </c>
      <c r="H113" s="11" t="str">
        <f t="shared" si="22"/>
        <v>N/A</v>
      </c>
      <c r="I113" s="12">
        <v>33.549999999999997</v>
      </c>
      <c r="J113" s="12">
        <v>-31.7</v>
      </c>
      <c r="K113" s="41" t="s">
        <v>739</v>
      </c>
      <c r="L113" s="9" t="str">
        <f t="shared" si="19"/>
        <v>No</v>
      </c>
    </row>
    <row r="114" spans="1:12" ht="25" x14ac:dyDescent="0.25">
      <c r="A114" s="2" t="s">
        <v>1199</v>
      </c>
      <c r="B114" s="33" t="s">
        <v>213</v>
      </c>
      <c r="C114" s="43">
        <v>4257.2258015999996</v>
      </c>
      <c r="D114" s="11" t="str">
        <f t="shared" si="20"/>
        <v>N/A</v>
      </c>
      <c r="E114" s="43">
        <v>3945.1947709000001</v>
      </c>
      <c r="F114" s="11" t="str">
        <f t="shared" si="21"/>
        <v>N/A</v>
      </c>
      <c r="G114" s="43">
        <v>1008.978515</v>
      </c>
      <c r="H114" s="11" t="str">
        <f t="shared" si="22"/>
        <v>N/A</v>
      </c>
      <c r="I114" s="12">
        <v>-7.33</v>
      </c>
      <c r="J114" s="12">
        <v>-74.400000000000006</v>
      </c>
      <c r="K114" s="41" t="s">
        <v>739</v>
      </c>
      <c r="L114" s="9" t="str">
        <f t="shared" si="19"/>
        <v>No</v>
      </c>
    </row>
    <row r="115" spans="1:12" ht="25" x14ac:dyDescent="0.25">
      <c r="A115" s="2" t="s">
        <v>1200</v>
      </c>
      <c r="B115" s="33" t="s">
        <v>213</v>
      </c>
      <c r="C115" s="43">
        <v>2088104</v>
      </c>
      <c r="D115" s="11" t="str">
        <f t="shared" ref="D115:D146" si="23">IF($B115="N/A","N/A",IF(C115&gt;10,"No",IF(C115&lt;-10,"No","Yes")))</f>
        <v>N/A</v>
      </c>
      <c r="E115" s="43">
        <v>2050281</v>
      </c>
      <c r="F115" s="11" t="str">
        <f t="shared" ref="F115:F146" si="24">IF($B115="N/A","N/A",IF(E115&gt;10,"No",IF(E115&lt;-10,"No","Yes")))</f>
        <v>N/A</v>
      </c>
      <c r="G115" s="43">
        <v>844098</v>
      </c>
      <c r="H115" s="11" t="str">
        <f t="shared" ref="H115:H146" si="25">IF($B115="N/A","N/A",IF(G115&gt;10,"No",IF(G115&lt;-10,"No","Yes")))</f>
        <v>N/A</v>
      </c>
      <c r="I115" s="12">
        <v>-1.81</v>
      </c>
      <c r="J115" s="12">
        <v>-58.8</v>
      </c>
      <c r="K115" s="41" t="s">
        <v>739</v>
      </c>
      <c r="L115" s="9" t="str">
        <f t="shared" si="19"/>
        <v>No</v>
      </c>
    </row>
    <row r="116" spans="1:12" ht="25" x14ac:dyDescent="0.25">
      <c r="A116" s="2" t="s">
        <v>526</v>
      </c>
      <c r="B116" s="33" t="s">
        <v>213</v>
      </c>
      <c r="C116" s="43">
        <v>7232</v>
      </c>
      <c r="D116" s="11" t="str">
        <f t="shared" si="23"/>
        <v>N/A</v>
      </c>
      <c r="E116" s="34">
        <v>7097</v>
      </c>
      <c r="F116" s="11" t="str">
        <f t="shared" si="24"/>
        <v>N/A</v>
      </c>
      <c r="G116" s="34">
        <v>3109</v>
      </c>
      <c r="H116" s="11" t="str">
        <f t="shared" si="25"/>
        <v>N/A</v>
      </c>
      <c r="I116" s="12">
        <v>-1.87</v>
      </c>
      <c r="J116" s="12">
        <v>-56.2</v>
      </c>
      <c r="K116" s="41" t="s">
        <v>739</v>
      </c>
      <c r="L116" s="9" t="str">
        <f t="shared" si="19"/>
        <v>No</v>
      </c>
    </row>
    <row r="117" spans="1:12" ht="25" x14ac:dyDescent="0.25">
      <c r="A117" s="2" t="s">
        <v>1201</v>
      </c>
      <c r="B117" s="33" t="s">
        <v>213</v>
      </c>
      <c r="C117" s="43">
        <v>288.73119469</v>
      </c>
      <c r="D117" s="11" t="str">
        <f t="shared" si="23"/>
        <v>N/A</v>
      </c>
      <c r="E117" s="43">
        <v>288.89403973999998</v>
      </c>
      <c r="F117" s="11" t="str">
        <f t="shared" si="24"/>
        <v>N/A</v>
      </c>
      <c r="G117" s="43">
        <v>271.50144741000003</v>
      </c>
      <c r="H117" s="11" t="str">
        <f t="shared" si="25"/>
        <v>N/A</v>
      </c>
      <c r="I117" s="12">
        <v>5.6399999999999999E-2</v>
      </c>
      <c r="J117" s="12">
        <v>-6.02</v>
      </c>
      <c r="K117" s="41" t="s">
        <v>739</v>
      </c>
      <c r="L117" s="9" t="str">
        <f t="shared" si="19"/>
        <v>Yes</v>
      </c>
    </row>
    <row r="118" spans="1:12" ht="25" x14ac:dyDescent="0.25">
      <c r="A118" s="2" t="s">
        <v>1202</v>
      </c>
      <c r="B118" s="33" t="s">
        <v>213</v>
      </c>
      <c r="C118" s="43">
        <v>0</v>
      </c>
      <c r="D118" s="11" t="str">
        <f t="shared" si="23"/>
        <v>N/A</v>
      </c>
      <c r="E118" s="43">
        <v>0</v>
      </c>
      <c r="F118" s="11" t="str">
        <f t="shared" si="24"/>
        <v>N/A</v>
      </c>
      <c r="G118" s="43">
        <v>0</v>
      </c>
      <c r="H118" s="11" t="str">
        <f t="shared" si="25"/>
        <v>N/A</v>
      </c>
      <c r="I118" s="12" t="s">
        <v>1747</v>
      </c>
      <c r="J118" s="12" t="s">
        <v>1747</v>
      </c>
      <c r="K118" s="41" t="s">
        <v>739</v>
      </c>
      <c r="L118" s="9" t="str">
        <f t="shared" si="19"/>
        <v>N/A</v>
      </c>
    </row>
    <row r="119" spans="1:12" ht="25" x14ac:dyDescent="0.25">
      <c r="A119" s="2" t="s">
        <v>527</v>
      </c>
      <c r="B119" s="33" t="s">
        <v>213</v>
      </c>
      <c r="C119" s="43">
        <v>0</v>
      </c>
      <c r="D119" s="11" t="str">
        <f t="shared" si="23"/>
        <v>N/A</v>
      </c>
      <c r="E119" s="34">
        <v>0</v>
      </c>
      <c r="F119" s="11" t="str">
        <f t="shared" si="24"/>
        <v>N/A</v>
      </c>
      <c r="G119" s="34">
        <v>0</v>
      </c>
      <c r="H119" s="11" t="str">
        <f t="shared" si="25"/>
        <v>N/A</v>
      </c>
      <c r="I119" s="12" t="s">
        <v>1747</v>
      </c>
      <c r="J119" s="12" t="s">
        <v>1747</v>
      </c>
      <c r="K119" s="41" t="s">
        <v>739</v>
      </c>
      <c r="L119" s="9" t="str">
        <f t="shared" si="19"/>
        <v>N/A</v>
      </c>
    </row>
    <row r="120" spans="1:12" ht="25" x14ac:dyDescent="0.25">
      <c r="A120" s="2" t="s">
        <v>1203</v>
      </c>
      <c r="B120" s="33" t="s">
        <v>213</v>
      </c>
      <c r="C120" s="43" t="s">
        <v>1747</v>
      </c>
      <c r="D120" s="11" t="str">
        <f t="shared" si="23"/>
        <v>N/A</v>
      </c>
      <c r="E120" s="43" t="s">
        <v>1747</v>
      </c>
      <c r="F120" s="11" t="str">
        <f t="shared" si="24"/>
        <v>N/A</v>
      </c>
      <c r="G120" s="43" t="s">
        <v>1747</v>
      </c>
      <c r="H120" s="11" t="str">
        <f t="shared" si="25"/>
        <v>N/A</v>
      </c>
      <c r="I120" s="12" t="s">
        <v>1747</v>
      </c>
      <c r="J120" s="12" t="s">
        <v>1747</v>
      </c>
      <c r="K120" s="41" t="s">
        <v>739</v>
      </c>
      <c r="L120" s="9" t="str">
        <f t="shared" si="19"/>
        <v>N/A</v>
      </c>
    </row>
    <row r="121" spans="1:12" ht="25" x14ac:dyDescent="0.25">
      <c r="A121" s="2" t="s">
        <v>1204</v>
      </c>
      <c r="B121" s="33" t="s">
        <v>213</v>
      </c>
      <c r="C121" s="43">
        <v>1329613</v>
      </c>
      <c r="D121" s="11" t="str">
        <f t="shared" si="23"/>
        <v>N/A</v>
      </c>
      <c r="E121" s="43">
        <v>948456</v>
      </c>
      <c r="F121" s="11" t="str">
        <f t="shared" si="24"/>
        <v>N/A</v>
      </c>
      <c r="G121" s="43">
        <v>109775</v>
      </c>
      <c r="H121" s="11" t="str">
        <f t="shared" si="25"/>
        <v>N/A</v>
      </c>
      <c r="I121" s="12">
        <v>-28.7</v>
      </c>
      <c r="J121" s="12">
        <v>-88.4</v>
      </c>
      <c r="K121" s="41" t="s">
        <v>739</v>
      </c>
      <c r="L121" s="9" t="str">
        <f t="shared" si="19"/>
        <v>No</v>
      </c>
    </row>
    <row r="122" spans="1:12" x14ac:dyDescent="0.25">
      <c r="A122" s="2" t="s">
        <v>528</v>
      </c>
      <c r="B122" s="33" t="s">
        <v>213</v>
      </c>
      <c r="C122" s="43">
        <v>2149</v>
      </c>
      <c r="D122" s="11" t="str">
        <f t="shared" si="23"/>
        <v>N/A</v>
      </c>
      <c r="E122" s="34">
        <v>1523</v>
      </c>
      <c r="F122" s="11" t="str">
        <f t="shared" si="24"/>
        <v>N/A</v>
      </c>
      <c r="G122" s="34">
        <v>465</v>
      </c>
      <c r="H122" s="11" t="str">
        <f t="shared" si="25"/>
        <v>N/A</v>
      </c>
      <c r="I122" s="12">
        <v>-29.1</v>
      </c>
      <c r="J122" s="12">
        <v>-69.5</v>
      </c>
      <c r="K122" s="41" t="s">
        <v>739</v>
      </c>
      <c r="L122" s="9" t="str">
        <f t="shared" si="19"/>
        <v>No</v>
      </c>
    </row>
    <row r="123" spans="1:12" ht="25" x14ac:dyDescent="0.25">
      <c r="A123" s="2" t="s">
        <v>1205</v>
      </c>
      <c r="B123" s="33" t="s">
        <v>213</v>
      </c>
      <c r="C123" s="43">
        <v>618.71242438000002</v>
      </c>
      <c r="D123" s="11" t="str">
        <f t="shared" si="23"/>
        <v>N/A</v>
      </c>
      <c r="E123" s="43">
        <v>622.75508864000005</v>
      </c>
      <c r="F123" s="11" t="str">
        <f t="shared" si="24"/>
        <v>N/A</v>
      </c>
      <c r="G123" s="43">
        <v>236.07526881999999</v>
      </c>
      <c r="H123" s="11" t="str">
        <f t="shared" si="25"/>
        <v>N/A</v>
      </c>
      <c r="I123" s="12">
        <v>0.65339999999999998</v>
      </c>
      <c r="J123" s="12">
        <v>-62.1</v>
      </c>
      <c r="K123" s="41" t="s">
        <v>739</v>
      </c>
      <c r="L123" s="9" t="str">
        <f t="shared" si="19"/>
        <v>No</v>
      </c>
    </row>
    <row r="124" spans="1:12" ht="25" x14ac:dyDescent="0.25">
      <c r="A124" s="2" t="s">
        <v>1206</v>
      </c>
      <c r="B124" s="33" t="s">
        <v>213</v>
      </c>
      <c r="C124" s="43">
        <v>2287212</v>
      </c>
      <c r="D124" s="11" t="str">
        <f t="shared" si="23"/>
        <v>N/A</v>
      </c>
      <c r="E124" s="43">
        <v>2522813</v>
      </c>
      <c r="F124" s="11" t="str">
        <f t="shared" si="24"/>
        <v>N/A</v>
      </c>
      <c r="G124" s="43">
        <v>2374722</v>
      </c>
      <c r="H124" s="11" t="str">
        <f t="shared" si="25"/>
        <v>N/A</v>
      </c>
      <c r="I124" s="12">
        <v>10.3</v>
      </c>
      <c r="J124" s="12">
        <v>-5.87</v>
      </c>
      <c r="K124" s="41" t="s">
        <v>739</v>
      </c>
      <c r="L124" s="9" t="str">
        <f t="shared" si="19"/>
        <v>Yes</v>
      </c>
    </row>
    <row r="125" spans="1:12" ht="25" x14ac:dyDescent="0.25">
      <c r="A125" s="2" t="s">
        <v>529</v>
      </c>
      <c r="B125" s="33" t="s">
        <v>213</v>
      </c>
      <c r="C125" s="43">
        <v>3174</v>
      </c>
      <c r="D125" s="11" t="str">
        <f t="shared" si="23"/>
        <v>N/A</v>
      </c>
      <c r="E125" s="34">
        <v>3290</v>
      </c>
      <c r="F125" s="11" t="str">
        <f t="shared" si="24"/>
        <v>N/A</v>
      </c>
      <c r="G125" s="34">
        <v>3069</v>
      </c>
      <c r="H125" s="11" t="str">
        <f t="shared" si="25"/>
        <v>N/A</v>
      </c>
      <c r="I125" s="12">
        <v>3.6549999999999998</v>
      </c>
      <c r="J125" s="12">
        <v>-6.72</v>
      </c>
      <c r="K125" s="41" t="s">
        <v>739</v>
      </c>
      <c r="L125" s="9" t="str">
        <f t="shared" si="19"/>
        <v>Yes</v>
      </c>
    </row>
    <row r="126" spans="1:12" ht="25" x14ac:dyDescent="0.25">
      <c r="A126" s="2" t="s">
        <v>1207</v>
      </c>
      <c r="B126" s="33" t="s">
        <v>213</v>
      </c>
      <c r="C126" s="43">
        <v>720.60869564999996</v>
      </c>
      <c r="D126" s="11" t="str">
        <f t="shared" si="23"/>
        <v>N/A</v>
      </c>
      <c r="E126" s="43">
        <v>766.81246200999999</v>
      </c>
      <c r="F126" s="11" t="str">
        <f t="shared" si="24"/>
        <v>N/A</v>
      </c>
      <c r="G126" s="43">
        <v>773.77712610000003</v>
      </c>
      <c r="H126" s="11" t="str">
        <f t="shared" si="25"/>
        <v>N/A</v>
      </c>
      <c r="I126" s="12">
        <v>6.4119999999999999</v>
      </c>
      <c r="J126" s="12">
        <v>0.9083</v>
      </c>
      <c r="K126" s="41" t="s">
        <v>739</v>
      </c>
      <c r="L126" s="9" t="str">
        <f t="shared" si="19"/>
        <v>Yes</v>
      </c>
    </row>
    <row r="127" spans="1:12" ht="25" x14ac:dyDescent="0.25">
      <c r="A127" s="2" t="s">
        <v>1208</v>
      </c>
      <c r="B127" s="33" t="s">
        <v>213</v>
      </c>
      <c r="C127" s="43">
        <v>2582517</v>
      </c>
      <c r="D127" s="11" t="str">
        <f t="shared" si="23"/>
        <v>N/A</v>
      </c>
      <c r="E127" s="43">
        <v>3083131</v>
      </c>
      <c r="F127" s="11" t="str">
        <f t="shared" si="24"/>
        <v>N/A</v>
      </c>
      <c r="G127" s="43">
        <v>3417883</v>
      </c>
      <c r="H127" s="11" t="str">
        <f t="shared" si="25"/>
        <v>N/A</v>
      </c>
      <c r="I127" s="12">
        <v>19.38</v>
      </c>
      <c r="J127" s="12">
        <v>10.86</v>
      </c>
      <c r="K127" s="41" t="s">
        <v>739</v>
      </c>
      <c r="L127" s="9" t="str">
        <f t="shared" si="19"/>
        <v>Yes</v>
      </c>
    </row>
    <row r="128" spans="1:12" x14ac:dyDescent="0.25">
      <c r="A128" s="2" t="s">
        <v>530</v>
      </c>
      <c r="B128" s="33" t="s">
        <v>213</v>
      </c>
      <c r="C128" s="43">
        <v>1439</v>
      </c>
      <c r="D128" s="11" t="str">
        <f t="shared" si="23"/>
        <v>N/A</v>
      </c>
      <c r="E128" s="34">
        <v>1686</v>
      </c>
      <c r="F128" s="11" t="str">
        <f t="shared" si="24"/>
        <v>N/A</v>
      </c>
      <c r="G128" s="34">
        <v>1875</v>
      </c>
      <c r="H128" s="11" t="str">
        <f t="shared" si="25"/>
        <v>N/A</v>
      </c>
      <c r="I128" s="12">
        <v>17.16</v>
      </c>
      <c r="J128" s="12">
        <v>11.21</v>
      </c>
      <c r="K128" s="41" t="s">
        <v>739</v>
      </c>
      <c r="L128" s="9" t="str">
        <f t="shared" si="19"/>
        <v>Yes</v>
      </c>
    </row>
    <row r="129" spans="1:12" ht="25" x14ac:dyDescent="0.25">
      <c r="A129" s="2" t="s">
        <v>1209</v>
      </c>
      <c r="B129" s="33" t="s">
        <v>213</v>
      </c>
      <c r="C129" s="43">
        <v>1794.6608756000001</v>
      </c>
      <c r="D129" s="11" t="str">
        <f t="shared" si="23"/>
        <v>N/A</v>
      </c>
      <c r="E129" s="43">
        <v>1828.6660735</v>
      </c>
      <c r="F129" s="11" t="str">
        <f t="shared" si="24"/>
        <v>N/A</v>
      </c>
      <c r="G129" s="43">
        <v>1822.8709332999999</v>
      </c>
      <c r="H129" s="11" t="str">
        <f t="shared" si="25"/>
        <v>N/A</v>
      </c>
      <c r="I129" s="12">
        <v>1.895</v>
      </c>
      <c r="J129" s="12">
        <v>-0.317</v>
      </c>
      <c r="K129" s="41" t="s">
        <v>739</v>
      </c>
      <c r="L129" s="9" t="str">
        <f t="shared" si="19"/>
        <v>Yes</v>
      </c>
    </row>
    <row r="130" spans="1:12" ht="25" x14ac:dyDescent="0.25">
      <c r="A130" s="2" t="s">
        <v>1210</v>
      </c>
      <c r="B130" s="33" t="s">
        <v>213</v>
      </c>
      <c r="C130" s="43">
        <v>197818</v>
      </c>
      <c r="D130" s="11" t="str">
        <f t="shared" si="23"/>
        <v>N/A</v>
      </c>
      <c r="E130" s="43">
        <v>291402</v>
      </c>
      <c r="F130" s="11" t="str">
        <f t="shared" si="24"/>
        <v>N/A</v>
      </c>
      <c r="G130" s="43">
        <v>195550</v>
      </c>
      <c r="H130" s="11" t="str">
        <f t="shared" si="25"/>
        <v>N/A</v>
      </c>
      <c r="I130" s="12">
        <v>47.31</v>
      </c>
      <c r="J130" s="12">
        <v>-32.9</v>
      </c>
      <c r="K130" s="41" t="s">
        <v>739</v>
      </c>
      <c r="L130" s="9" t="str">
        <f t="shared" si="19"/>
        <v>No</v>
      </c>
    </row>
    <row r="131" spans="1:12" x14ac:dyDescent="0.25">
      <c r="A131" s="2" t="s">
        <v>531</v>
      </c>
      <c r="B131" s="33" t="s">
        <v>213</v>
      </c>
      <c r="C131" s="43">
        <v>93</v>
      </c>
      <c r="D131" s="11" t="str">
        <f t="shared" si="23"/>
        <v>N/A</v>
      </c>
      <c r="E131" s="34">
        <v>126</v>
      </c>
      <c r="F131" s="11" t="str">
        <f t="shared" si="24"/>
        <v>N/A</v>
      </c>
      <c r="G131" s="34">
        <v>109</v>
      </c>
      <c r="H131" s="11" t="str">
        <f t="shared" si="25"/>
        <v>N/A</v>
      </c>
      <c r="I131" s="12">
        <v>35.479999999999997</v>
      </c>
      <c r="J131" s="12">
        <v>-13.5</v>
      </c>
      <c r="K131" s="41" t="s">
        <v>739</v>
      </c>
      <c r="L131" s="9" t="str">
        <f t="shared" si="19"/>
        <v>Yes</v>
      </c>
    </row>
    <row r="132" spans="1:12" ht="25" x14ac:dyDescent="0.25">
      <c r="A132" s="2" t="s">
        <v>1211</v>
      </c>
      <c r="B132" s="33" t="s">
        <v>213</v>
      </c>
      <c r="C132" s="43">
        <v>2127.0752687999998</v>
      </c>
      <c r="D132" s="11" t="str">
        <f t="shared" si="23"/>
        <v>N/A</v>
      </c>
      <c r="E132" s="43">
        <v>2312.7142856999999</v>
      </c>
      <c r="F132" s="11" t="str">
        <f t="shared" si="24"/>
        <v>N/A</v>
      </c>
      <c r="G132" s="43">
        <v>1794.0366971999999</v>
      </c>
      <c r="H132" s="11" t="str">
        <f t="shared" si="25"/>
        <v>N/A</v>
      </c>
      <c r="I132" s="12">
        <v>8.7270000000000003</v>
      </c>
      <c r="J132" s="12">
        <v>-22.4</v>
      </c>
      <c r="K132" s="41" t="s">
        <v>739</v>
      </c>
      <c r="L132" s="9" t="str">
        <f t="shared" si="19"/>
        <v>Yes</v>
      </c>
    </row>
    <row r="133" spans="1:12" x14ac:dyDescent="0.25">
      <c r="A133" s="2" t="s">
        <v>1212</v>
      </c>
      <c r="B133" s="33" t="s">
        <v>213</v>
      </c>
      <c r="C133" s="43">
        <v>0</v>
      </c>
      <c r="D133" s="11" t="str">
        <f t="shared" si="23"/>
        <v>N/A</v>
      </c>
      <c r="E133" s="43">
        <v>0</v>
      </c>
      <c r="F133" s="11" t="str">
        <f t="shared" si="24"/>
        <v>N/A</v>
      </c>
      <c r="G133" s="43">
        <v>0</v>
      </c>
      <c r="H133" s="11" t="str">
        <f t="shared" si="25"/>
        <v>N/A</v>
      </c>
      <c r="I133" s="12" t="s">
        <v>1747</v>
      </c>
      <c r="J133" s="12" t="s">
        <v>1747</v>
      </c>
      <c r="K133" s="41" t="s">
        <v>739</v>
      </c>
      <c r="L133" s="9" t="str">
        <f t="shared" si="19"/>
        <v>N/A</v>
      </c>
    </row>
    <row r="134" spans="1:12" x14ac:dyDescent="0.25">
      <c r="A134" s="2" t="s">
        <v>532</v>
      </c>
      <c r="B134" s="33" t="s">
        <v>213</v>
      </c>
      <c r="C134" s="43">
        <v>0</v>
      </c>
      <c r="D134" s="11" t="str">
        <f t="shared" si="23"/>
        <v>N/A</v>
      </c>
      <c r="E134" s="34">
        <v>0</v>
      </c>
      <c r="F134" s="11" t="str">
        <f t="shared" si="24"/>
        <v>N/A</v>
      </c>
      <c r="G134" s="34">
        <v>0</v>
      </c>
      <c r="H134" s="11" t="str">
        <f t="shared" si="25"/>
        <v>N/A</v>
      </c>
      <c r="I134" s="12" t="s">
        <v>1747</v>
      </c>
      <c r="J134" s="12" t="s">
        <v>1747</v>
      </c>
      <c r="K134" s="41" t="s">
        <v>739</v>
      </c>
      <c r="L134" s="9" t="str">
        <f t="shared" si="19"/>
        <v>N/A</v>
      </c>
    </row>
    <row r="135" spans="1:12" x14ac:dyDescent="0.25">
      <c r="A135" s="2" t="s">
        <v>1213</v>
      </c>
      <c r="B135" s="33" t="s">
        <v>213</v>
      </c>
      <c r="C135" s="43" t="s">
        <v>1747</v>
      </c>
      <c r="D135" s="11" t="str">
        <f t="shared" si="23"/>
        <v>N/A</v>
      </c>
      <c r="E135" s="43" t="s">
        <v>1747</v>
      </c>
      <c r="F135" s="11" t="str">
        <f t="shared" si="24"/>
        <v>N/A</v>
      </c>
      <c r="G135" s="43" t="s">
        <v>1747</v>
      </c>
      <c r="H135" s="11" t="str">
        <f t="shared" si="25"/>
        <v>N/A</v>
      </c>
      <c r="I135" s="12" t="s">
        <v>1747</v>
      </c>
      <c r="J135" s="12" t="s">
        <v>1747</v>
      </c>
      <c r="K135" s="41" t="s">
        <v>739</v>
      </c>
      <c r="L135" s="9" t="str">
        <f t="shared" si="19"/>
        <v>N/A</v>
      </c>
    </row>
    <row r="136" spans="1:12" x14ac:dyDescent="0.25">
      <c r="A136" s="2" t="s">
        <v>1214</v>
      </c>
      <c r="B136" s="33" t="s">
        <v>213</v>
      </c>
      <c r="C136" s="43">
        <v>6560855</v>
      </c>
      <c r="D136" s="11" t="str">
        <f t="shared" si="23"/>
        <v>N/A</v>
      </c>
      <c r="E136" s="43">
        <v>3341267</v>
      </c>
      <c r="F136" s="11" t="str">
        <f t="shared" si="24"/>
        <v>N/A</v>
      </c>
      <c r="G136" s="43">
        <v>100283</v>
      </c>
      <c r="H136" s="11" t="str">
        <f t="shared" si="25"/>
        <v>N/A</v>
      </c>
      <c r="I136" s="12">
        <v>-49.1</v>
      </c>
      <c r="J136" s="12">
        <v>-97</v>
      </c>
      <c r="K136" s="41" t="s">
        <v>739</v>
      </c>
      <c r="L136" s="9" t="str">
        <f t="shared" si="19"/>
        <v>No</v>
      </c>
    </row>
    <row r="137" spans="1:12" x14ac:dyDescent="0.25">
      <c r="A137" s="2" t="s">
        <v>533</v>
      </c>
      <c r="B137" s="33" t="s">
        <v>213</v>
      </c>
      <c r="C137" s="43">
        <v>879</v>
      </c>
      <c r="D137" s="11" t="str">
        <f t="shared" si="23"/>
        <v>N/A</v>
      </c>
      <c r="E137" s="34">
        <v>784</v>
      </c>
      <c r="F137" s="11" t="str">
        <f t="shared" si="24"/>
        <v>N/A</v>
      </c>
      <c r="G137" s="34">
        <v>254</v>
      </c>
      <c r="H137" s="11" t="str">
        <f t="shared" si="25"/>
        <v>N/A</v>
      </c>
      <c r="I137" s="12">
        <v>-10.8</v>
      </c>
      <c r="J137" s="12">
        <v>-67.599999999999994</v>
      </c>
      <c r="K137" s="41" t="s">
        <v>739</v>
      </c>
      <c r="L137" s="9" t="str">
        <f t="shared" si="19"/>
        <v>No</v>
      </c>
    </row>
    <row r="138" spans="1:12" x14ac:dyDescent="0.25">
      <c r="A138" s="2" t="s">
        <v>1215</v>
      </c>
      <c r="B138" s="33" t="s">
        <v>213</v>
      </c>
      <c r="C138" s="43">
        <v>7463.9988622999999</v>
      </c>
      <c r="D138" s="11" t="str">
        <f t="shared" si="23"/>
        <v>N/A</v>
      </c>
      <c r="E138" s="43">
        <v>4261.8201531000004</v>
      </c>
      <c r="F138" s="11" t="str">
        <f t="shared" si="24"/>
        <v>N/A</v>
      </c>
      <c r="G138" s="43">
        <v>394.81496062999997</v>
      </c>
      <c r="H138" s="11" t="str">
        <f t="shared" si="25"/>
        <v>N/A</v>
      </c>
      <c r="I138" s="12">
        <v>-42.9</v>
      </c>
      <c r="J138" s="12">
        <v>-90.7</v>
      </c>
      <c r="K138" s="41" t="s">
        <v>739</v>
      </c>
      <c r="L138" s="9" t="str">
        <f t="shared" si="19"/>
        <v>No</v>
      </c>
    </row>
    <row r="139" spans="1:12" x14ac:dyDescent="0.25">
      <c r="A139" s="48" t="s">
        <v>406</v>
      </c>
      <c r="B139" s="14" t="s">
        <v>213</v>
      </c>
      <c r="C139" s="14">
        <v>5213690165</v>
      </c>
      <c r="D139" s="11" t="str">
        <f t="shared" si="23"/>
        <v>N/A</v>
      </c>
      <c r="E139" s="14">
        <v>5229805741</v>
      </c>
      <c r="F139" s="11" t="str">
        <f t="shared" si="24"/>
        <v>N/A</v>
      </c>
      <c r="G139" s="14">
        <v>5253192321</v>
      </c>
      <c r="H139" s="11" t="str">
        <f t="shared" si="25"/>
        <v>N/A</v>
      </c>
      <c r="I139" s="12">
        <v>0.30909999999999999</v>
      </c>
      <c r="J139" s="12">
        <v>0.44719999999999999</v>
      </c>
      <c r="K139" s="14" t="s">
        <v>213</v>
      </c>
      <c r="L139" s="9" t="str">
        <f t="shared" ref="L139:L158" si="26">IF(J139="Div by 0", "N/A", IF(K139="N/A","N/A", IF(J139&gt;VALUE(MID(K139,1,2)), "No", IF(J139&lt;-1*VALUE(MID(K139,1,2)), "No", "Yes"))))</f>
        <v>N/A</v>
      </c>
    </row>
    <row r="140" spans="1:12" x14ac:dyDescent="0.25">
      <c r="A140" s="48" t="s">
        <v>1216</v>
      </c>
      <c r="B140" s="14" t="s">
        <v>213</v>
      </c>
      <c r="C140" s="14">
        <v>4693.2128589000004</v>
      </c>
      <c r="D140" s="11" t="str">
        <f t="shared" si="23"/>
        <v>N/A</v>
      </c>
      <c r="E140" s="14">
        <v>4608.6029343</v>
      </c>
      <c r="F140" s="11" t="str">
        <f t="shared" si="24"/>
        <v>N/A</v>
      </c>
      <c r="G140" s="14">
        <v>4605.9584357000003</v>
      </c>
      <c r="H140" s="11" t="str">
        <f t="shared" si="25"/>
        <v>N/A</v>
      </c>
      <c r="I140" s="12">
        <v>-1.8</v>
      </c>
      <c r="J140" s="12">
        <v>-5.7000000000000002E-2</v>
      </c>
      <c r="K140" s="14" t="s">
        <v>213</v>
      </c>
      <c r="L140" s="9" t="str">
        <f t="shared" si="26"/>
        <v>N/A</v>
      </c>
    </row>
    <row r="141" spans="1:12" x14ac:dyDescent="0.25">
      <c r="A141" s="48" t="s">
        <v>407</v>
      </c>
      <c r="B141" s="14" t="s">
        <v>213</v>
      </c>
      <c r="C141" s="14">
        <v>1795475</v>
      </c>
      <c r="D141" s="11" t="str">
        <f t="shared" si="23"/>
        <v>N/A</v>
      </c>
      <c r="E141" s="14">
        <v>2139139</v>
      </c>
      <c r="F141" s="11" t="str">
        <f t="shared" si="24"/>
        <v>N/A</v>
      </c>
      <c r="G141" s="14">
        <v>725316</v>
      </c>
      <c r="H141" s="11" t="str">
        <f t="shared" si="25"/>
        <v>N/A</v>
      </c>
      <c r="I141" s="12">
        <v>19.14</v>
      </c>
      <c r="J141" s="12">
        <v>-66.099999999999994</v>
      </c>
      <c r="K141" s="14" t="s">
        <v>213</v>
      </c>
      <c r="L141" s="9" t="str">
        <f t="shared" si="26"/>
        <v>N/A</v>
      </c>
    </row>
    <row r="142" spans="1:12" x14ac:dyDescent="0.25">
      <c r="A142" s="48" t="s">
        <v>1217</v>
      </c>
      <c r="B142" s="14" t="s">
        <v>213</v>
      </c>
      <c r="C142" s="14">
        <v>10318.821839</v>
      </c>
      <c r="D142" s="11" t="str">
        <f t="shared" si="23"/>
        <v>N/A</v>
      </c>
      <c r="E142" s="14">
        <v>10913.974490000001</v>
      </c>
      <c r="F142" s="11" t="str">
        <f t="shared" si="24"/>
        <v>N/A</v>
      </c>
      <c r="G142" s="14">
        <v>5453.5037593999996</v>
      </c>
      <c r="H142" s="11" t="str">
        <f t="shared" si="25"/>
        <v>N/A</v>
      </c>
      <c r="I142" s="12">
        <v>5.7679999999999998</v>
      </c>
      <c r="J142" s="12">
        <v>-50</v>
      </c>
      <c r="K142" s="14" t="s">
        <v>213</v>
      </c>
      <c r="L142" s="9" t="str">
        <f t="shared" si="26"/>
        <v>N/A</v>
      </c>
    </row>
    <row r="143" spans="1:12" x14ac:dyDescent="0.25">
      <c r="A143" s="48" t="s">
        <v>408</v>
      </c>
      <c r="B143" s="14" t="s">
        <v>213</v>
      </c>
      <c r="C143" s="14">
        <v>23167846</v>
      </c>
      <c r="D143" s="11" t="str">
        <f t="shared" si="23"/>
        <v>N/A</v>
      </c>
      <c r="E143" s="14">
        <v>23558398</v>
      </c>
      <c r="F143" s="11" t="str">
        <f t="shared" si="24"/>
        <v>N/A</v>
      </c>
      <c r="G143" s="14">
        <v>23832448</v>
      </c>
      <c r="H143" s="11" t="str">
        <f t="shared" si="25"/>
        <v>N/A</v>
      </c>
      <c r="I143" s="12">
        <v>1.6859999999999999</v>
      </c>
      <c r="J143" s="12">
        <v>1.163</v>
      </c>
      <c r="K143" s="14" t="s">
        <v>213</v>
      </c>
      <c r="L143" s="9" t="str">
        <f t="shared" si="26"/>
        <v>N/A</v>
      </c>
    </row>
    <row r="144" spans="1:12" x14ac:dyDescent="0.25">
      <c r="A144" s="48" t="s">
        <v>1218</v>
      </c>
      <c r="B144" s="14" t="s">
        <v>213</v>
      </c>
      <c r="C144" s="14">
        <v>290.14209141999999</v>
      </c>
      <c r="D144" s="11" t="str">
        <f t="shared" si="23"/>
        <v>N/A</v>
      </c>
      <c r="E144" s="14">
        <v>272.30734910000001</v>
      </c>
      <c r="F144" s="11" t="str">
        <f t="shared" si="24"/>
        <v>N/A</v>
      </c>
      <c r="G144" s="14">
        <v>261.10883712999998</v>
      </c>
      <c r="H144" s="11" t="str">
        <f t="shared" si="25"/>
        <v>N/A</v>
      </c>
      <c r="I144" s="12">
        <v>-6.15</v>
      </c>
      <c r="J144" s="12">
        <v>-4.1100000000000003</v>
      </c>
      <c r="K144" s="14" t="s">
        <v>213</v>
      </c>
      <c r="L144" s="9" t="str">
        <f t="shared" si="26"/>
        <v>N/A</v>
      </c>
    </row>
    <row r="145" spans="1:13" x14ac:dyDescent="0.25">
      <c r="A145" s="48" t="s">
        <v>409</v>
      </c>
      <c r="B145" s="14" t="s">
        <v>213</v>
      </c>
      <c r="C145" s="14">
        <v>244491405</v>
      </c>
      <c r="D145" s="11" t="str">
        <f t="shared" si="23"/>
        <v>N/A</v>
      </c>
      <c r="E145" s="14">
        <v>233209671</v>
      </c>
      <c r="F145" s="11" t="str">
        <f t="shared" si="24"/>
        <v>N/A</v>
      </c>
      <c r="G145" s="14">
        <v>246901650</v>
      </c>
      <c r="H145" s="11" t="str">
        <f t="shared" si="25"/>
        <v>N/A</v>
      </c>
      <c r="I145" s="12">
        <v>-4.6100000000000003</v>
      </c>
      <c r="J145" s="12">
        <v>5.8710000000000004</v>
      </c>
      <c r="K145" s="14" t="s">
        <v>213</v>
      </c>
      <c r="L145" s="9" t="str">
        <f t="shared" si="26"/>
        <v>N/A</v>
      </c>
    </row>
    <row r="146" spans="1:13" x14ac:dyDescent="0.25">
      <c r="A146" s="48" t="s">
        <v>1219</v>
      </c>
      <c r="B146" s="14" t="s">
        <v>213</v>
      </c>
      <c r="C146" s="14">
        <v>4052.2317892000001</v>
      </c>
      <c r="D146" s="11" t="str">
        <f t="shared" si="23"/>
        <v>N/A</v>
      </c>
      <c r="E146" s="14">
        <v>3871.8566709000002</v>
      </c>
      <c r="F146" s="11" t="str">
        <f t="shared" si="24"/>
        <v>N/A</v>
      </c>
      <c r="G146" s="14">
        <v>4044.7831001999998</v>
      </c>
      <c r="H146" s="11" t="str">
        <f t="shared" si="25"/>
        <v>N/A</v>
      </c>
      <c r="I146" s="12">
        <v>-4.45</v>
      </c>
      <c r="J146" s="12">
        <v>4.4660000000000002</v>
      </c>
      <c r="K146" s="14" t="s">
        <v>213</v>
      </c>
      <c r="L146" s="9" t="str">
        <f t="shared" si="26"/>
        <v>N/A</v>
      </c>
    </row>
    <row r="147" spans="1:13" x14ac:dyDescent="0.25">
      <c r="A147" s="48" t="s">
        <v>410</v>
      </c>
      <c r="B147" s="14" t="s">
        <v>213</v>
      </c>
      <c r="C147" s="14">
        <v>161744037</v>
      </c>
      <c r="D147" s="11" t="str">
        <f t="shared" ref="D147:D160" si="27">IF($B147="N/A","N/A",IF(C147&gt;10,"No",IF(C147&lt;-10,"No","Yes")))</f>
        <v>N/A</v>
      </c>
      <c r="E147" s="14">
        <v>164542052</v>
      </c>
      <c r="F147" s="11" t="str">
        <f t="shared" ref="F147:F160" si="28">IF($B147="N/A","N/A",IF(E147&gt;10,"No",IF(E147&lt;-10,"No","Yes")))</f>
        <v>N/A</v>
      </c>
      <c r="G147" s="14">
        <v>152817549</v>
      </c>
      <c r="H147" s="11" t="str">
        <f t="shared" ref="H147:H160" si="29">IF($B147="N/A","N/A",IF(G147&gt;10,"No",IF(G147&lt;-10,"No","Yes")))</f>
        <v>N/A</v>
      </c>
      <c r="I147" s="12">
        <v>1.73</v>
      </c>
      <c r="J147" s="12">
        <v>-7.13</v>
      </c>
      <c r="K147" s="14" t="s">
        <v>213</v>
      </c>
      <c r="L147" s="9" t="str">
        <f t="shared" si="26"/>
        <v>N/A</v>
      </c>
    </row>
    <row r="148" spans="1:13" x14ac:dyDescent="0.25">
      <c r="A148" s="48" t="s">
        <v>1220</v>
      </c>
      <c r="B148" s="14" t="s">
        <v>213</v>
      </c>
      <c r="C148" s="14">
        <v>8869.9773511999992</v>
      </c>
      <c r="D148" s="11" t="str">
        <f t="shared" si="27"/>
        <v>N/A</v>
      </c>
      <c r="E148" s="14">
        <v>3150.4566899000001</v>
      </c>
      <c r="F148" s="11" t="str">
        <f t="shared" si="28"/>
        <v>N/A</v>
      </c>
      <c r="G148" s="14">
        <v>2120.3456126999999</v>
      </c>
      <c r="H148" s="11" t="str">
        <f t="shared" si="29"/>
        <v>N/A</v>
      </c>
      <c r="I148" s="12">
        <v>-64.5</v>
      </c>
      <c r="J148" s="12">
        <v>-32.700000000000003</v>
      </c>
      <c r="K148" s="14" t="s">
        <v>213</v>
      </c>
      <c r="L148" s="9" t="str">
        <f t="shared" si="26"/>
        <v>N/A</v>
      </c>
    </row>
    <row r="149" spans="1:13" x14ac:dyDescent="0.25">
      <c r="A149" s="48" t="s">
        <v>411</v>
      </c>
      <c r="B149" s="14" t="s">
        <v>213</v>
      </c>
      <c r="C149" s="14">
        <v>13423251</v>
      </c>
      <c r="D149" s="11" t="str">
        <f t="shared" si="27"/>
        <v>N/A</v>
      </c>
      <c r="E149" s="14">
        <v>12559118</v>
      </c>
      <c r="F149" s="11" t="str">
        <f t="shared" si="28"/>
        <v>N/A</v>
      </c>
      <c r="G149" s="14">
        <v>12652321</v>
      </c>
      <c r="H149" s="11" t="str">
        <f t="shared" si="29"/>
        <v>N/A</v>
      </c>
      <c r="I149" s="12">
        <v>-6.44</v>
      </c>
      <c r="J149" s="12">
        <v>0.74209999999999998</v>
      </c>
      <c r="K149" s="14" t="s">
        <v>213</v>
      </c>
      <c r="L149" s="9" t="str">
        <f t="shared" si="26"/>
        <v>N/A</v>
      </c>
    </row>
    <row r="150" spans="1:13" x14ac:dyDescent="0.25">
      <c r="A150" s="48" t="s">
        <v>1221</v>
      </c>
      <c r="B150" s="14" t="s">
        <v>213</v>
      </c>
      <c r="C150" s="14">
        <v>189.9507691</v>
      </c>
      <c r="D150" s="11" t="str">
        <f t="shared" si="27"/>
        <v>N/A</v>
      </c>
      <c r="E150" s="14">
        <v>187.68202400000001</v>
      </c>
      <c r="F150" s="11" t="str">
        <f t="shared" si="28"/>
        <v>N/A</v>
      </c>
      <c r="G150" s="14">
        <v>184.23742609999999</v>
      </c>
      <c r="H150" s="11" t="str">
        <f t="shared" si="29"/>
        <v>N/A</v>
      </c>
      <c r="I150" s="12">
        <v>-1.19</v>
      </c>
      <c r="J150" s="12">
        <v>-1.84</v>
      </c>
      <c r="K150" s="14" t="s">
        <v>213</v>
      </c>
      <c r="L150" s="9" t="str">
        <f t="shared" si="26"/>
        <v>N/A</v>
      </c>
    </row>
    <row r="151" spans="1:13" x14ac:dyDescent="0.25">
      <c r="A151" s="4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5">
      <c r="A152" s="48" t="s">
        <v>1222</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5">
      <c r="A153" s="48" t="s">
        <v>413</v>
      </c>
      <c r="B153" s="14" t="s">
        <v>213</v>
      </c>
      <c r="C153" s="14">
        <v>4778668</v>
      </c>
      <c r="D153" s="11" t="str">
        <f t="shared" si="27"/>
        <v>N/A</v>
      </c>
      <c r="E153" s="14">
        <v>15242287</v>
      </c>
      <c r="F153" s="11" t="str">
        <f t="shared" si="28"/>
        <v>N/A</v>
      </c>
      <c r="G153" s="14">
        <v>18252049</v>
      </c>
      <c r="H153" s="11" t="str">
        <f t="shared" si="29"/>
        <v>N/A</v>
      </c>
      <c r="I153" s="12">
        <v>219</v>
      </c>
      <c r="J153" s="12">
        <v>19.75</v>
      </c>
      <c r="K153" s="14" t="s">
        <v>213</v>
      </c>
      <c r="L153" s="9" t="str">
        <f t="shared" si="26"/>
        <v>N/A</v>
      </c>
      <c r="M153" s="53"/>
    </row>
    <row r="154" spans="1:13" x14ac:dyDescent="0.25">
      <c r="A154" s="48" t="s">
        <v>1223</v>
      </c>
      <c r="B154" s="14" t="s">
        <v>213</v>
      </c>
      <c r="C154" s="14">
        <v>63715.573333</v>
      </c>
      <c r="D154" s="11" t="str">
        <f t="shared" si="27"/>
        <v>N/A</v>
      </c>
      <c r="E154" s="14">
        <v>80222.563158000004</v>
      </c>
      <c r="F154" s="11" t="str">
        <f t="shared" si="28"/>
        <v>N/A</v>
      </c>
      <c r="G154" s="14">
        <v>59068.119741000002</v>
      </c>
      <c r="H154" s="11" t="str">
        <f t="shared" si="29"/>
        <v>N/A</v>
      </c>
      <c r="I154" s="12">
        <v>25.91</v>
      </c>
      <c r="J154" s="12">
        <v>-26.4</v>
      </c>
      <c r="K154" s="14" t="s">
        <v>213</v>
      </c>
      <c r="L154" s="9" t="str">
        <f t="shared" si="26"/>
        <v>N/A</v>
      </c>
      <c r="M154" s="54"/>
    </row>
    <row r="155" spans="1:13" x14ac:dyDescent="0.25">
      <c r="A155" s="48"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5">
      <c r="A156" s="48" t="s">
        <v>1224</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5">
      <c r="A157" s="4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5">
      <c r="A158" s="48" t="s">
        <v>1225</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 x14ac:dyDescent="0.25">
      <c r="A159" s="4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 x14ac:dyDescent="0.25">
      <c r="A160" s="48" t="s">
        <v>1226</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x14ac:dyDescent="0.25">
      <c r="A161" s="4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 x14ac:dyDescent="0.25">
      <c r="A162" s="48" t="s">
        <v>1227</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 x14ac:dyDescent="0.25">
      <c r="A163" s="4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54"/>
    </row>
    <row r="164" spans="1:16" x14ac:dyDescent="0.25">
      <c r="A164" s="48" t="s">
        <v>1241</v>
      </c>
      <c r="B164" s="115" t="s">
        <v>213</v>
      </c>
      <c r="C164" s="115">
        <v>1596.8851182999999</v>
      </c>
      <c r="D164" s="116" t="str">
        <f t="shared" ref="D164" si="31">IF($B164="N/A","N/A",IF(C164&gt;10,"No",IF(C164&lt;-10,"No","Yes")))</f>
        <v>N/A</v>
      </c>
      <c r="E164" s="115">
        <v>1597.5846399</v>
      </c>
      <c r="F164" s="116" t="str">
        <f t="shared" ref="F164" si="32">IF($B164="N/A","N/A",IF(E164&gt;10,"No",IF(E164&lt;-10,"No","Yes")))</f>
        <v>N/A</v>
      </c>
      <c r="G164" s="115">
        <v>1509.8866653</v>
      </c>
      <c r="H164" s="116" t="str">
        <f t="shared" ref="H164" si="33">IF($B164="N/A","N/A",IF(G164&gt;10,"No",IF(G164&lt;-10,"No","Yes")))</f>
        <v>N/A</v>
      </c>
      <c r="I164" s="117">
        <v>4.3799999999999999E-2</v>
      </c>
      <c r="J164" s="117">
        <v>-5.49</v>
      </c>
      <c r="K164" s="118" t="s">
        <v>739</v>
      </c>
      <c r="L164" s="119" t="str">
        <f>IF(J164="Div by 0", "N/A", IF(OR(J164="N/A",K164="N/A"),"N/A", IF(J164&gt;VALUE(MID(K164,1,2)), "No", IF(J164&lt;-1*VALUE(MID(K164,1,2)), "No", "Yes"))))</f>
        <v>Yes</v>
      </c>
      <c r="N164" s="54"/>
    </row>
    <row r="165" spans="1:16" x14ac:dyDescent="0.25">
      <c r="A165" s="48" t="s">
        <v>1228</v>
      </c>
      <c r="B165" s="14" t="s">
        <v>213</v>
      </c>
      <c r="C165" s="14">
        <v>1611.0319182000001</v>
      </c>
      <c r="D165" s="11" t="str">
        <f t="shared" ref="D165:D171" si="34">IF($B165="N/A","N/A",IF(C165&gt;10,"No",IF(C165&lt;-10,"No","Yes")))</f>
        <v>N/A</v>
      </c>
      <c r="E165" s="14">
        <v>1610.0402374</v>
      </c>
      <c r="F165" s="11" t="str">
        <f t="shared" ref="F165:F171" si="35">IF($B165="N/A","N/A",IF(E165&gt;10,"No",IF(E165&lt;-10,"No","Yes")))</f>
        <v>N/A</v>
      </c>
      <c r="G165" s="14">
        <v>1521.6404924000001</v>
      </c>
      <c r="H165" s="11" t="str">
        <f t="shared" ref="H165:H171" si="36">IF($B165="N/A","N/A",IF(G165&gt;10,"No",IF(G165&lt;-10,"No","Yes")))</f>
        <v>N/A</v>
      </c>
      <c r="I165" s="12">
        <v>-6.2E-2</v>
      </c>
      <c r="J165" s="12">
        <v>-5.49</v>
      </c>
      <c r="K165" s="41" t="s">
        <v>739</v>
      </c>
      <c r="L165" s="9" t="str">
        <f>IF(J165="Div by 0", "N/A", IF(OR(J165="N/A",K165="N/A"),"N/A", IF(J165&gt;VALUE(MID(K165,1,2)), "No", IF(J165&lt;-1*VALUE(MID(K165,1,2)), "No", "Yes"))))</f>
        <v>Yes</v>
      </c>
      <c r="N165" s="54"/>
    </row>
    <row r="166" spans="1:16" x14ac:dyDescent="0.25">
      <c r="A166" s="48" t="s">
        <v>1229</v>
      </c>
      <c r="B166" s="14" t="s">
        <v>213</v>
      </c>
      <c r="C166" s="14">
        <v>1348.5668341000001</v>
      </c>
      <c r="D166" s="11" t="str">
        <f t="shared" si="34"/>
        <v>N/A</v>
      </c>
      <c r="E166" s="14">
        <v>1391.6899243</v>
      </c>
      <c r="F166" s="11" t="str">
        <f t="shared" si="35"/>
        <v>N/A</v>
      </c>
      <c r="G166" s="14">
        <v>1315.8236796000001</v>
      </c>
      <c r="H166" s="11" t="str">
        <f t="shared" si="36"/>
        <v>N/A</v>
      </c>
      <c r="I166" s="12">
        <v>3.198</v>
      </c>
      <c r="J166" s="12">
        <v>-5.45</v>
      </c>
      <c r="K166" s="41" t="s">
        <v>739</v>
      </c>
      <c r="L166" s="9" t="str">
        <f t="shared" ref="L166" si="37">IF(J166="Div by 0", "N/A", IF(OR(J166="N/A",K166="N/A"),"N/A", IF(J166&gt;VALUE(MID(K166,1,2)), "No", IF(J166&lt;-1*VALUE(MID(K166,1,2)), "No", "Yes"))))</f>
        <v>Yes</v>
      </c>
      <c r="O166" s="54"/>
      <c r="P166" s="54"/>
    </row>
    <row r="167" spans="1:16" s="54" customFormat="1" x14ac:dyDescent="0.25">
      <c r="A167" s="55"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26"/>
      <c r="N167" s="26"/>
      <c r="O167" s="53"/>
      <c r="P167" s="53"/>
    </row>
    <row r="168" spans="1:16" s="53" customFormat="1" x14ac:dyDescent="0.25">
      <c r="A168" s="55"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26"/>
      <c r="N168" s="26"/>
      <c r="O168" s="54"/>
      <c r="P168" s="54"/>
    </row>
    <row r="169" spans="1:16" s="54" customFormat="1" x14ac:dyDescent="0.25">
      <c r="A169" s="55"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26"/>
      <c r="N169" s="26"/>
      <c r="O169" s="26"/>
      <c r="P169" s="26"/>
    </row>
    <row r="170" spans="1:16" x14ac:dyDescent="0.25">
      <c r="A170" s="55" t="s">
        <v>1230</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 x14ac:dyDescent="0.25">
      <c r="A171" s="2" t="s">
        <v>1231</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0" customFormat="1" ht="12" customHeight="1" x14ac:dyDescent="0.25">
      <c r="A172" s="144" t="s">
        <v>1646</v>
      </c>
      <c r="B172" s="145"/>
      <c r="C172" s="145"/>
      <c r="D172" s="145"/>
      <c r="E172" s="145"/>
      <c r="F172" s="145"/>
      <c r="G172" s="145"/>
      <c r="H172" s="145"/>
      <c r="I172" s="145"/>
      <c r="J172" s="145"/>
      <c r="K172" s="145"/>
      <c r="L172" s="146"/>
    </row>
    <row r="173" spans="1:16" s="20" customFormat="1" ht="12.75" customHeight="1" x14ac:dyDescent="0.25">
      <c r="A173" s="134" t="s">
        <v>1644</v>
      </c>
      <c r="B173" s="135"/>
      <c r="C173" s="135"/>
      <c r="D173" s="135"/>
      <c r="E173" s="135"/>
      <c r="F173" s="135"/>
      <c r="G173" s="135"/>
      <c r="H173" s="135"/>
      <c r="I173" s="135"/>
      <c r="J173" s="135"/>
      <c r="K173" s="135"/>
      <c r="L173" s="136"/>
    </row>
    <row r="174" spans="1:16" s="20" customFormat="1" x14ac:dyDescent="0.25">
      <c r="A174" s="137" t="s">
        <v>1742</v>
      </c>
      <c r="B174" s="137"/>
      <c r="C174" s="137"/>
      <c r="D174" s="137"/>
      <c r="E174" s="137"/>
      <c r="F174" s="137"/>
      <c r="G174" s="137"/>
      <c r="H174" s="137"/>
      <c r="I174" s="137"/>
      <c r="J174" s="137"/>
      <c r="K174" s="137"/>
      <c r="L174" s="138"/>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5.5" customHeight="1" x14ac:dyDescent="0.3">
      <c r="A2" s="149" t="s">
        <v>1606</v>
      </c>
      <c r="B2" s="150"/>
      <c r="C2" s="150"/>
      <c r="D2" s="150"/>
      <c r="E2" s="150"/>
      <c r="F2" s="150"/>
      <c r="G2" s="150"/>
      <c r="H2" s="150"/>
      <c r="I2" s="150"/>
      <c r="J2" s="150"/>
      <c r="K2" s="150"/>
      <c r="L2" s="151"/>
    </row>
    <row r="3" spans="1:12" s="20" customFormat="1" ht="13" x14ac:dyDescent="0.3">
      <c r="A3" s="131" t="s">
        <v>1746</v>
      </c>
      <c r="B3" s="147"/>
      <c r="C3" s="147"/>
      <c r="D3" s="147"/>
      <c r="E3" s="147"/>
      <c r="F3" s="147"/>
      <c r="G3" s="147"/>
      <c r="H3" s="147"/>
      <c r="I3" s="147"/>
      <c r="J3" s="147"/>
      <c r="K3" s="147"/>
      <c r="L3" s="148"/>
    </row>
    <row r="4" spans="1:12" ht="13" x14ac:dyDescent="0.3">
      <c r="A4" s="152" t="s">
        <v>650</v>
      </c>
      <c r="B4" s="153"/>
      <c r="C4" s="153"/>
      <c r="D4" s="153"/>
      <c r="E4" s="153"/>
      <c r="F4" s="153"/>
      <c r="G4" s="153"/>
      <c r="H4" s="153"/>
      <c r="I4" s="153"/>
      <c r="J4" s="153"/>
      <c r="K4" s="153"/>
      <c r="L4" s="154"/>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0</v>
      </c>
      <c r="B6" s="1" t="s">
        <v>213</v>
      </c>
      <c r="C6" s="1">
        <v>1172186</v>
      </c>
      <c r="D6" s="11" t="str">
        <f t="shared" ref="D6:D11" si="0">IF($B6="N/A","N/A",IF(C6&gt;10,"No",IF(C6&lt;-10,"No","Yes")))</f>
        <v>N/A</v>
      </c>
      <c r="E6" s="1">
        <v>1224609</v>
      </c>
      <c r="F6" s="11" t="str">
        <f t="shared" ref="F6:F11" si="1">IF($B6="N/A","N/A",IF(E6&gt;10,"No",IF(E6&lt;-10,"No","Yes")))</f>
        <v>N/A</v>
      </c>
      <c r="G6" s="1">
        <v>1251364</v>
      </c>
      <c r="H6" s="11" t="str">
        <f t="shared" ref="H6:H11" si="2">IF($B6="N/A","N/A",IF(G6&gt;10,"No",IF(G6&lt;-10,"No","Yes")))</f>
        <v>N/A</v>
      </c>
      <c r="I6" s="12">
        <v>4.4720000000000004</v>
      </c>
      <c r="J6" s="12">
        <v>2.1850000000000001</v>
      </c>
      <c r="K6" s="1" t="s">
        <v>739</v>
      </c>
      <c r="L6" s="9" t="str">
        <f t="shared" ref="L6:L14" si="3">IF(J6="Div by 0", "N/A", IF(K6="N/A","N/A", IF(J6&gt;VALUE(MID(K6,1,2)), "No", IF(J6&lt;-1*VALUE(MID(K6,1,2)), "No", "Yes"))))</f>
        <v>Yes</v>
      </c>
    </row>
    <row r="7" spans="1:12" x14ac:dyDescent="0.25">
      <c r="A7" s="18" t="s">
        <v>100</v>
      </c>
      <c r="B7" s="41" t="s">
        <v>213</v>
      </c>
      <c r="C7" s="1">
        <v>64684</v>
      </c>
      <c r="D7" s="11" t="str">
        <f t="shared" si="0"/>
        <v>N/A</v>
      </c>
      <c r="E7" s="1">
        <v>65041</v>
      </c>
      <c r="F7" s="11" t="str">
        <f t="shared" si="1"/>
        <v>N/A</v>
      </c>
      <c r="G7" s="1">
        <v>64849</v>
      </c>
      <c r="H7" s="11" t="str">
        <f t="shared" si="2"/>
        <v>N/A</v>
      </c>
      <c r="I7" s="12">
        <v>0.55189999999999995</v>
      </c>
      <c r="J7" s="12">
        <v>-0.29499999999999998</v>
      </c>
      <c r="K7" s="41" t="s">
        <v>739</v>
      </c>
      <c r="L7" s="9" t="str">
        <f t="shared" si="3"/>
        <v>Yes</v>
      </c>
    </row>
    <row r="8" spans="1:12" x14ac:dyDescent="0.25">
      <c r="A8" s="18" t="s">
        <v>101</v>
      </c>
      <c r="B8" s="41" t="s">
        <v>213</v>
      </c>
      <c r="C8" s="1">
        <v>196363</v>
      </c>
      <c r="D8" s="11" t="str">
        <f t="shared" si="0"/>
        <v>N/A</v>
      </c>
      <c r="E8" s="1">
        <v>204198</v>
      </c>
      <c r="F8" s="11" t="str">
        <f t="shared" si="1"/>
        <v>N/A</v>
      </c>
      <c r="G8" s="1">
        <v>206093</v>
      </c>
      <c r="H8" s="11" t="str">
        <f t="shared" si="2"/>
        <v>N/A</v>
      </c>
      <c r="I8" s="12">
        <v>3.99</v>
      </c>
      <c r="J8" s="12">
        <v>0.92800000000000005</v>
      </c>
      <c r="K8" s="41" t="s">
        <v>739</v>
      </c>
      <c r="L8" s="9" t="str">
        <f t="shared" si="3"/>
        <v>Yes</v>
      </c>
    </row>
    <row r="9" spans="1:12" x14ac:dyDescent="0.25">
      <c r="A9" s="18" t="s">
        <v>104</v>
      </c>
      <c r="B9" s="41" t="s">
        <v>213</v>
      </c>
      <c r="C9" s="1">
        <v>750079</v>
      </c>
      <c r="D9" s="11" t="str">
        <f t="shared" si="0"/>
        <v>N/A</v>
      </c>
      <c r="E9" s="1">
        <v>762914</v>
      </c>
      <c r="F9" s="11" t="str">
        <f t="shared" si="1"/>
        <v>N/A</v>
      </c>
      <c r="G9" s="1">
        <v>769344</v>
      </c>
      <c r="H9" s="11" t="str">
        <f t="shared" si="2"/>
        <v>N/A</v>
      </c>
      <c r="I9" s="12">
        <v>1.7110000000000001</v>
      </c>
      <c r="J9" s="12">
        <v>0.84279999999999999</v>
      </c>
      <c r="K9" s="41" t="s">
        <v>739</v>
      </c>
      <c r="L9" s="9" t="str">
        <f t="shared" si="3"/>
        <v>Yes</v>
      </c>
    </row>
    <row r="10" spans="1:12" x14ac:dyDescent="0.25">
      <c r="A10" s="18" t="s">
        <v>105</v>
      </c>
      <c r="B10" s="41" t="s">
        <v>213</v>
      </c>
      <c r="C10" s="1">
        <v>161060</v>
      </c>
      <c r="D10" s="11" t="str">
        <f t="shared" si="0"/>
        <v>N/A</v>
      </c>
      <c r="E10" s="1">
        <v>192456</v>
      </c>
      <c r="F10" s="11" t="str">
        <f t="shared" si="1"/>
        <v>N/A</v>
      </c>
      <c r="G10" s="1">
        <v>211078</v>
      </c>
      <c r="H10" s="11" t="str">
        <f t="shared" si="2"/>
        <v>N/A</v>
      </c>
      <c r="I10" s="12">
        <v>19.489999999999998</v>
      </c>
      <c r="J10" s="12">
        <v>9.6760000000000002</v>
      </c>
      <c r="K10" s="41" t="s">
        <v>739</v>
      </c>
      <c r="L10" s="9" t="str">
        <f t="shared" si="3"/>
        <v>Yes</v>
      </c>
    </row>
    <row r="11" spans="1:12" x14ac:dyDescent="0.25">
      <c r="A11" s="18" t="s">
        <v>77</v>
      </c>
      <c r="B11" s="1" t="s">
        <v>213</v>
      </c>
      <c r="C11" s="1">
        <v>1044725.47</v>
      </c>
      <c r="D11" s="11" t="str">
        <f t="shared" si="0"/>
        <v>N/A</v>
      </c>
      <c r="E11" s="1">
        <v>1074559.0900000001</v>
      </c>
      <c r="F11" s="11" t="str">
        <f t="shared" si="1"/>
        <v>N/A</v>
      </c>
      <c r="G11" s="1">
        <v>1105213.83</v>
      </c>
      <c r="H11" s="11" t="str">
        <f t="shared" si="2"/>
        <v>N/A</v>
      </c>
      <c r="I11" s="12">
        <v>2.8559999999999999</v>
      </c>
      <c r="J11" s="12">
        <v>2.8530000000000002</v>
      </c>
      <c r="K11" s="1" t="s">
        <v>740</v>
      </c>
      <c r="L11" s="9" t="str">
        <f t="shared" si="3"/>
        <v>Yes</v>
      </c>
    </row>
    <row r="12" spans="1:12" x14ac:dyDescent="0.25">
      <c r="A12" s="18" t="s">
        <v>115</v>
      </c>
      <c r="B12" s="1" t="s">
        <v>213</v>
      </c>
      <c r="C12" s="1">
        <v>113910</v>
      </c>
      <c r="D12" s="1" t="s">
        <v>213</v>
      </c>
      <c r="E12" s="1">
        <v>116957</v>
      </c>
      <c r="F12" s="1" t="s">
        <v>213</v>
      </c>
      <c r="G12" s="1">
        <v>118935</v>
      </c>
      <c r="H12" s="1" t="s">
        <v>213</v>
      </c>
      <c r="I12" s="12">
        <v>2.6749999999999998</v>
      </c>
      <c r="J12" s="12">
        <v>1.6910000000000001</v>
      </c>
      <c r="K12" s="1" t="s">
        <v>740</v>
      </c>
      <c r="L12" s="9" t="str">
        <f t="shared" si="3"/>
        <v>Yes</v>
      </c>
    </row>
    <row r="13" spans="1:12" x14ac:dyDescent="0.25">
      <c r="A13" s="18" t="s">
        <v>449</v>
      </c>
      <c r="B13" s="1" t="s">
        <v>213</v>
      </c>
      <c r="C13" s="1">
        <v>62482</v>
      </c>
      <c r="D13" s="1" t="s">
        <v>213</v>
      </c>
      <c r="E13" s="1">
        <v>62891</v>
      </c>
      <c r="F13" s="1" t="s">
        <v>213</v>
      </c>
      <c r="G13" s="1">
        <v>62781</v>
      </c>
      <c r="H13" s="1" t="s">
        <v>213</v>
      </c>
      <c r="I13" s="12">
        <v>0.65459999999999996</v>
      </c>
      <c r="J13" s="12">
        <v>-0.17499999999999999</v>
      </c>
      <c r="K13" s="1" t="s">
        <v>740</v>
      </c>
      <c r="L13" s="9" t="str">
        <f t="shared" si="3"/>
        <v>Yes</v>
      </c>
    </row>
    <row r="14" spans="1:12" x14ac:dyDescent="0.25">
      <c r="A14" s="18" t="s">
        <v>450</v>
      </c>
      <c r="B14" s="1" t="s">
        <v>213</v>
      </c>
      <c r="C14" s="1">
        <v>50948</v>
      </c>
      <c r="D14" s="1" t="s">
        <v>213</v>
      </c>
      <c r="E14" s="1">
        <v>53308</v>
      </c>
      <c r="F14" s="1" t="s">
        <v>213</v>
      </c>
      <c r="G14" s="1">
        <v>54734</v>
      </c>
      <c r="H14" s="1" t="s">
        <v>213</v>
      </c>
      <c r="I14" s="12">
        <v>4.6319999999999997</v>
      </c>
      <c r="J14" s="12">
        <v>2.6749999999999998</v>
      </c>
      <c r="K14" s="1" t="s">
        <v>740</v>
      </c>
      <c r="L14" s="9" t="str">
        <f t="shared" si="3"/>
        <v>Yes</v>
      </c>
    </row>
    <row r="15" spans="1:12" x14ac:dyDescent="0.25">
      <c r="A15" s="4" t="s">
        <v>58</v>
      </c>
      <c r="B15" s="41" t="s">
        <v>213</v>
      </c>
      <c r="C15" s="14">
        <v>5476203940</v>
      </c>
      <c r="D15" s="11" t="str">
        <f t="shared" ref="D15:D20" si="4">IF($B15="N/A","N/A",IF(C15&gt;10,"No",IF(C15&lt;-10,"No","Yes")))</f>
        <v>N/A</v>
      </c>
      <c r="E15" s="14">
        <v>5481078795</v>
      </c>
      <c r="F15" s="11" t="str">
        <f t="shared" ref="F15:F20" si="5">IF($B15="N/A","N/A",IF(E15&gt;10,"No",IF(E15&lt;-10,"No","Yes")))</f>
        <v>N/A</v>
      </c>
      <c r="G15" s="14">
        <v>5523310252</v>
      </c>
      <c r="H15" s="11" t="str">
        <f t="shared" ref="H15:H20" si="6">IF($B15="N/A","N/A",IF(G15&gt;10,"No",IF(G15&lt;-10,"No","Yes")))</f>
        <v>N/A</v>
      </c>
      <c r="I15" s="12">
        <v>8.8999999999999996E-2</v>
      </c>
      <c r="J15" s="12">
        <v>0.77049999999999996</v>
      </c>
      <c r="K15" s="41" t="s">
        <v>739</v>
      </c>
      <c r="L15" s="9" t="str">
        <f t="shared" ref="L15:L20" si="7">IF(J15="Div by 0", "N/A", IF(K15="N/A","N/A", IF(J15&gt;VALUE(MID(K15,1,2)), "No", IF(J15&lt;-1*VALUE(MID(K15,1,2)), "No", "Yes"))))</f>
        <v>Yes</v>
      </c>
    </row>
    <row r="16" spans="1:12" x14ac:dyDescent="0.25">
      <c r="A16" s="4" t="s">
        <v>1132</v>
      </c>
      <c r="B16" s="41" t="s">
        <v>213</v>
      </c>
      <c r="C16" s="14">
        <v>4671.7875320000003</v>
      </c>
      <c r="D16" s="11" t="str">
        <f t="shared" si="4"/>
        <v>N/A</v>
      </c>
      <c r="E16" s="14">
        <v>4475.7786322000002</v>
      </c>
      <c r="F16" s="11" t="str">
        <f t="shared" si="5"/>
        <v>N/A</v>
      </c>
      <c r="G16" s="14">
        <v>4413.8318282999999</v>
      </c>
      <c r="H16" s="11" t="str">
        <f t="shared" si="6"/>
        <v>N/A</v>
      </c>
      <c r="I16" s="12">
        <v>-4.2</v>
      </c>
      <c r="J16" s="12">
        <v>-1.38</v>
      </c>
      <c r="K16" s="41" t="s">
        <v>739</v>
      </c>
      <c r="L16" s="9" t="str">
        <f t="shared" si="7"/>
        <v>Yes</v>
      </c>
    </row>
    <row r="17" spans="1:12" x14ac:dyDescent="0.25">
      <c r="A17" s="4" t="s">
        <v>1232</v>
      </c>
      <c r="B17" s="41" t="s">
        <v>213</v>
      </c>
      <c r="C17" s="14">
        <v>14791.073434</v>
      </c>
      <c r="D17" s="11" t="str">
        <f t="shared" si="4"/>
        <v>N/A</v>
      </c>
      <c r="E17" s="14">
        <v>14880.497547999999</v>
      </c>
      <c r="F17" s="11" t="str">
        <f t="shared" si="5"/>
        <v>N/A</v>
      </c>
      <c r="G17" s="14">
        <v>15530.121636</v>
      </c>
      <c r="H17" s="11" t="str">
        <f t="shared" si="6"/>
        <v>N/A</v>
      </c>
      <c r="I17" s="12">
        <v>0.60460000000000003</v>
      </c>
      <c r="J17" s="12">
        <v>4.3659999999999997</v>
      </c>
      <c r="K17" s="41" t="s">
        <v>739</v>
      </c>
      <c r="L17" s="9" t="str">
        <f t="shared" si="7"/>
        <v>Yes</v>
      </c>
    </row>
    <row r="18" spans="1:12" x14ac:dyDescent="0.25">
      <c r="A18" s="4" t="s">
        <v>1233</v>
      </c>
      <c r="B18" s="41" t="s">
        <v>213</v>
      </c>
      <c r="C18" s="14">
        <v>13914.327058000001</v>
      </c>
      <c r="D18" s="11" t="str">
        <f t="shared" si="4"/>
        <v>N/A</v>
      </c>
      <c r="E18" s="14">
        <v>13300.674551</v>
      </c>
      <c r="F18" s="11" t="str">
        <f t="shared" si="5"/>
        <v>N/A</v>
      </c>
      <c r="G18" s="14">
        <v>13376.864133999999</v>
      </c>
      <c r="H18" s="11" t="str">
        <f t="shared" si="6"/>
        <v>N/A</v>
      </c>
      <c r="I18" s="12">
        <v>-4.41</v>
      </c>
      <c r="J18" s="12">
        <v>0.57279999999999998</v>
      </c>
      <c r="K18" s="41" t="s">
        <v>739</v>
      </c>
      <c r="L18" s="9" t="str">
        <f t="shared" si="7"/>
        <v>Yes</v>
      </c>
    </row>
    <row r="19" spans="1:12" x14ac:dyDescent="0.25">
      <c r="A19" s="4" t="s">
        <v>1234</v>
      </c>
      <c r="B19" s="41" t="s">
        <v>213</v>
      </c>
      <c r="C19" s="14">
        <v>1679.0040942000001</v>
      </c>
      <c r="D19" s="11" t="str">
        <f t="shared" si="4"/>
        <v>N/A</v>
      </c>
      <c r="E19" s="14">
        <v>1673.3709042</v>
      </c>
      <c r="F19" s="11" t="str">
        <f t="shared" si="5"/>
        <v>N/A</v>
      </c>
      <c r="G19" s="14">
        <v>1559.2904968</v>
      </c>
      <c r="H19" s="11" t="str">
        <f t="shared" si="6"/>
        <v>N/A</v>
      </c>
      <c r="I19" s="12">
        <v>-0.33600000000000002</v>
      </c>
      <c r="J19" s="12">
        <v>-6.82</v>
      </c>
      <c r="K19" s="41" t="s">
        <v>739</v>
      </c>
      <c r="L19" s="9" t="str">
        <f t="shared" si="7"/>
        <v>Yes</v>
      </c>
    </row>
    <row r="20" spans="1:12" x14ac:dyDescent="0.25">
      <c r="A20" s="4" t="s">
        <v>1235</v>
      </c>
      <c r="B20" s="41" t="s">
        <v>213</v>
      </c>
      <c r="C20" s="14">
        <v>3277.1229976</v>
      </c>
      <c r="D20" s="11" t="str">
        <f t="shared" si="4"/>
        <v>N/A</v>
      </c>
      <c r="E20" s="14">
        <v>2705.1748035999999</v>
      </c>
      <c r="F20" s="11" t="str">
        <f t="shared" si="5"/>
        <v>N/A</v>
      </c>
      <c r="G20" s="14">
        <v>2651.5721487000001</v>
      </c>
      <c r="H20" s="11" t="str">
        <f t="shared" si="6"/>
        <v>N/A</v>
      </c>
      <c r="I20" s="12">
        <v>-17.5</v>
      </c>
      <c r="J20" s="12">
        <v>-1.98</v>
      </c>
      <c r="K20" s="41" t="s">
        <v>739</v>
      </c>
      <c r="L20" s="9" t="str">
        <f t="shared" si="7"/>
        <v>Yes</v>
      </c>
    </row>
    <row r="21" spans="1:12" x14ac:dyDescent="0.25">
      <c r="A21" s="2" t="s">
        <v>1136</v>
      </c>
      <c r="B21" s="41" t="s">
        <v>213</v>
      </c>
      <c r="C21" s="14">
        <v>4683.2080230000001</v>
      </c>
      <c r="D21" s="11" t="str">
        <f t="shared" ref="D21:D22" si="8">IF($B21="N/A","N/A",IF(C21&gt;10,"No",IF(C21&lt;-10,"No","Yes")))</f>
        <v>N/A</v>
      </c>
      <c r="E21" s="14">
        <v>4476.4569303999997</v>
      </c>
      <c r="F21" s="11" t="str">
        <f t="shared" ref="F21:F22" si="9">IF($B21="N/A","N/A",IF(E21&gt;10,"No",IF(E21&lt;-10,"No","Yes")))</f>
        <v>N/A</v>
      </c>
      <c r="G21" s="14">
        <v>4489.6713820000004</v>
      </c>
      <c r="H21" s="11" t="str">
        <f t="shared" ref="H21:H22" si="10">IF($B21="N/A","N/A",IF(G21&gt;10,"No",IF(G21&lt;-10,"No","Yes")))</f>
        <v>N/A</v>
      </c>
      <c r="I21" s="12">
        <v>-4.41</v>
      </c>
      <c r="J21" s="12">
        <v>0.29520000000000002</v>
      </c>
      <c r="K21" s="41" t="s">
        <v>739</v>
      </c>
      <c r="L21" s="9" t="str">
        <f>IF(J21="Div by 0", "N/A", IF(OR(J21="N/A",K21="N/A"),"N/A", IF(J21&gt;VALUE(MID(K21,1,2)), "No", IF(J21&lt;-1*VALUE(MID(K21,1,2)), "No", "Yes"))))</f>
        <v>Yes</v>
      </c>
    </row>
    <row r="22" spans="1:12" x14ac:dyDescent="0.25">
      <c r="A22" s="2" t="s">
        <v>1137</v>
      </c>
      <c r="B22" s="41" t="s">
        <v>213</v>
      </c>
      <c r="C22" s="14">
        <v>4656.6727821000004</v>
      </c>
      <c r="D22" s="11" t="str">
        <f t="shared" si="8"/>
        <v>N/A</v>
      </c>
      <c r="E22" s="14">
        <v>4474.9088846000004</v>
      </c>
      <c r="F22" s="11" t="str">
        <f t="shared" si="9"/>
        <v>N/A</v>
      </c>
      <c r="G22" s="14">
        <v>4314.4723050000002</v>
      </c>
      <c r="H22" s="11" t="str">
        <f t="shared" si="10"/>
        <v>N/A</v>
      </c>
      <c r="I22" s="12">
        <v>-3.9</v>
      </c>
      <c r="J22" s="12">
        <v>-3.59</v>
      </c>
      <c r="K22" s="41" t="s">
        <v>739</v>
      </c>
      <c r="L22" s="9" t="str">
        <f>IF(J22="Div by 0", "N/A", IF(OR(J22="N/A",K22="N/A"),"N/A", IF(J22&gt;VALUE(MID(K22,1,2)), "No", IF(J22&lt;-1*VALUE(MID(K22,1,2)), "No", "Yes"))))</f>
        <v>Yes</v>
      </c>
    </row>
    <row r="23" spans="1:12" x14ac:dyDescent="0.25">
      <c r="A23" s="4" t="s">
        <v>1236</v>
      </c>
      <c r="B23" s="41" t="s">
        <v>213</v>
      </c>
      <c r="C23" s="14">
        <v>14305.934869999999</v>
      </c>
      <c r="D23" s="11" t="str">
        <f>IF($B23="N/A","N/A",IF(C23&gt;10,"No",IF(C23&lt;-10,"No","Yes")))</f>
        <v>N/A</v>
      </c>
      <c r="E23" s="14">
        <v>14052.570851</v>
      </c>
      <c r="F23" s="11" t="str">
        <f>IF($B23="N/A","N/A",IF(E23&gt;10,"No",IF(E23&lt;-10,"No","Yes")))</f>
        <v>N/A</v>
      </c>
      <c r="G23" s="14">
        <v>14393.893698</v>
      </c>
      <c r="H23" s="11" t="str">
        <f>IF($B23="N/A","N/A",IF(G23&gt;10,"No",IF(G23&lt;-10,"No","Yes")))</f>
        <v>N/A</v>
      </c>
      <c r="I23" s="12">
        <v>-1.77</v>
      </c>
      <c r="J23" s="12">
        <v>2.4289999999999998</v>
      </c>
      <c r="K23" s="41" t="s">
        <v>739</v>
      </c>
      <c r="L23" s="9" t="str">
        <f>IF(J23="Div by 0", "N/A", IF(K23="N/A","N/A", IF(J23&gt;VALUE(MID(K23,1,2)), "No", IF(J23&lt;-1*VALUE(MID(K23,1,2)), "No", "Yes"))))</f>
        <v>Yes</v>
      </c>
    </row>
    <row r="24" spans="1:12" x14ac:dyDescent="0.25">
      <c r="A24" s="4" t="s">
        <v>1237</v>
      </c>
      <c r="B24" s="41" t="s">
        <v>213</v>
      </c>
      <c r="C24" s="14">
        <v>14727.159245999999</v>
      </c>
      <c r="D24" s="11" t="str">
        <f>IF($B24="N/A","N/A",IF(C24&gt;10,"No",IF(C24&lt;-10,"No","Yes")))</f>
        <v>N/A</v>
      </c>
      <c r="E24" s="14">
        <v>14863.228014</v>
      </c>
      <c r="F24" s="11" t="str">
        <f>IF($B24="N/A","N/A",IF(E24&gt;10,"No",IF(E24&lt;-10,"No","Yes")))</f>
        <v>N/A</v>
      </c>
      <c r="G24" s="14">
        <v>15475.190599</v>
      </c>
      <c r="H24" s="11" t="str">
        <f>IF($B24="N/A","N/A",IF(G24&gt;10,"No",IF(G24&lt;-10,"No","Yes")))</f>
        <v>N/A</v>
      </c>
      <c r="I24" s="12">
        <v>0.92390000000000005</v>
      </c>
      <c r="J24" s="12">
        <v>4.117</v>
      </c>
      <c r="K24" s="41" t="s">
        <v>739</v>
      </c>
      <c r="L24" s="9" t="str">
        <f>IF(J24="Div by 0", "N/A", IF(K24="N/A","N/A", IF(J24&gt;VALUE(MID(K24,1,2)), "No", IF(J24&lt;-1*VALUE(MID(K24,1,2)), "No", "Yes"))))</f>
        <v>Yes</v>
      </c>
    </row>
    <row r="25" spans="1:12" x14ac:dyDescent="0.25">
      <c r="A25" s="4" t="s">
        <v>1238</v>
      </c>
      <c r="B25" s="41" t="s">
        <v>213</v>
      </c>
      <c r="C25" s="14">
        <v>13885.443590000001</v>
      </c>
      <c r="D25" s="11" t="str">
        <f>IF($B25="N/A","N/A",IF(C25&gt;10,"No",IF(C25&lt;-10,"No","Yes")))</f>
        <v>N/A</v>
      </c>
      <c r="E25" s="14">
        <v>13244.464152</v>
      </c>
      <c r="F25" s="11" t="str">
        <f>IF($B25="N/A","N/A",IF(E25&gt;10,"No",IF(E25&lt;-10,"No","Yes")))</f>
        <v>N/A</v>
      </c>
      <c r="G25" s="14">
        <v>13460.105492000001</v>
      </c>
      <c r="H25" s="11" t="str">
        <f>IF($B25="N/A","N/A",IF(G25&gt;10,"No",IF(G25&lt;-10,"No","Yes")))</f>
        <v>N/A</v>
      </c>
      <c r="I25" s="12">
        <v>-4.62</v>
      </c>
      <c r="J25" s="12">
        <v>1.6279999999999999</v>
      </c>
      <c r="K25" s="41" t="s">
        <v>739</v>
      </c>
      <c r="L25" s="9" t="str">
        <f>IF(J25="Div by 0", "N/A", IF(K25="N/A","N/A", IF(J25&gt;VALUE(MID(K25,1,2)), "No", IF(J25&lt;-1*VALUE(MID(K25,1,2)), "No", "Yes"))))</f>
        <v>Yes</v>
      </c>
    </row>
    <row r="26" spans="1:12" x14ac:dyDescent="0.25">
      <c r="A26" s="4" t="s">
        <v>1239</v>
      </c>
      <c r="B26" s="41" t="s">
        <v>213</v>
      </c>
      <c r="C26" s="14">
        <v>13563.613815999999</v>
      </c>
      <c r="D26" s="11" t="str">
        <f t="shared" ref="D26:D27" si="11">IF($B26="N/A","N/A",IF(C26&gt;10,"No",IF(C26&lt;-10,"No","Yes")))</f>
        <v>N/A</v>
      </c>
      <c r="E26" s="14">
        <v>13394.897895</v>
      </c>
      <c r="F26" s="11" t="str">
        <f t="shared" ref="F26:F30" si="12">IF($B26="N/A","N/A",IF(E26&gt;10,"No",IF(E26&lt;-10,"No","Yes")))</f>
        <v>N/A</v>
      </c>
      <c r="G26" s="14">
        <v>13802.055307000001</v>
      </c>
      <c r="H26" s="11" t="str">
        <f t="shared" ref="H26:H27" si="13">IF($B26="N/A","N/A",IF(G26&gt;10,"No",IF(G26&lt;-10,"No","Yes")))</f>
        <v>N/A</v>
      </c>
      <c r="I26" s="12">
        <v>-1.24</v>
      </c>
      <c r="J26" s="12">
        <v>3.04</v>
      </c>
      <c r="K26" s="41" t="s">
        <v>739</v>
      </c>
      <c r="L26" s="9" t="str">
        <f>IF(J26="Div by 0", "N/A", IF(OR(J26="N/A",K26="N/A"),"N/A", IF(J26&gt;VALUE(MID(K26,1,2)), "No", IF(J26&lt;-1*VALUE(MID(K26,1,2)), "No", "Yes"))))</f>
        <v>Yes</v>
      </c>
    </row>
    <row r="27" spans="1:12" x14ac:dyDescent="0.25">
      <c r="A27" s="4" t="s">
        <v>1240</v>
      </c>
      <c r="B27" s="41" t="s">
        <v>213</v>
      </c>
      <c r="C27" s="14">
        <v>15626.300825</v>
      </c>
      <c r="D27" s="11" t="str">
        <f t="shared" si="11"/>
        <v>N/A</v>
      </c>
      <c r="E27" s="14">
        <v>15205.832702</v>
      </c>
      <c r="F27" s="11" t="str">
        <f t="shared" si="12"/>
        <v>N/A</v>
      </c>
      <c r="G27" s="14">
        <v>15416.141503999999</v>
      </c>
      <c r="H27" s="11" t="str">
        <f t="shared" si="13"/>
        <v>N/A</v>
      </c>
      <c r="I27" s="12">
        <v>-2.69</v>
      </c>
      <c r="J27" s="12">
        <v>1.383</v>
      </c>
      <c r="K27" s="41" t="s">
        <v>739</v>
      </c>
      <c r="L27" s="9" t="str">
        <f>IF(J27="Div by 0", "N/A", IF(OR(J27="N/A",K27="N/A"),"N/A", IF(J27&gt;VALUE(MID(K27,1,2)), "No", IF(J27&lt;-1*VALUE(MID(K27,1,2)), "No", "Yes"))))</f>
        <v>Yes</v>
      </c>
    </row>
    <row r="28" spans="1:12" x14ac:dyDescent="0.25">
      <c r="A28" s="48" t="s">
        <v>1241</v>
      </c>
      <c r="B28" s="14" t="s">
        <v>213</v>
      </c>
      <c r="C28" s="14">
        <v>1596.8851182999999</v>
      </c>
      <c r="D28" s="11" t="str">
        <f t="shared" ref="D28:D30" si="14">IF($B28="N/A","N/A",IF(C28&gt;10,"No",IF(C28&lt;-10,"No","Yes")))</f>
        <v>N/A</v>
      </c>
      <c r="E28" s="14">
        <v>1597.5846399</v>
      </c>
      <c r="F28" s="11" t="str">
        <f t="shared" si="12"/>
        <v>N/A</v>
      </c>
      <c r="G28" s="14">
        <v>1509.8866653</v>
      </c>
      <c r="H28" s="11" t="str">
        <f t="shared" ref="H28:H30" si="15">IF($B28="N/A","N/A",IF(G28&gt;10,"No",IF(G28&lt;-10,"No","Yes")))</f>
        <v>N/A</v>
      </c>
      <c r="I28" s="12">
        <v>4.3799999999999999E-2</v>
      </c>
      <c r="J28" s="12">
        <v>-5.49</v>
      </c>
      <c r="K28" s="41" t="s">
        <v>739</v>
      </c>
      <c r="L28" s="9" t="str">
        <f>IF(J28="Div by 0", "N/A", IF(OR(J28="N/A",K28="N/A"),"N/A", IF(J28&gt;VALUE(MID(K28,1,2)), "No", IF(J28&lt;-1*VALUE(MID(K28,1,2)), "No", "Yes"))))</f>
        <v>Yes</v>
      </c>
    </row>
    <row r="29" spans="1:12" x14ac:dyDescent="0.25">
      <c r="A29" s="48" t="s">
        <v>1242</v>
      </c>
      <c r="B29" s="14" t="s">
        <v>213</v>
      </c>
      <c r="C29" s="14">
        <v>1611.0319182000001</v>
      </c>
      <c r="D29" s="11" t="str">
        <f t="shared" si="14"/>
        <v>N/A</v>
      </c>
      <c r="E29" s="14">
        <v>1610.0402374</v>
      </c>
      <c r="F29" s="11" t="str">
        <f t="shared" si="12"/>
        <v>N/A</v>
      </c>
      <c r="G29" s="14">
        <v>1521.6404924000001</v>
      </c>
      <c r="H29" s="11" t="str">
        <f t="shared" si="15"/>
        <v>N/A</v>
      </c>
      <c r="I29" s="12">
        <v>-6.2E-2</v>
      </c>
      <c r="J29" s="12">
        <v>-5.49</v>
      </c>
      <c r="K29" s="41" t="s">
        <v>739</v>
      </c>
      <c r="L29" s="9" t="str">
        <f t="shared" ref="L29:L30" si="16">IF(J29="Div by 0", "N/A", IF(OR(J29="N/A",K29="N/A"),"N/A", IF(J29&gt;VALUE(MID(K29,1,2)), "No", IF(J29&lt;-1*VALUE(MID(K29,1,2)), "No", "Yes"))))</f>
        <v>Yes</v>
      </c>
    </row>
    <row r="30" spans="1:12" x14ac:dyDescent="0.25">
      <c r="A30" s="48" t="s">
        <v>1243</v>
      </c>
      <c r="B30" s="14" t="s">
        <v>213</v>
      </c>
      <c r="C30" s="14">
        <v>1348.5668341000001</v>
      </c>
      <c r="D30" s="11" t="str">
        <f t="shared" si="14"/>
        <v>N/A</v>
      </c>
      <c r="E30" s="14">
        <v>1391.6899243</v>
      </c>
      <c r="F30" s="11" t="str">
        <f t="shared" si="12"/>
        <v>N/A</v>
      </c>
      <c r="G30" s="14">
        <v>1315.8236796000001</v>
      </c>
      <c r="H30" s="11" t="str">
        <f t="shared" si="15"/>
        <v>N/A</v>
      </c>
      <c r="I30" s="12">
        <v>3.198</v>
      </c>
      <c r="J30" s="12">
        <v>-5.45</v>
      </c>
      <c r="K30" s="41" t="s">
        <v>739</v>
      </c>
      <c r="L30" s="9" t="str">
        <f t="shared" si="16"/>
        <v>Yes</v>
      </c>
    </row>
    <row r="31" spans="1:12" x14ac:dyDescent="0.25">
      <c r="A31" s="42" t="s">
        <v>2</v>
      </c>
      <c r="B31" s="33" t="s">
        <v>213</v>
      </c>
      <c r="C31" s="13">
        <v>74.061710343000001</v>
      </c>
      <c r="D31" s="11" t="str">
        <f t="shared" ref="D31:D69" si="17">IF($B31="N/A","N/A",IF(C31&gt;10,"No",IF(C31&lt;-10,"No","Yes")))</f>
        <v>N/A</v>
      </c>
      <c r="E31" s="13">
        <v>74.113206746000003</v>
      </c>
      <c r="F31" s="11" t="str">
        <f t="shared" ref="F31:F69" si="18">IF($B31="N/A","N/A",IF(E31&gt;10,"No",IF(E31&lt;-10,"No","Yes")))</f>
        <v>N/A</v>
      </c>
      <c r="G31" s="13">
        <v>98.375452706000004</v>
      </c>
      <c r="H31" s="11" t="str">
        <f t="shared" ref="H31:H69" si="19">IF($B31="N/A","N/A",IF(G31&gt;10,"No",IF(G31&lt;-10,"No","Yes")))</f>
        <v>N/A</v>
      </c>
      <c r="I31" s="12">
        <v>6.9500000000000006E-2</v>
      </c>
      <c r="J31" s="12">
        <v>32.74</v>
      </c>
      <c r="K31" s="41" t="s">
        <v>739</v>
      </c>
      <c r="L31" s="9" t="str">
        <f t="shared" ref="L31:L99" si="20">IF(J31="Div by 0", "N/A", IF(K31="N/A","N/A", IF(J31&gt;VALUE(MID(K31,1,2)), "No", IF(J31&lt;-1*VALUE(MID(K31,1,2)), "No", "Yes"))))</f>
        <v>No</v>
      </c>
    </row>
    <row r="32" spans="1:12" x14ac:dyDescent="0.25">
      <c r="A32" s="42" t="s">
        <v>22</v>
      </c>
      <c r="B32" s="33" t="s">
        <v>213</v>
      </c>
      <c r="C32" s="1">
        <v>868141</v>
      </c>
      <c r="D32" s="11" t="str">
        <f t="shared" si="17"/>
        <v>N/A</v>
      </c>
      <c r="E32" s="1">
        <v>907597</v>
      </c>
      <c r="F32" s="11" t="str">
        <f t="shared" si="18"/>
        <v>N/A</v>
      </c>
      <c r="G32" s="1">
        <v>1231035</v>
      </c>
      <c r="H32" s="11" t="str">
        <f t="shared" si="19"/>
        <v>N/A</v>
      </c>
      <c r="I32" s="12">
        <v>4.5449999999999999</v>
      </c>
      <c r="J32" s="12">
        <v>35.64</v>
      </c>
      <c r="K32" s="41" t="s">
        <v>739</v>
      </c>
      <c r="L32" s="9" t="str">
        <f t="shared" si="20"/>
        <v>No</v>
      </c>
    </row>
    <row r="33" spans="1:12" x14ac:dyDescent="0.25">
      <c r="A33" s="42" t="s">
        <v>451</v>
      </c>
      <c r="B33" s="41" t="s">
        <v>213</v>
      </c>
      <c r="C33" s="1">
        <v>1557</v>
      </c>
      <c r="D33" s="1" t="str">
        <f t="shared" si="17"/>
        <v>N/A</v>
      </c>
      <c r="E33" s="1">
        <v>1844</v>
      </c>
      <c r="F33" s="1" t="str">
        <f t="shared" si="18"/>
        <v>N/A</v>
      </c>
      <c r="G33" s="1">
        <v>62524</v>
      </c>
      <c r="H33" s="11" t="str">
        <f t="shared" si="19"/>
        <v>N/A</v>
      </c>
      <c r="I33" s="12">
        <v>18.43</v>
      </c>
      <c r="J33" s="12">
        <v>3291</v>
      </c>
      <c r="K33" s="41" t="s">
        <v>739</v>
      </c>
      <c r="L33" s="9" t="str">
        <f t="shared" si="20"/>
        <v>No</v>
      </c>
    </row>
    <row r="34" spans="1:12" x14ac:dyDescent="0.25">
      <c r="A34" s="42" t="s">
        <v>1244</v>
      </c>
      <c r="B34" s="5" t="s">
        <v>213</v>
      </c>
      <c r="C34" s="1">
        <v>1146</v>
      </c>
      <c r="D34" s="9" t="str">
        <f t="shared" ref="D34:D38" si="21">IF($B34="N/A","N/A",IF(C34&lt;0,"No","Yes"))</f>
        <v>N/A</v>
      </c>
      <c r="E34" s="1">
        <v>1360</v>
      </c>
      <c r="F34" s="9" t="str">
        <f t="shared" ref="F34:F38" si="22">IF($B34="N/A","N/A",IF(E34&lt;0,"No","Yes"))</f>
        <v>N/A</v>
      </c>
      <c r="G34" s="1">
        <v>33065</v>
      </c>
      <c r="H34" s="9" t="str">
        <f t="shared" ref="H34:H38" si="23">IF($B34="N/A","N/A",IF(G34&lt;0,"No","Yes"))</f>
        <v>N/A</v>
      </c>
      <c r="I34" s="12">
        <v>18.670000000000002</v>
      </c>
      <c r="J34" s="12">
        <v>2331</v>
      </c>
      <c r="K34" s="1" t="s">
        <v>739</v>
      </c>
      <c r="L34" s="9" t="str">
        <f t="shared" si="20"/>
        <v>No</v>
      </c>
    </row>
    <row r="35" spans="1:12" x14ac:dyDescent="0.25">
      <c r="A35" s="42" t="s">
        <v>1245</v>
      </c>
      <c r="B35" s="5" t="s">
        <v>213</v>
      </c>
      <c r="C35" s="1">
        <v>0</v>
      </c>
      <c r="D35" s="9" t="str">
        <f t="shared" si="21"/>
        <v>N/A</v>
      </c>
      <c r="E35" s="1">
        <v>0</v>
      </c>
      <c r="F35" s="9" t="str">
        <f t="shared" si="22"/>
        <v>N/A</v>
      </c>
      <c r="G35" s="1">
        <v>1514</v>
      </c>
      <c r="H35" s="9" t="str">
        <f t="shared" si="23"/>
        <v>N/A</v>
      </c>
      <c r="I35" s="12" t="s">
        <v>1747</v>
      </c>
      <c r="J35" s="12" t="s">
        <v>1747</v>
      </c>
      <c r="K35" s="1" t="s">
        <v>739</v>
      </c>
      <c r="L35" s="9" t="str">
        <f t="shared" si="20"/>
        <v>N/A</v>
      </c>
    </row>
    <row r="36" spans="1:12" x14ac:dyDescent="0.25">
      <c r="A36" s="42" t="s">
        <v>1246</v>
      </c>
      <c r="B36" s="5" t="s">
        <v>213</v>
      </c>
      <c r="C36" s="1">
        <v>95</v>
      </c>
      <c r="D36" s="9" t="str">
        <f t="shared" si="21"/>
        <v>N/A</v>
      </c>
      <c r="E36" s="1">
        <v>102</v>
      </c>
      <c r="F36" s="9" t="str">
        <f t="shared" si="22"/>
        <v>N/A</v>
      </c>
      <c r="G36" s="1">
        <v>1424</v>
      </c>
      <c r="H36" s="9" t="str">
        <f t="shared" si="23"/>
        <v>N/A</v>
      </c>
      <c r="I36" s="12">
        <v>7.3680000000000003</v>
      </c>
      <c r="J36" s="12">
        <v>1296</v>
      </c>
      <c r="K36" s="1" t="s">
        <v>739</v>
      </c>
      <c r="L36" s="9" t="str">
        <f t="shared" si="20"/>
        <v>No</v>
      </c>
    </row>
    <row r="37" spans="1:12" x14ac:dyDescent="0.25">
      <c r="A37" s="42" t="s">
        <v>1247</v>
      </c>
      <c r="B37" s="5" t="s">
        <v>213</v>
      </c>
      <c r="C37" s="1">
        <v>316</v>
      </c>
      <c r="D37" s="9" t="str">
        <f t="shared" si="21"/>
        <v>N/A</v>
      </c>
      <c r="E37" s="1">
        <v>382</v>
      </c>
      <c r="F37" s="9" t="str">
        <f t="shared" si="22"/>
        <v>N/A</v>
      </c>
      <c r="G37" s="1">
        <v>26521</v>
      </c>
      <c r="H37" s="9" t="str">
        <f t="shared" si="23"/>
        <v>N/A</v>
      </c>
      <c r="I37" s="12">
        <v>20.89</v>
      </c>
      <c r="J37" s="12">
        <v>6843</v>
      </c>
      <c r="K37" s="1" t="s">
        <v>739</v>
      </c>
      <c r="L37" s="9" t="str">
        <f t="shared" si="20"/>
        <v>No</v>
      </c>
    </row>
    <row r="38" spans="1:12" x14ac:dyDescent="0.25">
      <c r="A38" s="42" t="s">
        <v>1248</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5">
      <c r="A39" s="42" t="s">
        <v>452</v>
      </c>
      <c r="B39" s="41" t="s">
        <v>213</v>
      </c>
      <c r="C39" s="1">
        <v>95601</v>
      </c>
      <c r="D39" s="1" t="str">
        <f t="shared" si="17"/>
        <v>N/A</v>
      </c>
      <c r="E39" s="1">
        <v>100404</v>
      </c>
      <c r="F39" s="1" t="str">
        <f t="shared" si="18"/>
        <v>N/A</v>
      </c>
      <c r="G39" s="1">
        <v>203932</v>
      </c>
      <c r="H39" s="11" t="str">
        <f t="shared" si="19"/>
        <v>N/A</v>
      </c>
      <c r="I39" s="12">
        <v>5.024</v>
      </c>
      <c r="J39" s="12">
        <v>103.1</v>
      </c>
      <c r="K39" s="41" t="s">
        <v>739</v>
      </c>
      <c r="L39" s="9" t="str">
        <f t="shared" si="20"/>
        <v>No</v>
      </c>
    </row>
    <row r="40" spans="1:12" x14ac:dyDescent="0.25">
      <c r="A40" s="42" t="s">
        <v>1249</v>
      </c>
      <c r="B40" s="5" t="s">
        <v>213</v>
      </c>
      <c r="C40" s="1">
        <v>83613</v>
      </c>
      <c r="D40" s="9" t="str">
        <f t="shared" ref="D40:D45" si="24">IF($B40="N/A","N/A",IF(C40&lt;0,"No","Yes"))</f>
        <v>N/A</v>
      </c>
      <c r="E40" s="1">
        <v>87655</v>
      </c>
      <c r="F40" s="9" t="str">
        <f t="shared" ref="F40:F45" si="25">IF($B40="N/A","N/A",IF(E40&lt;0,"No","Yes"))</f>
        <v>N/A</v>
      </c>
      <c r="G40" s="1">
        <v>164730</v>
      </c>
      <c r="H40" s="9" t="str">
        <f t="shared" ref="H40:H45" si="26">IF($B40="N/A","N/A",IF(G40&lt;0,"No","Yes"))</f>
        <v>N/A</v>
      </c>
      <c r="I40" s="12">
        <v>4.8339999999999996</v>
      </c>
      <c r="J40" s="12">
        <v>87.93</v>
      </c>
      <c r="K40" s="1" t="s">
        <v>739</v>
      </c>
      <c r="L40" s="9" t="str">
        <f t="shared" si="20"/>
        <v>No</v>
      </c>
    </row>
    <row r="41" spans="1:12" x14ac:dyDescent="0.25">
      <c r="A41" s="42" t="s">
        <v>1250</v>
      </c>
      <c r="B41" s="5" t="s">
        <v>213</v>
      </c>
      <c r="C41" s="1">
        <v>341</v>
      </c>
      <c r="D41" s="9" t="str">
        <f t="shared" si="24"/>
        <v>N/A</v>
      </c>
      <c r="E41" s="1">
        <v>266</v>
      </c>
      <c r="F41" s="9" t="str">
        <f t="shared" si="25"/>
        <v>N/A</v>
      </c>
      <c r="G41" s="1">
        <v>2114</v>
      </c>
      <c r="H41" s="9" t="str">
        <f t="shared" si="26"/>
        <v>N/A</v>
      </c>
      <c r="I41" s="12">
        <v>-22</v>
      </c>
      <c r="J41" s="12">
        <v>694.7</v>
      </c>
      <c r="K41" s="1" t="s">
        <v>739</v>
      </c>
      <c r="L41" s="9" t="str">
        <f t="shared" si="20"/>
        <v>No</v>
      </c>
    </row>
    <row r="42" spans="1:12" x14ac:dyDescent="0.25">
      <c r="A42" s="42" t="s">
        <v>1251</v>
      </c>
      <c r="B42" s="5" t="s">
        <v>213</v>
      </c>
      <c r="C42" s="1">
        <v>520</v>
      </c>
      <c r="D42" s="9" t="str">
        <f t="shared" si="24"/>
        <v>N/A</v>
      </c>
      <c r="E42" s="1">
        <v>584</v>
      </c>
      <c r="F42" s="9" t="str">
        <f t="shared" si="25"/>
        <v>N/A</v>
      </c>
      <c r="G42" s="1">
        <v>2404</v>
      </c>
      <c r="H42" s="9" t="str">
        <f t="shared" si="26"/>
        <v>N/A</v>
      </c>
      <c r="I42" s="12">
        <v>12.31</v>
      </c>
      <c r="J42" s="12">
        <v>311.60000000000002</v>
      </c>
      <c r="K42" s="1" t="s">
        <v>739</v>
      </c>
      <c r="L42" s="9" t="str">
        <f t="shared" si="20"/>
        <v>No</v>
      </c>
    </row>
    <row r="43" spans="1:12" x14ac:dyDescent="0.25">
      <c r="A43" s="42" t="s">
        <v>1252</v>
      </c>
      <c r="B43" s="5" t="s">
        <v>213</v>
      </c>
      <c r="C43" s="1">
        <v>1204</v>
      </c>
      <c r="D43" s="9" t="str">
        <f t="shared" si="24"/>
        <v>N/A</v>
      </c>
      <c r="E43" s="1">
        <v>1358</v>
      </c>
      <c r="F43" s="9" t="str">
        <f t="shared" si="25"/>
        <v>N/A</v>
      </c>
      <c r="G43" s="1">
        <v>1560</v>
      </c>
      <c r="H43" s="9" t="str">
        <f t="shared" si="26"/>
        <v>N/A</v>
      </c>
      <c r="I43" s="12">
        <v>12.79</v>
      </c>
      <c r="J43" s="12">
        <v>14.87</v>
      </c>
      <c r="K43" s="1" t="s">
        <v>739</v>
      </c>
      <c r="L43" s="9" t="str">
        <f t="shared" si="20"/>
        <v>Yes</v>
      </c>
    </row>
    <row r="44" spans="1:12" x14ac:dyDescent="0.25">
      <c r="A44" s="42" t="s">
        <v>1253</v>
      </c>
      <c r="B44" s="5" t="s">
        <v>213</v>
      </c>
      <c r="C44" s="1">
        <v>9923</v>
      </c>
      <c r="D44" s="9" t="str">
        <f t="shared" si="24"/>
        <v>N/A</v>
      </c>
      <c r="E44" s="1">
        <v>10541</v>
      </c>
      <c r="F44" s="9" t="str">
        <f t="shared" si="25"/>
        <v>N/A</v>
      </c>
      <c r="G44" s="1">
        <v>33124</v>
      </c>
      <c r="H44" s="9" t="str">
        <f t="shared" si="26"/>
        <v>N/A</v>
      </c>
      <c r="I44" s="12">
        <v>6.2279999999999998</v>
      </c>
      <c r="J44" s="12">
        <v>214.2</v>
      </c>
      <c r="K44" s="1" t="s">
        <v>739</v>
      </c>
      <c r="L44" s="9" t="str">
        <f t="shared" si="20"/>
        <v>No</v>
      </c>
    </row>
    <row r="45" spans="1:12" x14ac:dyDescent="0.25">
      <c r="A45" s="42" t="s">
        <v>1254</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5">
      <c r="A46" s="42" t="s">
        <v>453</v>
      </c>
      <c r="B46" s="41" t="s">
        <v>213</v>
      </c>
      <c r="C46" s="1">
        <v>676075</v>
      </c>
      <c r="D46" s="1" t="str">
        <f t="shared" si="17"/>
        <v>N/A</v>
      </c>
      <c r="E46" s="1">
        <v>705266</v>
      </c>
      <c r="F46" s="1" t="str">
        <f t="shared" si="18"/>
        <v>N/A</v>
      </c>
      <c r="G46" s="1">
        <v>758762</v>
      </c>
      <c r="H46" s="11" t="str">
        <f t="shared" si="19"/>
        <v>N/A</v>
      </c>
      <c r="I46" s="12">
        <v>4.3179999999999996</v>
      </c>
      <c r="J46" s="12">
        <v>7.585</v>
      </c>
      <c r="K46" s="41" t="s">
        <v>739</v>
      </c>
      <c r="L46" s="9" t="str">
        <f t="shared" si="20"/>
        <v>Yes</v>
      </c>
    </row>
    <row r="47" spans="1:12" x14ac:dyDescent="0.25">
      <c r="A47" s="42" t="s">
        <v>1255</v>
      </c>
      <c r="B47" s="5" t="s">
        <v>213</v>
      </c>
      <c r="C47" s="1">
        <v>86081</v>
      </c>
      <c r="D47" s="9" t="str">
        <f t="shared" ref="D47:D53" si="27">IF($B47="N/A","N/A",IF(C47&lt;0,"No","Yes"))</f>
        <v>N/A</v>
      </c>
      <c r="E47" s="1">
        <v>71399</v>
      </c>
      <c r="F47" s="9" t="str">
        <f t="shared" ref="F47:F53" si="28">IF($B47="N/A","N/A",IF(E47&lt;0,"No","Yes"))</f>
        <v>N/A</v>
      </c>
      <c r="G47" s="1">
        <v>62037</v>
      </c>
      <c r="H47" s="9" t="str">
        <f t="shared" ref="H47:H53" si="29">IF($B47="N/A","N/A",IF(G47&lt;0,"No","Yes"))</f>
        <v>N/A</v>
      </c>
      <c r="I47" s="12">
        <v>-17.100000000000001</v>
      </c>
      <c r="J47" s="12">
        <v>-13.1</v>
      </c>
      <c r="K47" s="1" t="s">
        <v>739</v>
      </c>
      <c r="L47" s="9" t="str">
        <f t="shared" si="20"/>
        <v>Yes</v>
      </c>
    </row>
    <row r="48" spans="1:12" x14ac:dyDescent="0.25">
      <c r="A48" s="42" t="s">
        <v>1256</v>
      </c>
      <c r="B48" s="5" t="s">
        <v>213</v>
      </c>
      <c r="C48" s="1">
        <v>6308</v>
      </c>
      <c r="D48" s="9" t="str">
        <f t="shared" si="27"/>
        <v>N/A</v>
      </c>
      <c r="E48" s="1">
        <v>5636</v>
      </c>
      <c r="F48" s="9" t="str">
        <f t="shared" si="28"/>
        <v>N/A</v>
      </c>
      <c r="G48" s="1">
        <v>5351</v>
      </c>
      <c r="H48" s="9" t="str">
        <f t="shared" si="29"/>
        <v>N/A</v>
      </c>
      <c r="I48" s="12">
        <v>-10.7</v>
      </c>
      <c r="J48" s="12">
        <v>-5.0599999999999996</v>
      </c>
      <c r="K48" s="1" t="s">
        <v>739</v>
      </c>
      <c r="L48" s="9" t="str">
        <f t="shared" si="20"/>
        <v>Yes</v>
      </c>
    </row>
    <row r="49" spans="1:12" x14ac:dyDescent="0.25">
      <c r="A49" s="42" t="s">
        <v>1257</v>
      </c>
      <c r="B49" s="5" t="s">
        <v>213</v>
      </c>
      <c r="C49" s="1">
        <v>230</v>
      </c>
      <c r="D49" s="9" t="str">
        <f t="shared" si="27"/>
        <v>N/A</v>
      </c>
      <c r="E49" s="1">
        <v>225</v>
      </c>
      <c r="F49" s="9" t="str">
        <f t="shared" si="28"/>
        <v>N/A</v>
      </c>
      <c r="G49" s="1">
        <v>355</v>
      </c>
      <c r="H49" s="9" t="str">
        <f t="shared" si="29"/>
        <v>N/A</v>
      </c>
      <c r="I49" s="12">
        <v>-2.17</v>
      </c>
      <c r="J49" s="12">
        <v>57.78</v>
      </c>
      <c r="K49" s="1" t="s">
        <v>739</v>
      </c>
      <c r="L49" s="9" t="str">
        <f t="shared" si="20"/>
        <v>No</v>
      </c>
    </row>
    <row r="50" spans="1:12" x14ac:dyDescent="0.25">
      <c r="A50" s="42" t="s">
        <v>1258</v>
      </c>
      <c r="B50" s="5" t="s">
        <v>213</v>
      </c>
      <c r="C50" s="1">
        <v>543781</v>
      </c>
      <c r="D50" s="9" t="str">
        <f t="shared" si="27"/>
        <v>N/A</v>
      </c>
      <c r="E50" s="1">
        <v>581296</v>
      </c>
      <c r="F50" s="9" t="str">
        <f t="shared" si="28"/>
        <v>N/A</v>
      </c>
      <c r="G50" s="1">
        <v>618819</v>
      </c>
      <c r="H50" s="9" t="str">
        <f t="shared" si="29"/>
        <v>N/A</v>
      </c>
      <c r="I50" s="12">
        <v>6.899</v>
      </c>
      <c r="J50" s="12">
        <v>6.4550000000000001</v>
      </c>
      <c r="K50" s="1" t="s">
        <v>739</v>
      </c>
      <c r="L50" s="9" t="str">
        <f t="shared" si="20"/>
        <v>Yes</v>
      </c>
    </row>
    <row r="51" spans="1:12" x14ac:dyDescent="0.25">
      <c r="A51" s="42" t="s">
        <v>1259</v>
      </c>
      <c r="B51" s="5" t="s">
        <v>213</v>
      </c>
      <c r="C51" s="1">
        <v>37764</v>
      </c>
      <c r="D51" s="9" t="str">
        <f t="shared" si="27"/>
        <v>N/A</v>
      </c>
      <c r="E51" s="1">
        <v>44445</v>
      </c>
      <c r="F51" s="9" t="str">
        <f t="shared" si="28"/>
        <v>N/A</v>
      </c>
      <c r="G51" s="1">
        <v>61058</v>
      </c>
      <c r="H51" s="9" t="str">
        <f t="shared" si="29"/>
        <v>N/A</v>
      </c>
      <c r="I51" s="12">
        <v>17.690000000000001</v>
      </c>
      <c r="J51" s="12">
        <v>37.380000000000003</v>
      </c>
      <c r="K51" s="1" t="s">
        <v>739</v>
      </c>
      <c r="L51" s="9" t="str">
        <f t="shared" si="20"/>
        <v>No</v>
      </c>
    </row>
    <row r="52" spans="1:12" x14ac:dyDescent="0.25">
      <c r="A52" s="42" t="s">
        <v>1260</v>
      </c>
      <c r="B52" s="5" t="s">
        <v>213</v>
      </c>
      <c r="C52" s="1">
        <v>1911</v>
      </c>
      <c r="D52" s="9" t="str">
        <f t="shared" si="27"/>
        <v>N/A</v>
      </c>
      <c r="E52" s="1">
        <v>2265</v>
      </c>
      <c r="F52" s="9" t="str">
        <f t="shared" si="28"/>
        <v>N/A</v>
      </c>
      <c r="G52" s="1">
        <v>11142</v>
      </c>
      <c r="H52" s="9" t="str">
        <f t="shared" si="29"/>
        <v>N/A</v>
      </c>
      <c r="I52" s="12">
        <v>18.52</v>
      </c>
      <c r="J52" s="12">
        <v>391.9</v>
      </c>
      <c r="K52" s="1" t="s">
        <v>739</v>
      </c>
      <c r="L52" s="9" t="str">
        <f t="shared" si="20"/>
        <v>No</v>
      </c>
    </row>
    <row r="53" spans="1:12" x14ac:dyDescent="0.25">
      <c r="A53" s="42" t="s">
        <v>1261</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5">
      <c r="A54" s="42" t="s">
        <v>454</v>
      </c>
      <c r="B54" s="41" t="s">
        <v>213</v>
      </c>
      <c r="C54" s="1">
        <v>94908</v>
      </c>
      <c r="D54" s="1" t="str">
        <f t="shared" si="17"/>
        <v>N/A</v>
      </c>
      <c r="E54" s="1">
        <v>100083</v>
      </c>
      <c r="F54" s="1" t="str">
        <f t="shared" si="18"/>
        <v>N/A</v>
      </c>
      <c r="G54" s="1">
        <v>205817</v>
      </c>
      <c r="H54" s="11" t="str">
        <f t="shared" si="19"/>
        <v>N/A</v>
      </c>
      <c r="I54" s="12">
        <v>5.4530000000000003</v>
      </c>
      <c r="J54" s="12">
        <v>105.6</v>
      </c>
      <c r="K54" s="41" t="s">
        <v>739</v>
      </c>
      <c r="L54" s="9" t="str">
        <f t="shared" si="20"/>
        <v>No</v>
      </c>
    </row>
    <row r="55" spans="1:12" x14ac:dyDescent="0.25">
      <c r="A55" s="42" t="s">
        <v>1262</v>
      </c>
      <c r="B55" s="5" t="s">
        <v>213</v>
      </c>
      <c r="C55" s="1">
        <v>56471</v>
      </c>
      <c r="D55" s="9" t="str">
        <f t="shared" ref="D55:D60" si="30">IF($B55="N/A","N/A",IF(C55&lt;0,"No","Yes"))</f>
        <v>N/A</v>
      </c>
      <c r="E55" s="1">
        <v>54141</v>
      </c>
      <c r="F55" s="9" t="str">
        <f t="shared" ref="F55:F60" si="31">IF($B55="N/A","N/A",IF(E55&lt;0,"No","Yes"))</f>
        <v>N/A</v>
      </c>
      <c r="G55" s="1">
        <v>52670</v>
      </c>
      <c r="H55" s="9" t="str">
        <f t="shared" ref="H55:H60" si="32">IF($B55="N/A","N/A",IF(G55&lt;0,"No","Yes"))</f>
        <v>N/A</v>
      </c>
      <c r="I55" s="12">
        <v>-4.13</v>
      </c>
      <c r="J55" s="12">
        <v>-2.72</v>
      </c>
      <c r="K55" s="1" t="s">
        <v>739</v>
      </c>
      <c r="L55" s="9" t="str">
        <f t="shared" si="20"/>
        <v>Yes</v>
      </c>
    </row>
    <row r="56" spans="1:12" x14ac:dyDescent="0.25">
      <c r="A56" s="42" t="s">
        <v>1263</v>
      </c>
      <c r="B56" s="5" t="s">
        <v>213</v>
      </c>
      <c r="C56" s="1">
        <v>8651</v>
      </c>
      <c r="D56" s="9" t="str">
        <f t="shared" si="30"/>
        <v>N/A</v>
      </c>
      <c r="E56" s="1">
        <v>9309</v>
      </c>
      <c r="F56" s="9" t="str">
        <f t="shared" si="31"/>
        <v>N/A</v>
      </c>
      <c r="G56" s="1">
        <v>10393</v>
      </c>
      <c r="H56" s="9" t="str">
        <f t="shared" si="32"/>
        <v>N/A</v>
      </c>
      <c r="I56" s="12">
        <v>7.6059999999999999</v>
      </c>
      <c r="J56" s="12">
        <v>11.64</v>
      </c>
      <c r="K56" s="1" t="s">
        <v>739</v>
      </c>
      <c r="L56" s="9" t="str">
        <f t="shared" si="20"/>
        <v>Yes</v>
      </c>
    </row>
    <row r="57" spans="1:12" x14ac:dyDescent="0.25">
      <c r="A57" s="42" t="s">
        <v>1264</v>
      </c>
      <c r="B57" s="5" t="s">
        <v>213</v>
      </c>
      <c r="C57" s="1">
        <v>725</v>
      </c>
      <c r="D57" s="9" t="str">
        <f t="shared" si="30"/>
        <v>N/A</v>
      </c>
      <c r="E57" s="1">
        <v>779</v>
      </c>
      <c r="F57" s="9" t="str">
        <f t="shared" si="31"/>
        <v>N/A</v>
      </c>
      <c r="G57" s="1">
        <v>4848</v>
      </c>
      <c r="H57" s="9" t="str">
        <f t="shared" si="32"/>
        <v>N/A</v>
      </c>
      <c r="I57" s="12">
        <v>7.4480000000000004</v>
      </c>
      <c r="J57" s="12">
        <v>522.29999999999995</v>
      </c>
      <c r="K57" s="1" t="s">
        <v>739</v>
      </c>
      <c r="L57" s="9" t="str">
        <f t="shared" si="20"/>
        <v>No</v>
      </c>
    </row>
    <row r="58" spans="1:12" x14ac:dyDescent="0.25">
      <c r="A58" s="42" t="s">
        <v>1265</v>
      </c>
      <c r="B58" s="5" t="s">
        <v>213</v>
      </c>
      <c r="C58" s="1">
        <v>3525</v>
      </c>
      <c r="D58" s="9" t="str">
        <f t="shared" si="30"/>
        <v>N/A</v>
      </c>
      <c r="E58" s="1">
        <v>3719</v>
      </c>
      <c r="F58" s="9" t="str">
        <f t="shared" si="31"/>
        <v>N/A</v>
      </c>
      <c r="G58" s="1">
        <v>40623</v>
      </c>
      <c r="H58" s="9" t="str">
        <f t="shared" si="32"/>
        <v>N/A</v>
      </c>
      <c r="I58" s="12">
        <v>5.5039999999999996</v>
      </c>
      <c r="J58" s="12">
        <v>992.3</v>
      </c>
      <c r="K58" s="1" t="s">
        <v>739</v>
      </c>
      <c r="L58" s="9" t="str">
        <f t="shared" si="20"/>
        <v>No</v>
      </c>
    </row>
    <row r="59" spans="1:12" x14ac:dyDescent="0.25">
      <c r="A59" s="42" t="s">
        <v>1266</v>
      </c>
      <c r="B59" s="5" t="s">
        <v>213</v>
      </c>
      <c r="C59" s="1">
        <v>16815</v>
      </c>
      <c r="D59" s="9" t="str">
        <f t="shared" si="30"/>
        <v>N/A</v>
      </c>
      <c r="E59" s="1">
        <v>20775</v>
      </c>
      <c r="F59" s="9" t="str">
        <f t="shared" si="31"/>
        <v>N/A</v>
      </c>
      <c r="G59" s="1">
        <v>26085</v>
      </c>
      <c r="H59" s="9" t="str">
        <f t="shared" si="32"/>
        <v>N/A</v>
      </c>
      <c r="I59" s="12">
        <v>23.55</v>
      </c>
      <c r="J59" s="12">
        <v>25.56</v>
      </c>
      <c r="K59" s="1" t="s">
        <v>739</v>
      </c>
      <c r="L59" s="9" t="str">
        <f t="shared" si="20"/>
        <v>Yes</v>
      </c>
    </row>
    <row r="60" spans="1:12" x14ac:dyDescent="0.25">
      <c r="A60" s="42" t="s">
        <v>1267</v>
      </c>
      <c r="B60" s="5" t="s">
        <v>213</v>
      </c>
      <c r="C60" s="1">
        <v>8721</v>
      </c>
      <c r="D60" s="9" t="str">
        <f t="shared" si="30"/>
        <v>N/A</v>
      </c>
      <c r="E60" s="1">
        <v>11360</v>
      </c>
      <c r="F60" s="9" t="str">
        <f t="shared" si="31"/>
        <v>N/A</v>
      </c>
      <c r="G60" s="1">
        <v>71198</v>
      </c>
      <c r="H60" s="9" t="str">
        <f t="shared" si="32"/>
        <v>N/A</v>
      </c>
      <c r="I60" s="12">
        <v>30.26</v>
      </c>
      <c r="J60" s="12">
        <v>526.70000000000005</v>
      </c>
      <c r="K60" s="1" t="s">
        <v>739</v>
      </c>
      <c r="L60" s="9" t="str">
        <f t="shared" si="20"/>
        <v>No</v>
      </c>
    </row>
    <row r="61" spans="1:12" x14ac:dyDescent="0.25">
      <c r="A61" s="3" t="s">
        <v>186</v>
      </c>
      <c r="B61" s="33" t="s">
        <v>213</v>
      </c>
      <c r="C61" s="1">
        <v>0</v>
      </c>
      <c r="D61" s="1" t="str">
        <f t="shared" si="17"/>
        <v>N/A</v>
      </c>
      <c r="E61" s="1">
        <v>0</v>
      </c>
      <c r="F61" s="1" t="str">
        <f t="shared" si="18"/>
        <v>N/A</v>
      </c>
      <c r="G61" s="1">
        <v>550153</v>
      </c>
      <c r="H61" s="11" t="str">
        <f t="shared" si="19"/>
        <v>N/A</v>
      </c>
      <c r="I61" s="12" t="s">
        <v>1747</v>
      </c>
      <c r="J61" s="12" t="s">
        <v>1747</v>
      </c>
      <c r="K61" s="41" t="s">
        <v>739</v>
      </c>
      <c r="L61" s="9" t="str">
        <f>IF(J61="Div by 0", "N/A", IF(OR(J61="N/A",K61="N/A"),"N/A", IF(J61&gt;VALUE(MID(K61,1,2)), "No", IF(J61&lt;-1*VALUE(MID(K61,1,2)), "No", "Yes"))))</f>
        <v>N/A</v>
      </c>
    </row>
    <row r="62" spans="1:12" x14ac:dyDescent="0.25">
      <c r="A62" s="3" t="s">
        <v>187</v>
      </c>
      <c r="B62" s="33" t="s">
        <v>213</v>
      </c>
      <c r="C62" s="1">
        <v>0</v>
      </c>
      <c r="D62" s="1" t="str">
        <f t="shared" si="17"/>
        <v>N/A</v>
      </c>
      <c r="E62" s="1">
        <v>0</v>
      </c>
      <c r="F62" s="1" t="str">
        <f t="shared" si="18"/>
        <v>N/A</v>
      </c>
      <c r="G62" s="1">
        <v>0</v>
      </c>
      <c r="H62" s="11" t="str">
        <f t="shared" si="19"/>
        <v>N/A</v>
      </c>
      <c r="I62" s="12" t="s">
        <v>1747</v>
      </c>
      <c r="J62" s="12" t="s">
        <v>1747</v>
      </c>
      <c r="K62" s="41" t="s">
        <v>739</v>
      </c>
      <c r="L62" s="9" t="str">
        <f t="shared" ref="L62:L69" si="33">IF(J62="Div by 0", "N/A", IF(OR(J62="N/A",K62="N/A"),"N/A", IF(J62&gt;VALUE(MID(K62,1,2)), "No", IF(J62&lt;-1*VALUE(MID(K62,1,2)), "No", "Yes"))))</f>
        <v>N/A</v>
      </c>
    </row>
    <row r="63" spans="1:12" x14ac:dyDescent="0.25">
      <c r="A63" s="3" t="s">
        <v>188</v>
      </c>
      <c r="B63" s="33" t="s">
        <v>213</v>
      </c>
      <c r="C63" s="1">
        <v>0</v>
      </c>
      <c r="D63" s="1" t="str">
        <f t="shared" si="17"/>
        <v>N/A</v>
      </c>
      <c r="E63" s="1">
        <v>0</v>
      </c>
      <c r="F63" s="1" t="str">
        <f t="shared" si="18"/>
        <v>N/A</v>
      </c>
      <c r="G63" s="1">
        <v>791957</v>
      </c>
      <c r="H63" s="11" t="str">
        <f t="shared" si="19"/>
        <v>N/A</v>
      </c>
      <c r="I63" s="12" t="s">
        <v>1747</v>
      </c>
      <c r="J63" s="12" t="s">
        <v>1747</v>
      </c>
      <c r="K63" s="41" t="s">
        <v>739</v>
      </c>
      <c r="L63" s="9" t="str">
        <f t="shared" si="33"/>
        <v>N/A</v>
      </c>
    </row>
    <row r="64" spans="1:12" x14ac:dyDescent="0.25">
      <c r="A64" s="3" t="s">
        <v>189</v>
      </c>
      <c r="B64" s="33" t="s">
        <v>213</v>
      </c>
      <c r="C64" s="1">
        <v>0</v>
      </c>
      <c r="D64" s="1" t="str">
        <f t="shared" si="17"/>
        <v>N/A</v>
      </c>
      <c r="E64" s="1">
        <v>0</v>
      </c>
      <c r="F64" s="1" t="str">
        <f t="shared" si="18"/>
        <v>N/A</v>
      </c>
      <c r="G64" s="1">
        <v>0</v>
      </c>
      <c r="H64" s="11" t="str">
        <f t="shared" si="19"/>
        <v>N/A</v>
      </c>
      <c r="I64" s="12" t="s">
        <v>1747</v>
      </c>
      <c r="J64" s="12" t="s">
        <v>1747</v>
      </c>
      <c r="K64" s="41" t="s">
        <v>739</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1747</v>
      </c>
      <c r="J65" s="12" t="s">
        <v>1747</v>
      </c>
      <c r="K65" s="41" t="s">
        <v>739</v>
      </c>
      <c r="L65" s="9" t="str">
        <f t="shared" si="33"/>
        <v>N/A</v>
      </c>
    </row>
    <row r="66" spans="1:12" x14ac:dyDescent="0.25">
      <c r="A66" s="3" t="s">
        <v>191</v>
      </c>
      <c r="B66" s="33" t="s">
        <v>213</v>
      </c>
      <c r="C66" s="1">
        <v>276</v>
      </c>
      <c r="D66" s="1" t="str">
        <f t="shared" si="17"/>
        <v>N/A</v>
      </c>
      <c r="E66" s="1">
        <v>317</v>
      </c>
      <c r="F66" s="1" t="str">
        <f t="shared" si="18"/>
        <v>N/A</v>
      </c>
      <c r="G66" s="1">
        <v>353</v>
      </c>
      <c r="H66" s="11" t="str">
        <f t="shared" si="19"/>
        <v>N/A</v>
      </c>
      <c r="I66" s="12">
        <v>14.86</v>
      </c>
      <c r="J66" s="12">
        <v>11.36</v>
      </c>
      <c r="K66" s="41" t="s">
        <v>739</v>
      </c>
      <c r="L66" s="9" t="str">
        <f t="shared" si="33"/>
        <v>Yes</v>
      </c>
    </row>
    <row r="67" spans="1:12" x14ac:dyDescent="0.25">
      <c r="A67" s="3" t="s">
        <v>192</v>
      </c>
      <c r="B67" s="33" t="s">
        <v>213</v>
      </c>
      <c r="C67" s="1">
        <v>867870</v>
      </c>
      <c r="D67" s="1" t="str">
        <f t="shared" si="17"/>
        <v>N/A</v>
      </c>
      <c r="E67" s="1">
        <v>907285</v>
      </c>
      <c r="F67" s="1" t="str">
        <f t="shared" si="18"/>
        <v>N/A</v>
      </c>
      <c r="G67" s="1">
        <v>905146</v>
      </c>
      <c r="H67" s="11" t="str">
        <f t="shared" si="19"/>
        <v>N/A</v>
      </c>
      <c r="I67" s="12">
        <v>4.5419999999999998</v>
      </c>
      <c r="J67" s="12">
        <v>-0.23599999999999999</v>
      </c>
      <c r="K67" s="41" t="s">
        <v>739</v>
      </c>
      <c r="L67" s="9" t="str">
        <f t="shared" si="33"/>
        <v>Yes</v>
      </c>
    </row>
    <row r="68" spans="1:12" x14ac:dyDescent="0.25">
      <c r="A68" s="2" t="s">
        <v>193</v>
      </c>
      <c r="B68" s="41" t="s">
        <v>213</v>
      </c>
      <c r="C68" s="1">
        <v>0</v>
      </c>
      <c r="D68" s="1" t="str">
        <f t="shared" si="17"/>
        <v>N/A</v>
      </c>
      <c r="E68" s="1">
        <v>0</v>
      </c>
      <c r="F68" s="1" t="str">
        <f t="shared" si="18"/>
        <v>N/A</v>
      </c>
      <c r="G68" s="1">
        <v>1172</v>
      </c>
      <c r="H68" s="11" t="str">
        <f t="shared" si="19"/>
        <v>N/A</v>
      </c>
      <c r="I68" s="12" t="s">
        <v>1747</v>
      </c>
      <c r="J68" s="12" t="s">
        <v>1747</v>
      </c>
      <c r="K68" s="41" t="s">
        <v>739</v>
      </c>
      <c r="L68" s="9" t="str">
        <f t="shared" si="33"/>
        <v>N/A</v>
      </c>
    </row>
    <row r="69" spans="1:12" x14ac:dyDescent="0.25">
      <c r="A69" s="2" t="s">
        <v>194</v>
      </c>
      <c r="B69" s="41" t="s">
        <v>213</v>
      </c>
      <c r="C69" s="1">
        <v>0</v>
      </c>
      <c r="D69" s="1" t="str">
        <f t="shared" si="17"/>
        <v>N/A</v>
      </c>
      <c r="E69" s="1">
        <v>0</v>
      </c>
      <c r="F69" s="1" t="str">
        <f t="shared" si="18"/>
        <v>N/A</v>
      </c>
      <c r="G69" s="1">
        <v>791957</v>
      </c>
      <c r="H69" s="11" t="str">
        <f t="shared" si="19"/>
        <v>N/A</v>
      </c>
      <c r="I69" s="12" t="s">
        <v>1747</v>
      </c>
      <c r="J69" s="12" t="s">
        <v>1747</v>
      </c>
      <c r="K69" s="41" t="s">
        <v>739</v>
      </c>
      <c r="L69" s="9" t="str">
        <f t="shared" si="33"/>
        <v>N/A</v>
      </c>
    </row>
    <row r="70" spans="1:12" x14ac:dyDescent="0.25">
      <c r="A70" s="42" t="s">
        <v>78</v>
      </c>
      <c r="B70" s="41" t="s">
        <v>294</v>
      </c>
      <c r="C70" s="13">
        <v>0.22386094279999999</v>
      </c>
      <c r="D70" s="11" t="str">
        <f>IF($B70="N/A","N/A",IF(C70&gt;=20,"No",IF(C70&lt;0,"No","Yes")))</f>
        <v>Yes</v>
      </c>
      <c r="E70" s="13">
        <v>0.2522294518</v>
      </c>
      <c r="F70" s="11" t="str">
        <f>IF($B70="N/A","N/A",IF(E70&gt;=20,"No",IF(E70&lt;0,"No","Yes")))</f>
        <v>Yes</v>
      </c>
      <c r="G70" s="13">
        <v>3.6313952999999999</v>
      </c>
      <c r="H70" s="11" t="str">
        <f>IF($B70="N/A","N/A",IF(G70&gt;=20,"No",IF(G70&lt;0,"No","Yes")))</f>
        <v>Yes</v>
      </c>
      <c r="I70" s="12">
        <v>12.67</v>
      </c>
      <c r="J70" s="12">
        <v>1340</v>
      </c>
      <c r="K70" s="41" t="s">
        <v>739</v>
      </c>
      <c r="L70" s="9" t="str">
        <f t="shared" si="20"/>
        <v>No</v>
      </c>
    </row>
    <row r="71" spans="1:12" x14ac:dyDescent="0.25">
      <c r="A71" s="42" t="s">
        <v>79</v>
      </c>
      <c r="B71" s="33" t="s">
        <v>213</v>
      </c>
      <c r="C71" s="13">
        <v>0</v>
      </c>
      <c r="D71" s="11" t="str">
        <f>IF($B71="N/A","N/A",IF(C71&gt;10,"No",IF(C71&lt;-10,"No","Yes")))</f>
        <v>N/A</v>
      </c>
      <c r="E71" s="13">
        <v>0</v>
      </c>
      <c r="F71" s="11" t="str">
        <f>IF($B71="N/A","N/A",IF(E71&gt;10,"No",IF(E71&lt;-10,"No","Yes")))</f>
        <v>N/A</v>
      </c>
      <c r="G71" s="13">
        <v>93.780636482000006</v>
      </c>
      <c r="H71" s="11" t="str">
        <f>IF($B71="N/A","N/A",IF(G71&gt;10,"No",IF(G71&lt;-10,"No","Yes")))</f>
        <v>N/A</v>
      </c>
      <c r="I71" s="12" t="s">
        <v>1747</v>
      </c>
      <c r="J71" s="12" t="s">
        <v>1747</v>
      </c>
      <c r="K71" s="41" t="s">
        <v>739</v>
      </c>
      <c r="L71" s="9" t="str">
        <f t="shared" si="20"/>
        <v>N/A</v>
      </c>
    </row>
    <row r="72" spans="1:12" x14ac:dyDescent="0.25">
      <c r="A72" s="42" t="s">
        <v>80</v>
      </c>
      <c r="B72" s="33" t="s">
        <v>213</v>
      </c>
      <c r="C72" s="13">
        <v>5.2462470370999998</v>
      </c>
      <c r="D72" s="11" t="str">
        <f>IF($B72="N/A","N/A",IF(C72&gt;10,"No",IF(C72&lt;-10,"No","Yes")))</f>
        <v>N/A</v>
      </c>
      <c r="E72" s="13">
        <v>5.5900886650999997</v>
      </c>
      <c r="F72" s="11" t="str">
        <f>IF($B72="N/A","N/A",IF(E72&gt;10,"No",IF(E72&lt;-10,"No","Yes")))</f>
        <v>N/A</v>
      </c>
      <c r="G72" s="13">
        <v>4.8766132800000001E-2</v>
      </c>
      <c r="H72" s="11" t="str">
        <f>IF($B72="N/A","N/A",IF(G72&gt;10,"No",IF(G72&lt;-10,"No","Yes")))</f>
        <v>N/A</v>
      </c>
      <c r="I72" s="12">
        <v>6.5540000000000003</v>
      </c>
      <c r="J72" s="12">
        <v>-99.1</v>
      </c>
      <c r="K72" s="41" t="s">
        <v>739</v>
      </c>
      <c r="L72" s="9" t="str">
        <f t="shared" si="20"/>
        <v>No</v>
      </c>
    </row>
    <row r="73" spans="1:12" x14ac:dyDescent="0.25">
      <c r="A73" s="42" t="s">
        <v>81</v>
      </c>
      <c r="B73" s="33" t="s">
        <v>213</v>
      </c>
      <c r="C73" s="13">
        <v>3.69321679E-2</v>
      </c>
      <c r="D73" s="11" t="str">
        <f>IF($B73="N/A","N/A",IF(C73&gt;10,"No",IF(C73&lt;-10,"No","Yes")))</f>
        <v>N/A</v>
      </c>
      <c r="E73" s="13">
        <v>2.8275745099999999E-2</v>
      </c>
      <c r="F73" s="11" t="str">
        <f>IF($B73="N/A","N/A",IF(E73&gt;10,"No",IF(E73&lt;-10,"No","Yes")))</f>
        <v>N/A</v>
      </c>
      <c r="G73" s="13">
        <v>8.0074278318999994</v>
      </c>
      <c r="H73" s="11" t="str">
        <f>IF($B73="N/A","N/A",IF(G73&gt;10,"No",IF(G73&lt;-10,"No","Yes")))</f>
        <v>N/A</v>
      </c>
      <c r="I73" s="12">
        <v>-23.4</v>
      </c>
      <c r="J73" s="12">
        <v>28219</v>
      </c>
      <c r="K73" s="41" t="s">
        <v>739</v>
      </c>
      <c r="L73" s="9" t="str">
        <f t="shared" si="20"/>
        <v>No</v>
      </c>
    </row>
    <row r="74" spans="1:12" x14ac:dyDescent="0.25">
      <c r="A74" s="42" t="s">
        <v>121</v>
      </c>
      <c r="B74" s="33" t="s">
        <v>213</v>
      </c>
      <c r="C74" s="13">
        <v>0</v>
      </c>
      <c r="D74" s="11" t="str">
        <f>IF($B74="N/A","N/A",IF(C74&gt;10,"No",IF(C74&lt;-10,"No","Yes")))</f>
        <v>N/A</v>
      </c>
      <c r="E74" s="13">
        <v>0</v>
      </c>
      <c r="F74" s="11" t="str">
        <f>IF($B74="N/A","N/A",IF(E74&gt;10,"No",IF(E74&lt;-10,"No","Yes")))</f>
        <v>N/A</v>
      </c>
      <c r="G74" s="13">
        <v>91.705587754999996</v>
      </c>
      <c r="H74" s="11" t="str">
        <f>IF($B74="N/A","N/A",IF(G74&gt;10,"No",IF(G74&lt;-10,"No","Yes")))</f>
        <v>N/A</v>
      </c>
      <c r="I74" s="12" t="s">
        <v>1747</v>
      </c>
      <c r="J74" s="12" t="s">
        <v>1747</v>
      </c>
      <c r="K74" s="41" t="s">
        <v>739</v>
      </c>
      <c r="L74" s="9" t="str">
        <f t="shared" si="20"/>
        <v>N/A</v>
      </c>
    </row>
    <row r="75" spans="1:12" x14ac:dyDescent="0.25">
      <c r="A75" s="42" t="s">
        <v>82</v>
      </c>
      <c r="B75" s="33" t="s">
        <v>213</v>
      </c>
      <c r="C75" s="13">
        <v>25.304690385000001</v>
      </c>
      <c r="D75" s="11" t="str">
        <f>IF($B75="N/A","N/A",IF(C75&gt;10,"No",IF(C75&lt;-10,"No","Yes")))</f>
        <v>N/A</v>
      </c>
      <c r="E75" s="13">
        <v>26.573545212999999</v>
      </c>
      <c r="F75" s="11" t="str">
        <f>IF($B75="N/A","N/A",IF(E75&gt;10,"No",IF(E75&lt;-10,"No","Yes")))</f>
        <v>N/A</v>
      </c>
      <c r="G75" s="13">
        <v>6.1898598800000003E-2</v>
      </c>
      <c r="H75" s="11" t="str">
        <f>IF($B75="N/A","N/A",IF(G75&gt;10,"No",IF(G75&lt;-10,"No","Yes")))</f>
        <v>N/A</v>
      </c>
      <c r="I75" s="12">
        <v>5.0140000000000002</v>
      </c>
      <c r="J75" s="12">
        <v>-99.8</v>
      </c>
      <c r="K75" s="41" t="s">
        <v>739</v>
      </c>
      <c r="L75" s="9" t="str">
        <f t="shared" si="20"/>
        <v>No</v>
      </c>
    </row>
    <row r="76" spans="1:12" x14ac:dyDescent="0.25">
      <c r="A76" s="42" t="s">
        <v>195</v>
      </c>
      <c r="B76" s="33" t="s">
        <v>213</v>
      </c>
      <c r="C76" s="13">
        <v>0</v>
      </c>
      <c r="D76" s="11" t="str">
        <f t="shared" ref="D76:D98" si="34">IF($B76="N/A","N/A",IF(C76&gt;10,"No",IF(C76&lt;-10,"No","Yes")))</f>
        <v>N/A</v>
      </c>
      <c r="E76" s="13">
        <v>0</v>
      </c>
      <c r="F76" s="11" t="str">
        <f t="shared" ref="F76:F98" si="35">IF($B76="N/A","N/A",IF(E76&gt;10,"No",IF(E76&lt;-10,"No","Yes")))</f>
        <v>N/A</v>
      </c>
      <c r="G76" s="13">
        <v>46.259464704000003</v>
      </c>
      <c r="H76" s="11" t="str">
        <f t="shared" ref="H76:H98" si="36">IF($B76="N/A","N/A",IF(G76&gt;10,"No",IF(G76&lt;-10,"No","Yes")))</f>
        <v>N/A</v>
      </c>
      <c r="I76" s="12" t="s">
        <v>1747</v>
      </c>
      <c r="J76" s="12" t="s">
        <v>1747</v>
      </c>
      <c r="K76" s="41" t="s">
        <v>739</v>
      </c>
      <c r="L76" s="9" t="str">
        <f>IF(J76="Div by 0", "N/A", IF(OR(J76="N/A",K76="N/A"),"N/A", IF(J76&gt;VALUE(MID(K76,1,2)), "No", IF(J76&lt;-1*VALUE(MID(K76,1,2)), "No", "Yes"))))</f>
        <v>N/A</v>
      </c>
    </row>
    <row r="77" spans="1:12" x14ac:dyDescent="0.25">
      <c r="A77" s="42" t="s">
        <v>196</v>
      </c>
      <c r="B77" s="33" t="s">
        <v>213</v>
      </c>
      <c r="C77" s="13">
        <v>0</v>
      </c>
      <c r="D77" s="11" t="str">
        <f t="shared" si="34"/>
        <v>N/A</v>
      </c>
      <c r="E77" s="13">
        <v>0</v>
      </c>
      <c r="F77" s="11" t="str">
        <f t="shared" si="35"/>
        <v>N/A</v>
      </c>
      <c r="G77" s="13">
        <v>50.390539865999997</v>
      </c>
      <c r="H77" s="11" t="str">
        <f t="shared" si="36"/>
        <v>N/A</v>
      </c>
      <c r="I77" s="12" t="s">
        <v>1747</v>
      </c>
      <c r="J77" s="12" t="s">
        <v>1747</v>
      </c>
      <c r="K77" s="41" t="s">
        <v>739</v>
      </c>
      <c r="L77" s="9" t="str">
        <f t="shared" ref="L77:L81" si="37">IF(J77="Div by 0", "N/A", IF(OR(J77="N/A",K77="N/A"),"N/A", IF(J77&gt;VALUE(MID(K77,1,2)), "No", IF(J77&lt;-1*VALUE(MID(K77,1,2)), "No", "Yes"))))</f>
        <v>N/A</v>
      </c>
    </row>
    <row r="78" spans="1:12" x14ac:dyDescent="0.25">
      <c r="A78" s="42" t="s">
        <v>197</v>
      </c>
      <c r="B78" s="33" t="s">
        <v>213</v>
      </c>
      <c r="C78" s="13">
        <v>96.313677944000005</v>
      </c>
      <c r="D78" s="11" t="str">
        <f t="shared" si="34"/>
        <v>N/A</v>
      </c>
      <c r="E78" s="13">
        <v>96.628831267999999</v>
      </c>
      <c r="F78" s="11" t="str">
        <f t="shared" si="35"/>
        <v>N/A</v>
      </c>
      <c r="G78" s="13">
        <v>2.9148123932000001</v>
      </c>
      <c r="H78" s="11" t="str">
        <f t="shared" si="36"/>
        <v>N/A</v>
      </c>
      <c r="I78" s="12">
        <v>0.32719999999999999</v>
      </c>
      <c r="J78" s="12">
        <v>-97</v>
      </c>
      <c r="K78" s="41" t="s">
        <v>739</v>
      </c>
      <c r="L78" s="9" t="str">
        <f t="shared" si="37"/>
        <v>No</v>
      </c>
    </row>
    <row r="79" spans="1:12" x14ac:dyDescent="0.25">
      <c r="A79" s="42" t="s">
        <v>198</v>
      </c>
      <c r="B79" s="33" t="s">
        <v>213</v>
      </c>
      <c r="C79" s="13">
        <v>0</v>
      </c>
      <c r="D79" s="11" t="str">
        <f t="shared" si="34"/>
        <v>N/A</v>
      </c>
      <c r="E79" s="13">
        <v>0</v>
      </c>
      <c r="F79" s="11" t="str">
        <f t="shared" si="35"/>
        <v>N/A</v>
      </c>
      <c r="G79" s="13">
        <v>41.125943122000002</v>
      </c>
      <c r="H79" s="11" t="str">
        <f t="shared" si="36"/>
        <v>N/A</v>
      </c>
      <c r="I79" s="12" t="s">
        <v>1747</v>
      </c>
      <c r="J79" s="12" t="s">
        <v>1747</v>
      </c>
      <c r="K79" s="41" t="s">
        <v>739</v>
      </c>
      <c r="L79" s="9" t="str">
        <f t="shared" si="37"/>
        <v>N/A</v>
      </c>
    </row>
    <row r="80" spans="1:12" x14ac:dyDescent="0.25">
      <c r="A80" s="42" t="s">
        <v>199</v>
      </c>
      <c r="B80" s="33" t="s">
        <v>213</v>
      </c>
      <c r="C80" s="13">
        <v>0</v>
      </c>
      <c r="D80" s="11" t="str">
        <f t="shared" si="34"/>
        <v>N/A</v>
      </c>
      <c r="E80" s="13">
        <v>0</v>
      </c>
      <c r="F80" s="11" t="str">
        <f t="shared" si="35"/>
        <v>N/A</v>
      </c>
      <c r="G80" s="13">
        <v>41.427742309999999</v>
      </c>
      <c r="H80" s="11" t="str">
        <f t="shared" si="36"/>
        <v>N/A</v>
      </c>
      <c r="I80" s="12" t="s">
        <v>1747</v>
      </c>
      <c r="J80" s="12" t="s">
        <v>1747</v>
      </c>
      <c r="K80" s="41" t="s">
        <v>739</v>
      </c>
      <c r="L80" s="9" t="str">
        <f t="shared" si="37"/>
        <v>N/A</v>
      </c>
    </row>
    <row r="81" spans="1:12" x14ac:dyDescent="0.25">
      <c r="A81" s="42" t="s">
        <v>200</v>
      </c>
      <c r="B81" s="41" t="s">
        <v>213</v>
      </c>
      <c r="C81" s="13">
        <v>96.843615494999995</v>
      </c>
      <c r="D81" s="11" t="str">
        <f t="shared" si="34"/>
        <v>N/A</v>
      </c>
      <c r="E81" s="13">
        <v>96.614643103000006</v>
      </c>
      <c r="F81" s="11" t="str">
        <f t="shared" si="35"/>
        <v>N/A</v>
      </c>
      <c r="G81" s="13">
        <v>16.482878700000001</v>
      </c>
      <c r="H81" s="11" t="str">
        <f t="shared" si="36"/>
        <v>N/A</v>
      </c>
      <c r="I81" s="12">
        <v>-0.23599999999999999</v>
      </c>
      <c r="J81" s="12">
        <v>-82.9</v>
      </c>
      <c r="K81" s="41" t="s">
        <v>739</v>
      </c>
      <c r="L81" s="9" t="str">
        <f t="shared" si="37"/>
        <v>No</v>
      </c>
    </row>
    <row r="82" spans="1:12" x14ac:dyDescent="0.25">
      <c r="A82" s="42" t="s">
        <v>73</v>
      </c>
      <c r="B82" s="33" t="s">
        <v>213</v>
      </c>
      <c r="C82" s="34">
        <v>1045233</v>
      </c>
      <c r="D82" s="11" t="str">
        <f t="shared" si="34"/>
        <v>N/A</v>
      </c>
      <c r="E82" s="34">
        <v>1071521</v>
      </c>
      <c r="F82" s="11" t="str">
        <f t="shared" si="35"/>
        <v>N/A</v>
      </c>
      <c r="G82" s="34">
        <v>1104065</v>
      </c>
      <c r="H82" s="11" t="str">
        <f t="shared" si="36"/>
        <v>N/A</v>
      </c>
      <c r="I82" s="12">
        <v>2.5150000000000001</v>
      </c>
      <c r="J82" s="12">
        <v>3.0369999999999999</v>
      </c>
      <c r="K82" s="41" t="s">
        <v>739</v>
      </c>
      <c r="L82" s="9" t="str">
        <f t="shared" si="20"/>
        <v>Yes</v>
      </c>
    </row>
    <row r="83" spans="1:12" x14ac:dyDescent="0.25">
      <c r="A83" s="42" t="s">
        <v>1268</v>
      </c>
      <c r="B83" s="33" t="s">
        <v>213</v>
      </c>
      <c r="C83" s="8">
        <v>0</v>
      </c>
      <c r="D83" s="11" t="str">
        <f t="shared" si="34"/>
        <v>N/A</v>
      </c>
      <c r="E83" s="8">
        <v>0</v>
      </c>
      <c r="F83" s="11" t="str">
        <f t="shared" si="35"/>
        <v>N/A</v>
      </c>
      <c r="G83" s="8">
        <v>19.804087622000001</v>
      </c>
      <c r="H83" s="11" t="str">
        <f t="shared" si="36"/>
        <v>N/A</v>
      </c>
      <c r="I83" s="12" t="s">
        <v>1747</v>
      </c>
      <c r="J83" s="12" t="s">
        <v>1747</v>
      </c>
      <c r="K83" s="41" t="s">
        <v>739</v>
      </c>
      <c r="L83" s="9" t="str">
        <f t="shared" si="20"/>
        <v>N/A</v>
      </c>
    </row>
    <row r="84" spans="1:12" x14ac:dyDescent="0.25">
      <c r="A84" s="42" t="s">
        <v>1269</v>
      </c>
      <c r="B84" s="33" t="s">
        <v>213</v>
      </c>
      <c r="C84" s="8">
        <v>0</v>
      </c>
      <c r="D84" s="11" t="str">
        <f t="shared" si="34"/>
        <v>N/A</v>
      </c>
      <c r="E84" s="8">
        <v>0</v>
      </c>
      <c r="F84" s="11" t="str">
        <f t="shared" si="35"/>
        <v>N/A</v>
      </c>
      <c r="G84" s="8">
        <v>0</v>
      </c>
      <c r="H84" s="11" t="str">
        <f t="shared" si="36"/>
        <v>N/A</v>
      </c>
      <c r="I84" s="12" t="s">
        <v>1747</v>
      </c>
      <c r="J84" s="12" t="s">
        <v>1747</v>
      </c>
      <c r="K84" s="41" t="s">
        <v>739</v>
      </c>
      <c r="L84" s="9" t="str">
        <f t="shared" si="20"/>
        <v>N/A</v>
      </c>
    </row>
    <row r="85" spans="1:12" x14ac:dyDescent="0.25">
      <c r="A85" s="42" t="s">
        <v>1270</v>
      </c>
      <c r="B85" s="33" t="s">
        <v>213</v>
      </c>
      <c r="C85" s="8">
        <v>0</v>
      </c>
      <c r="D85" s="11" t="str">
        <f t="shared" si="34"/>
        <v>N/A</v>
      </c>
      <c r="E85" s="8">
        <v>0</v>
      </c>
      <c r="F85" s="11" t="str">
        <f t="shared" si="35"/>
        <v>N/A</v>
      </c>
      <c r="G85" s="8">
        <v>19.631362284000001</v>
      </c>
      <c r="H85" s="11" t="str">
        <f t="shared" si="36"/>
        <v>N/A</v>
      </c>
      <c r="I85" s="12" t="s">
        <v>1747</v>
      </c>
      <c r="J85" s="12" t="s">
        <v>1747</v>
      </c>
      <c r="K85" s="41" t="s">
        <v>739</v>
      </c>
      <c r="L85" s="9" t="str">
        <f t="shared" si="20"/>
        <v>N/A</v>
      </c>
    </row>
    <row r="86" spans="1:12" x14ac:dyDescent="0.25">
      <c r="A86" s="42" t="s">
        <v>1271</v>
      </c>
      <c r="B86" s="33" t="s">
        <v>213</v>
      </c>
      <c r="C86" s="8">
        <v>71.932478212999996</v>
      </c>
      <c r="D86" s="11" t="str">
        <f t="shared" si="34"/>
        <v>N/A</v>
      </c>
      <c r="E86" s="8">
        <v>70.969211056000006</v>
      </c>
      <c r="F86" s="11" t="str">
        <f t="shared" si="35"/>
        <v>N/A</v>
      </c>
      <c r="G86" s="8">
        <v>19.154488186999998</v>
      </c>
      <c r="H86" s="11" t="str">
        <f t="shared" si="36"/>
        <v>N/A</v>
      </c>
      <c r="I86" s="12">
        <v>-1.34</v>
      </c>
      <c r="J86" s="12">
        <v>-73</v>
      </c>
      <c r="K86" s="41" t="s">
        <v>739</v>
      </c>
      <c r="L86" s="9" t="str">
        <f t="shared" si="20"/>
        <v>No</v>
      </c>
    </row>
    <row r="87" spans="1:12" x14ac:dyDescent="0.25">
      <c r="A87" s="42" t="s">
        <v>1272</v>
      </c>
      <c r="B87" s="33" t="s">
        <v>213</v>
      </c>
      <c r="C87" s="8">
        <v>1.9708524299999999E-2</v>
      </c>
      <c r="D87" s="11" t="str">
        <f t="shared" si="34"/>
        <v>N/A</v>
      </c>
      <c r="E87" s="8">
        <v>2.40779229E-2</v>
      </c>
      <c r="F87" s="11" t="str">
        <f t="shared" si="35"/>
        <v>N/A</v>
      </c>
      <c r="G87" s="8">
        <v>3.6229749999999999E-4</v>
      </c>
      <c r="H87" s="11" t="str">
        <f t="shared" si="36"/>
        <v>N/A</v>
      </c>
      <c r="I87" s="12">
        <v>22.17</v>
      </c>
      <c r="J87" s="12">
        <v>-98.5</v>
      </c>
      <c r="K87" s="41" t="s">
        <v>739</v>
      </c>
      <c r="L87" s="9" t="str">
        <f t="shared" si="20"/>
        <v>No</v>
      </c>
    </row>
    <row r="88" spans="1:12" x14ac:dyDescent="0.25">
      <c r="A88" s="42" t="s">
        <v>1273</v>
      </c>
      <c r="B88" s="33" t="s">
        <v>213</v>
      </c>
      <c r="C88" s="8">
        <v>0</v>
      </c>
      <c r="D88" s="11" t="str">
        <f t="shared" si="34"/>
        <v>N/A</v>
      </c>
      <c r="E88" s="8">
        <v>0</v>
      </c>
      <c r="F88" s="11" t="str">
        <f t="shared" si="35"/>
        <v>N/A</v>
      </c>
      <c r="G88" s="8">
        <v>0</v>
      </c>
      <c r="H88" s="11" t="str">
        <f t="shared" si="36"/>
        <v>N/A</v>
      </c>
      <c r="I88" s="12" t="s">
        <v>1747</v>
      </c>
      <c r="J88" s="12" t="s">
        <v>1747</v>
      </c>
      <c r="K88" s="41" t="s">
        <v>739</v>
      </c>
      <c r="L88" s="9" t="str">
        <f t="shared" si="20"/>
        <v>N/A</v>
      </c>
    </row>
    <row r="89" spans="1:12" x14ac:dyDescent="0.25">
      <c r="A89" s="42" t="s">
        <v>1274</v>
      </c>
      <c r="B89" s="33" t="s">
        <v>213</v>
      </c>
      <c r="C89" s="8">
        <v>0</v>
      </c>
      <c r="D89" s="11" t="str">
        <f t="shared" si="34"/>
        <v>N/A</v>
      </c>
      <c r="E89" s="8">
        <v>0</v>
      </c>
      <c r="F89" s="11" t="str">
        <f t="shared" si="35"/>
        <v>N/A</v>
      </c>
      <c r="G89" s="8">
        <v>22.627381539999998</v>
      </c>
      <c r="H89" s="11" t="str">
        <f t="shared" si="36"/>
        <v>N/A</v>
      </c>
      <c r="I89" s="12" t="s">
        <v>1747</v>
      </c>
      <c r="J89" s="12" t="s">
        <v>1747</v>
      </c>
      <c r="K89" s="41" t="s">
        <v>739</v>
      </c>
      <c r="L89" s="9" t="str">
        <f t="shared" si="20"/>
        <v>N/A</v>
      </c>
    </row>
    <row r="90" spans="1:12" x14ac:dyDescent="0.25">
      <c r="A90" s="42" t="s">
        <v>1275</v>
      </c>
      <c r="B90" s="33" t="s">
        <v>213</v>
      </c>
      <c r="C90" s="8">
        <v>0</v>
      </c>
      <c r="D90" s="11" t="str">
        <f t="shared" si="34"/>
        <v>N/A</v>
      </c>
      <c r="E90" s="8">
        <v>0</v>
      </c>
      <c r="F90" s="11" t="str">
        <f t="shared" si="35"/>
        <v>N/A</v>
      </c>
      <c r="G90" s="8">
        <v>0</v>
      </c>
      <c r="H90" s="11" t="str">
        <f t="shared" si="36"/>
        <v>N/A</v>
      </c>
      <c r="I90" s="12" t="s">
        <v>1747</v>
      </c>
      <c r="J90" s="12" t="s">
        <v>1747</v>
      </c>
      <c r="K90" s="41" t="s">
        <v>739</v>
      </c>
      <c r="L90" s="9" t="str">
        <f t="shared" si="20"/>
        <v>N/A</v>
      </c>
    </row>
    <row r="91" spans="1:12" x14ac:dyDescent="0.25">
      <c r="A91" s="42" t="s">
        <v>1276</v>
      </c>
      <c r="B91" s="33" t="s">
        <v>213</v>
      </c>
      <c r="C91" s="8">
        <v>0</v>
      </c>
      <c r="D91" s="11" t="str">
        <f t="shared" si="34"/>
        <v>N/A</v>
      </c>
      <c r="E91" s="8">
        <v>0</v>
      </c>
      <c r="F91" s="11" t="str">
        <f t="shared" si="35"/>
        <v>N/A</v>
      </c>
      <c r="G91" s="8">
        <v>0</v>
      </c>
      <c r="H91" s="11" t="str">
        <f t="shared" si="36"/>
        <v>N/A</v>
      </c>
      <c r="I91" s="12" t="s">
        <v>1747</v>
      </c>
      <c r="J91" s="12" t="s">
        <v>1747</v>
      </c>
      <c r="K91" s="41" t="s">
        <v>739</v>
      </c>
      <c r="L91" s="9" t="str">
        <f t="shared" si="20"/>
        <v>N/A</v>
      </c>
    </row>
    <row r="92" spans="1:12" x14ac:dyDescent="0.25">
      <c r="A92" s="42" t="s">
        <v>1277</v>
      </c>
      <c r="B92" s="33" t="s">
        <v>213</v>
      </c>
      <c r="C92" s="8">
        <v>0</v>
      </c>
      <c r="D92" s="11" t="str">
        <f t="shared" si="34"/>
        <v>N/A</v>
      </c>
      <c r="E92" s="8">
        <v>0</v>
      </c>
      <c r="F92" s="11" t="str">
        <f t="shared" si="35"/>
        <v>N/A</v>
      </c>
      <c r="G92" s="8">
        <v>0</v>
      </c>
      <c r="H92" s="11" t="str">
        <f t="shared" si="36"/>
        <v>N/A</v>
      </c>
      <c r="I92" s="12" t="s">
        <v>1747</v>
      </c>
      <c r="J92" s="12" t="s">
        <v>1747</v>
      </c>
      <c r="K92" s="41" t="s">
        <v>739</v>
      </c>
      <c r="L92" s="9" t="str">
        <f t="shared" si="20"/>
        <v>N/A</v>
      </c>
    </row>
    <row r="93" spans="1:12" x14ac:dyDescent="0.25">
      <c r="A93" s="42" t="s">
        <v>1278</v>
      </c>
      <c r="B93" s="33" t="s">
        <v>213</v>
      </c>
      <c r="C93" s="8">
        <v>0</v>
      </c>
      <c r="D93" s="11" t="str">
        <f t="shared" si="34"/>
        <v>N/A</v>
      </c>
      <c r="E93" s="8">
        <v>0</v>
      </c>
      <c r="F93" s="11" t="str">
        <f t="shared" si="35"/>
        <v>N/A</v>
      </c>
      <c r="G93" s="8">
        <v>17.836449847000001</v>
      </c>
      <c r="H93" s="11" t="str">
        <f t="shared" si="36"/>
        <v>N/A</v>
      </c>
      <c r="I93" s="12" t="s">
        <v>1747</v>
      </c>
      <c r="J93" s="12" t="s">
        <v>1747</v>
      </c>
      <c r="K93" s="41" t="s">
        <v>739</v>
      </c>
      <c r="L93" s="9" t="str">
        <f t="shared" si="20"/>
        <v>N/A</v>
      </c>
    </row>
    <row r="94" spans="1:12" x14ac:dyDescent="0.25">
      <c r="A94" s="42" t="s">
        <v>1279</v>
      </c>
      <c r="B94" s="33" t="s">
        <v>213</v>
      </c>
      <c r="C94" s="8">
        <v>0</v>
      </c>
      <c r="D94" s="11" t="str">
        <f t="shared" si="34"/>
        <v>N/A</v>
      </c>
      <c r="E94" s="8">
        <v>0</v>
      </c>
      <c r="F94" s="11" t="str">
        <f t="shared" si="35"/>
        <v>N/A</v>
      </c>
      <c r="G94" s="8">
        <v>0</v>
      </c>
      <c r="H94" s="11" t="str">
        <f t="shared" si="36"/>
        <v>N/A</v>
      </c>
      <c r="I94" s="12" t="s">
        <v>1747</v>
      </c>
      <c r="J94" s="12" t="s">
        <v>1747</v>
      </c>
      <c r="K94" s="41" t="s">
        <v>739</v>
      </c>
      <c r="L94" s="9" t="str">
        <f t="shared" si="20"/>
        <v>N/A</v>
      </c>
    </row>
    <row r="95" spans="1:12" x14ac:dyDescent="0.25">
      <c r="A95" s="42" t="s">
        <v>1280</v>
      </c>
      <c r="B95" s="41" t="s">
        <v>213</v>
      </c>
      <c r="C95" s="13">
        <v>0</v>
      </c>
      <c r="D95" s="11" t="str">
        <f t="shared" si="34"/>
        <v>N/A</v>
      </c>
      <c r="E95" s="13">
        <v>0</v>
      </c>
      <c r="F95" s="11" t="str">
        <f t="shared" si="35"/>
        <v>N/A</v>
      </c>
      <c r="G95" s="13">
        <v>0</v>
      </c>
      <c r="H95" s="11" t="str">
        <f t="shared" si="36"/>
        <v>N/A</v>
      </c>
      <c r="I95" s="12" t="s">
        <v>1747</v>
      </c>
      <c r="J95" s="12" t="s">
        <v>1747</v>
      </c>
      <c r="K95" s="41" t="s">
        <v>739</v>
      </c>
      <c r="L95" s="9" t="str">
        <f t="shared" si="20"/>
        <v>N/A</v>
      </c>
    </row>
    <row r="96" spans="1:12" x14ac:dyDescent="0.25">
      <c r="A96" s="42" t="s">
        <v>1281</v>
      </c>
      <c r="B96" s="41" t="s">
        <v>213</v>
      </c>
      <c r="C96" s="13">
        <v>0</v>
      </c>
      <c r="D96" s="11" t="str">
        <f t="shared" si="34"/>
        <v>N/A</v>
      </c>
      <c r="E96" s="13">
        <v>0</v>
      </c>
      <c r="F96" s="11" t="str">
        <f t="shared" si="35"/>
        <v>N/A</v>
      </c>
      <c r="G96" s="13">
        <v>0</v>
      </c>
      <c r="H96" s="11" t="str">
        <f t="shared" si="36"/>
        <v>N/A</v>
      </c>
      <c r="I96" s="12" t="s">
        <v>1747</v>
      </c>
      <c r="J96" s="12" t="s">
        <v>1747</v>
      </c>
      <c r="K96" s="41" t="s">
        <v>739</v>
      </c>
      <c r="L96" s="9" t="str">
        <f t="shared" si="20"/>
        <v>N/A</v>
      </c>
    </row>
    <row r="97" spans="1:12" x14ac:dyDescent="0.25">
      <c r="A97" s="42" t="s">
        <v>1282</v>
      </c>
      <c r="B97" s="33" t="s">
        <v>213</v>
      </c>
      <c r="C97" s="8">
        <v>0</v>
      </c>
      <c r="D97" s="11" t="str">
        <f t="shared" si="34"/>
        <v>N/A</v>
      </c>
      <c r="E97" s="8">
        <v>0</v>
      </c>
      <c r="F97" s="11" t="str">
        <f t="shared" si="35"/>
        <v>N/A</v>
      </c>
      <c r="G97" s="8">
        <v>5.9326217200000003E-2</v>
      </c>
      <c r="H97" s="11" t="str">
        <f t="shared" si="36"/>
        <v>N/A</v>
      </c>
      <c r="I97" s="12" t="s">
        <v>1747</v>
      </c>
      <c r="J97" s="12" t="s">
        <v>1747</v>
      </c>
      <c r="K97" s="41" t="s">
        <v>739</v>
      </c>
      <c r="L97" s="9" t="str">
        <f t="shared" si="20"/>
        <v>N/A</v>
      </c>
    </row>
    <row r="98" spans="1:12" x14ac:dyDescent="0.25">
      <c r="A98" s="42" t="s">
        <v>1283</v>
      </c>
      <c r="B98" s="33" t="s">
        <v>213</v>
      </c>
      <c r="C98" s="8">
        <v>28.047813262999998</v>
      </c>
      <c r="D98" s="11" t="str">
        <f t="shared" si="34"/>
        <v>N/A</v>
      </c>
      <c r="E98" s="8">
        <v>29.006711021000001</v>
      </c>
      <c r="F98" s="11" t="str">
        <f t="shared" si="35"/>
        <v>N/A</v>
      </c>
      <c r="G98" s="8">
        <v>0.8865420061</v>
      </c>
      <c r="H98" s="11" t="str">
        <f t="shared" si="36"/>
        <v>N/A</v>
      </c>
      <c r="I98" s="12">
        <v>3.419</v>
      </c>
      <c r="J98" s="12">
        <v>-96.9</v>
      </c>
      <c r="K98" s="41" t="s">
        <v>739</v>
      </c>
      <c r="L98" s="9" t="str">
        <f t="shared" si="20"/>
        <v>No</v>
      </c>
    </row>
    <row r="99" spans="1:12" x14ac:dyDescent="0.25">
      <c r="A99" s="42" t="s">
        <v>1284</v>
      </c>
      <c r="B99" s="49" t="s">
        <v>278</v>
      </c>
      <c r="C99" s="8">
        <v>0</v>
      </c>
      <c r="D99" s="11" t="str">
        <f>IF($B99="N/A","N/A",IF(C99&gt;=5,"No",IF(C99&lt;0,"No","Yes")))</f>
        <v>Yes</v>
      </c>
      <c r="E99" s="8">
        <v>0</v>
      </c>
      <c r="F99" s="11" t="str">
        <f>IF($B99="N/A","N/A",IF(E99&gt;=5,"No",IF(E99&lt;0,"No","Yes")))</f>
        <v>Yes</v>
      </c>
      <c r="G99" s="8">
        <v>0</v>
      </c>
      <c r="H99" s="11" t="str">
        <f>IF($B99="N/A","N/A",IF(G99&gt;=5,"No",IF(G99&lt;0,"No","Yes")))</f>
        <v>Yes</v>
      </c>
      <c r="I99" s="12" t="s">
        <v>1747</v>
      </c>
      <c r="J99" s="12" t="s">
        <v>1747</v>
      </c>
      <c r="K99" s="41" t="s">
        <v>739</v>
      </c>
      <c r="L99" s="9" t="str">
        <f t="shared" si="20"/>
        <v>N/A</v>
      </c>
    </row>
    <row r="100" spans="1:12" x14ac:dyDescent="0.25">
      <c r="A100" s="42" t="s">
        <v>107</v>
      </c>
      <c r="B100" s="33" t="s">
        <v>213</v>
      </c>
      <c r="C100" s="43">
        <v>34364703</v>
      </c>
      <c r="D100" s="11" t="str">
        <f>IF($B100="N/A","N/A",IF(C100&gt;10,"No",IF(C100&lt;-10,"No","Yes")))</f>
        <v>N/A</v>
      </c>
      <c r="E100" s="43">
        <v>27271714</v>
      </c>
      <c r="F100" s="11" t="str">
        <f>IF($B100="N/A","N/A",IF(E100&gt;10,"No",IF(E100&lt;-10,"No","Yes")))</f>
        <v>N/A</v>
      </c>
      <c r="G100" s="43">
        <v>938877421</v>
      </c>
      <c r="H100" s="11" t="str">
        <f>IF($B100="N/A","N/A",IF(G100&gt;10,"No",IF(G100&lt;-10,"No","Yes")))</f>
        <v>N/A</v>
      </c>
      <c r="I100" s="12">
        <v>-20.6</v>
      </c>
      <c r="J100" s="12">
        <v>3343</v>
      </c>
      <c r="K100" s="41" t="s">
        <v>739</v>
      </c>
      <c r="L100" s="9" t="str">
        <f t="shared" ref="L100:L111" si="38">IF(J100="Div by 0", "N/A", IF(K100="N/A","N/A", IF(J100&gt;VALUE(MID(K100,1,2)), "No", IF(J100&lt;-1*VALUE(MID(K100,1,2)), "No", "Yes"))))</f>
        <v>No</v>
      </c>
    </row>
    <row r="101" spans="1:12" x14ac:dyDescent="0.25">
      <c r="A101" s="42" t="s">
        <v>455</v>
      </c>
      <c r="B101" s="33" t="s">
        <v>213</v>
      </c>
      <c r="C101" s="43">
        <v>8198502</v>
      </c>
      <c r="D101" s="11" t="str">
        <f>IF($B101="N/A","N/A",IF(C101&gt;10,"No",IF(C101&lt;-10,"No","Yes")))</f>
        <v>N/A</v>
      </c>
      <c r="E101" s="43">
        <v>9922190</v>
      </c>
      <c r="F101" s="11" t="str">
        <f>IF($B101="N/A","N/A",IF(E101&gt;10,"No",IF(E101&lt;-10,"No","Yes")))</f>
        <v>N/A</v>
      </c>
      <c r="G101" s="43">
        <v>773744751</v>
      </c>
      <c r="H101" s="11" t="str">
        <f>IF($B101="N/A","N/A",IF(G101&gt;10,"No",IF(G101&lt;-10,"No","Yes")))</f>
        <v>N/A</v>
      </c>
      <c r="I101" s="12">
        <v>21.02</v>
      </c>
      <c r="J101" s="12">
        <v>7698</v>
      </c>
      <c r="K101" s="41" t="s">
        <v>739</v>
      </c>
      <c r="L101" s="9" t="str">
        <f t="shared" si="38"/>
        <v>No</v>
      </c>
    </row>
    <row r="102" spans="1:12" x14ac:dyDescent="0.25">
      <c r="A102" s="42" t="s">
        <v>456</v>
      </c>
      <c r="B102" s="33" t="s">
        <v>213</v>
      </c>
      <c r="C102" s="43">
        <v>0</v>
      </c>
      <c r="D102" s="11" t="str">
        <f>IF($B102="N/A","N/A",IF(C102&gt;10,"No",IF(C102&lt;-10,"No","Yes")))</f>
        <v>N/A</v>
      </c>
      <c r="E102" s="43">
        <v>0</v>
      </c>
      <c r="F102" s="11" t="str">
        <f>IF($B102="N/A","N/A",IF(E102&gt;10,"No",IF(E102&lt;-10,"No","Yes")))</f>
        <v>N/A</v>
      </c>
      <c r="G102" s="43">
        <v>119577067</v>
      </c>
      <c r="H102" s="11" t="str">
        <f>IF($B102="N/A","N/A",IF(G102&gt;10,"No",IF(G102&lt;-10,"No","Yes")))</f>
        <v>N/A</v>
      </c>
      <c r="I102" s="12" t="s">
        <v>1747</v>
      </c>
      <c r="J102" s="12" t="s">
        <v>1747</v>
      </c>
      <c r="K102" s="41" t="s">
        <v>739</v>
      </c>
      <c r="L102" s="9" t="str">
        <f t="shared" si="38"/>
        <v>N/A</v>
      </c>
    </row>
    <row r="103" spans="1:12" x14ac:dyDescent="0.25">
      <c r="A103" s="42" t="s">
        <v>457</v>
      </c>
      <c r="B103" s="33" t="s">
        <v>213</v>
      </c>
      <c r="C103" s="43">
        <v>26166201</v>
      </c>
      <c r="D103" s="11" t="str">
        <f>IF($B103="N/A","N/A",IF(C103&gt;10,"No",IF(C103&lt;-10,"No","Yes")))</f>
        <v>N/A</v>
      </c>
      <c r="E103" s="43">
        <v>17349524</v>
      </c>
      <c r="F103" s="11" t="str">
        <f>IF($B103="N/A","N/A",IF(E103&gt;10,"No",IF(E103&lt;-10,"No","Yes")))</f>
        <v>N/A</v>
      </c>
      <c r="G103" s="43">
        <v>45555603</v>
      </c>
      <c r="H103" s="11" t="str">
        <f>IF($B103="N/A","N/A",IF(G103&gt;10,"No",IF(G103&lt;-10,"No","Yes")))</f>
        <v>N/A</v>
      </c>
      <c r="I103" s="12">
        <v>-33.700000000000003</v>
      </c>
      <c r="J103" s="12">
        <v>162.6</v>
      </c>
      <c r="K103" s="41" t="s">
        <v>739</v>
      </c>
      <c r="L103" s="9" t="str">
        <f t="shared" si="38"/>
        <v>No</v>
      </c>
    </row>
    <row r="104" spans="1:12" x14ac:dyDescent="0.25">
      <c r="A104" s="42" t="s">
        <v>108</v>
      </c>
      <c r="B104" s="50" t="s">
        <v>295</v>
      </c>
      <c r="C104" s="8">
        <v>0.96675848310000001</v>
      </c>
      <c r="D104" s="11" t="str">
        <f>IF($B104="N/A","N/A",IF(C104&gt;2,"No",IF(C104&lt;0.9,"No","Yes")))</f>
        <v>Yes</v>
      </c>
      <c r="E104" s="8">
        <v>0.94488670900000005</v>
      </c>
      <c r="F104" s="11" t="str">
        <f>IF($B104="N/A","N/A",IF(E104&gt;2,"No",IF(E104&lt;0.9,"No","Yes")))</f>
        <v>Yes</v>
      </c>
      <c r="G104" s="8">
        <v>1.5780987446999999</v>
      </c>
      <c r="H104" s="11" t="str">
        <f>IF($B104="N/A","N/A",IF(G104&gt;2,"No",IF(G104&lt;0.9,"No","Yes")))</f>
        <v>Yes</v>
      </c>
      <c r="I104" s="12">
        <v>-2.2599999999999998</v>
      </c>
      <c r="J104" s="12">
        <v>67.010000000000005</v>
      </c>
      <c r="K104" s="41" t="s">
        <v>739</v>
      </c>
      <c r="L104" s="9" t="str">
        <f t="shared" si="38"/>
        <v>No</v>
      </c>
    </row>
    <row r="105" spans="1:12" x14ac:dyDescent="0.25">
      <c r="A105" s="42" t="s">
        <v>458</v>
      </c>
      <c r="B105" s="50" t="s">
        <v>295</v>
      </c>
      <c r="C105" s="8">
        <v>0.99757869249999997</v>
      </c>
      <c r="D105" s="11" t="str">
        <f>IF($B105="N/A","N/A",IF(C105&gt;2,"No",IF(C105&lt;0.9,"No","Yes")))</f>
        <v>Yes</v>
      </c>
      <c r="E105" s="8">
        <v>1.0006412311999999</v>
      </c>
      <c r="F105" s="11" t="str">
        <f>IF($B105="N/A","N/A",IF(E105&gt;2,"No",IF(E105&lt;0.9,"No","Yes")))</f>
        <v>Yes</v>
      </c>
      <c r="G105" s="8">
        <v>1.0207327753</v>
      </c>
      <c r="H105" s="11" t="str">
        <f>IF($B105="N/A","N/A",IF(G105&gt;2,"No",IF(G105&lt;0.9,"No","Yes")))</f>
        <v>Yes</v>
      </c>
      <c r="I105" s="12">
        <v>0.307</v>
      </c>
      <c r="J105" s="12">
        <v>2.008</v>
      </c>
      <c r="K105" s="41" t="s">
        <v>739</v>
      </c>
      <c r="L105" s="9" t="str">
        <f t="shared" si="38"/>
        <v>Yes</v>
      </c>
    </row>
    <row r="106" spans="1:12" x14ac:dyDescent="0.25">
      <c r="A106" s="42" t="s">
        <v>459</v>
      </c>
      <c r="B106" s="50" t="s">
        <v>295</v>
      </c>
      <c r="C106" s="8" t="s">
        <v>1747</v>
      </c>
      <c r="D106" s="11" t="str">
        <f>IF($B106="N/A","N/A",IF(C106&gt;2,"No",IF(C106&lt;0.9,"No","Yes")))</f>
        <v>No</v>
      </c>
      <c r="E106" s="8" t="s">
        <v>1747</v>
      </c>
      <c r="F106" s="11" t="str">
        <f>IF($B106="N/A","N/A",IF(E106&gt;2,"No",IF(E106&lt;0.9,"No","Yes")))</f>
        <v>No</v>
      </c>
      <c r="G106" s="8">
        <v>1.5066817014</v>
      </c>
      <c r="H106" s="11" t="str">
        <f>IF($B106="N/A","N/A",IF(G106&gt;2,"No",IF(G106&lt;0.9,"No","Yes")))</f>
        <v>Yes</v>
      </c>
      <c r="I106" s="12" t="s">
        <v>1747</v>
      </c>
      <c r="J106" s="12" t="s">
        <v>1747</v>
      </c>
      <c r="K106" s="41" t="s">
        <v>739</v>
      </c>
      <c r="L106" s="9" t="str">
        <f t="shared" si="38"/>
        <v>N/A</v>
      </c>
    </row>
    <row r="107" spans="1:12" x14ac:dyDescent="0.25">
      <c r="A107" s="42" t="s">
        <v>460</v>
      </c>
      <c r="B107" s="50" t="s">
        <v>295</v>
      </c>
      <c r="C107" s="8">
        <v>0.96675001800000004</v>
      </c>
      <c r="D107" s="11" t="str">
        <f>IF($B107="N/A","N/A",IF(C107&gt;2,"No",IF(C107&lt;0.9,"No","Yes")))</f>
        <v>Yes</v>
      </c>
      <c r="E107" s="8">
        <v>0.94486776770000003</v>
      </c>
      <c r="F107" s="11" t="str">
        <f>IF($B107="N/A","N/A",IF(E107&gt;2,"No",IF(E107&lt;0.9,"No","Yes")))</f>
        <v>Yes</v>
      </c>
      <c r="G107" s="8">
        <v>0.93896974570000002</v>
      </c>
      <c r="H107" s="11" t="str">
        <f>IF($B107="N/A","N/A",IF(G107&gt;2,"No",IF(G107&lt;0.9,"No","Yes")))</f>
        <v>Yes</v>
      </c>
      <c r="I107" s="12">
        <v>-2.2599999999999998</v>
      </c>
      <c r="J107" s="12">
        <v>-0.624</v>
      </c>
      <c r="K107" s="41" t="s">
        <v>739</v>
      </c>
      <c r="L107" s="9" t="str">
        <f t="shared" si="38"/>
        <v>Yes</v>
      </c>
    </row>
    <row r="108" spans="1:12" x14ac:dyDescent="0.25">
      <c r="A108" s="42" t="s">
        <v>1285</v>
      </c>
      <c r="B108" s="33" t="s">
        <v>213</v>
      </c>
      <c r="C108" s="43">
        <v>3.8079224752999998</v>
      </c>
      <c r="D108" s="11" t="str">
        <f>IF($B108="N/A","N/A",IF(C108&gt;10,"No",IF(C108&lt;-10,"No","Yes")))</f>
        <v>N/A</v>
      </c>
      <c r="E108" s="43">
        <v>2.9694661808</v>
      </c>
      <c r="F108" s="11" t="str">
        <f>IF($B108="N/A","N/A",IF(E108&gt;10,"No",IF(E108&lt;-10,"No","Yes")))</f>
        <v>N/A</v>
      </c>
      <c r="G108" s="43">
        <v>80.225547900999999</v>
      </c>
      <c r="H108" s="11" t="str">
        <f>IF($B108="N/A","N/A",IF(G108&gt;10,"No",IF(G108&lt;-10,"No","Yes")))</f>
        <v>N/A</v>
      </c>
      <c r="I108" s="12">
        <v>-22</v>
      </c>
      <c r="J108" s="12">
        <v>2602</v>
      </c>
      <c r="K108" s="41" t="s">
        <v>739</v>
      </c>
      <c r="L108" s="9" t="str">
        <f t="shared" si="38"/>
        <v>No</v>
      </c>
    </row>
    <row r="109" spans="1:12" x14ac:dyDescent="0.25">
      <c r="A109" s="42" t="s">
        <v>1286</v>
      </c>
      <c r="B109" s="33" t="s">
        <v>213</v>
      </c>
      <c r="C109" s="43">
        <v>3308.5157385000002</v>
      </c>
      <c r="D109" s="11" t="str">
        <f>IF($B109="N/A","N/A",IF(C109&gt;10,"No",IF(C109&lt;-10,"No","Yes")))</f>
        <v>N/A</v>
      </c>
      <c r="E109" s="43">
        <v>3181.2087207</v>
      </c>
      <c r="F109" s="11" t="str">
        <f>IF($B109="N/A","N/A",IF(E109&gt;10,"No",IF(E109&lt;-10,"No","Yes")))</f>
        <v>N/A</v>
      </c>
      <c r="G109" s="43">
        <v>200.59616704000001</v>
      </c>
      <c r="H109" s="11" t="str">
        <f>IF($B109="N/A","N/A",IF(G109&gt;10,"No",IF(G109&lt;-10,"No","Yes")))</f>
        <v>N/A</v>
      </c>
      <c r="I109" s="12">
        <v>-3.85</v>
      </c>
      <c r="J109" s="12">
        <v>-93.7</v>
      </c>
      <c r="K109" s="41" t="s">
        <v>739</v>
      </c>
      <c r="L109" s="9" t="str">
        <f t="shared" si="38"/>
        <v>No</v>
      </c>
    </row>
    <row r="110" spans="1:12" x14ac:dyDescent="0.25">
      <c r="A110" s="42" t="s">
        <v>1287</v>
      </c>
      <c r="B110" s="33" t="s">
        <v>213</v>
      </c>
      <c r="C110" s="43" t="s">
        <v>1747</v>
      </c>
      <c r="D110" s="11" t="str">
        <f>IF($B110="N/A","N/A",IF(C110&gt;10,"No",IF(C110&lt;-10,"No","Yes")))</f>
        <v>N/A</v>
      </c>
      <c r="E110" s="43" t="s">
        <v>1747</v>
      </c>
      <c r="F110" s="11" t="str">
        <f>IF($B110="N/A","N/A",IF(E110&gt;10,"No",IF(E110&lt;-10,"No","Yes")))</f>
        <v>N/A</v>
      </c>
      <c r="G110" s="43">
        <v>19.890171722000002</v>
      </c>
      <c r="H110" s="11" t="str">
        <f>IF($B110="N/A","N/A",IF(G110&gt;10,"No",IF(G110&lt;-10,"No","Yes")))</f>
        <v>N/A</v>
      </c>
      <c r="I110" s="12" t="s">
        <v>1747</v>
      </c>
      <c r="J110" s="12" t="s">
        <v>1747</v>
      </c>
      <c r="K110" s="41" t="s">
        <v>739</v>
      </c>
      <c r="L110" s="9" t="str">
        <f t="shared" si="38"/>
        <v>N/A</v>
      </c>
    </row>
    <row r="111" spans="1:12" x14ac:dyDescent="0.25">
      <c r="A111" s="42" t="s">
        <v>1288</v>
      </c>
      <c r="B111" s="33" t="s">
        <v>213</v>
      </c>
      <c r="C111" s="43">
        <v>2.9002500539999998</v>
      </c>
      <c r="D111" s="11" t="str">
        <f>IF($B111="N/A","N/A",IF(C111&gt;10,"No",IF(C111&lt;-10,"No","Yes")))</f>
        <v>N/A</v>
      </c>
      <c r="E111" s="43">
        <v>1.8897355354000001</v>
      </c>
      <c r="F111" s="11" t="str">
        <f>IF($B111="N/A","N/A",IF(E111&gt;10,"No",IF(E111&lt;-10,"No","Yes")))</f>
        <v>N/A</v>
      </c>
      <c r="G111" s="43">
        <v>7.8153014217000001</v>
      </c>
      <c r="H111" s="11" t="str">
        <f>IF($B111="N/A","N/A",IF(G111&gt;10,"No",IF(G111&lt;-10,"No","Yes")))</f>
        <v>N/A</v>
      </c>
      <c r="I111" s="12">
        <v>-34.799999999999997</v>
      </c>
      <c r="J111" s="12">
        <v>313.60000000000002</v>
      </c>
      <c r="K111" s="41" t="s">
        <v>739</v>
      </c>
      <c r="L111" s="9" t="str">
        <f t="shared" si="38"/>
        <v>No</v>
      </c>
    </row>
    <row r="112" spans="1:12" x14ac:dyDescent="0.25">
      <c r="A112" s="42" t="s">
        <v>325</v>
      </c>
      <c r="B112" s="41" t="s">
        <v>296</v>
      </c>
      <c r="C112" s="8">
        <v>99.565623556999995</v>
      </c>
      <c r="D112" s="11" t="str">
        <f>IF(OR($B112="N/A",$C112="N/A"),"N/A",IF(C112&gt;98,"Yes","No"))</f>
        <v>Yes</v>
      </c>
      <c r="E112" s="8">
        <v>98.408104037000001</v>
      </c>
      <c r="F112" s="11" t="str">
        <f>IF(OR($B112="N/A",$E112="N/A"),"N/A",IF(E112&gt;98,"Yes","No"))</f>
        <v>Yes</v>
      </c>
      <c r="G112" s="8">
        <v>90.327244961000005</v>
      </c>
      <c r="H112" s="11" t="str">
        <f t="shared" ref="H112:H115" si="39">IF($B112="N/A","N/A",IF(G112&gt;98,"Yes","No"))</f>
        <v>No</v>
      </c>
      <c r="I112" s="12">
        <v>-1.1599999999999999</v>
      </c>
      <c r="J112" s="12">
        <v>-8.2100000000000009</v>
      </c>
      <c r="K112" s="41" t="s">
        <v>739</v>
      </c>
      <c r="L112" s="9" t="str">
        <f>IF(J112="Div by 0", "N/A", IF(OR(J112="N/A",K112="N/A"),"N/A", IF(J112&gt;VALUE(MID(K112,1,2)), "No", IF(J112&lt;-1*VALUE(MID(K112,1,2)), "No", "Yes"))))</f>
        <v>Yes</v>
      </c>
    </row>
    <row r="113" spans="1:12" x14ac:dyDescent="0.25">
      <c r="A113" s="42" t="s">
        <v>461</v>
      </c>
      <c r="B113" s="41" t="s">
        <v>296</v>
      </c>
      <c r="C113" s="8">
        <v>100</v>
      </c>
      <c r="D113" s="11" t="str">
        <f t="shared" ref="D113:D115" si="40">IF(OR($B113="N/A",$C113="N/A"),"N/A",IF(C113&gt;98,"Yes","No"))</f>
        <v>Yes</v>
      </c>
      <c r="E113" s="8">
        <v>100</v>
      </c>
      <c r="F113" s="11" t="str">
        <f t="shared" ref="F113:F115" si="41">IF(OR($B113="N/A",$E113="N/A"),"N/A",IF(E113&gt;98,"Yes","No"))</f>
        <v>Yes</v>
      </c>
      <c r="G113" s="8">
        <v>94.496094459999995</v>
      </c>
      <c r="H113" s="11" t="str">
        <f t="shared" si="39"/>
        <v>No</v>
      </c>
      <c r="I113" s="12">
        <v>0</v>
      </c>
      <c r="J113" s="12">
        <v>-5.5</v>
      </c>
      <c r="K113" s="41" t="s">
        <v>739</v>
      </c>
      <c r="L113" s="9" t="str">
        <f t="shared" ref="L113:L115" si="42">IF(J113="Div by 0", "N/A", IF(OR(J113="N/A",K113="N/A"),"N/A", IF(J113&gt;VALUE(MID(K113,1,2)), "No", IF(J113&lt;-1*VALUE(MID(K113,1,2)), "No", "Yes"))))</f>
        <v>Yes</v>
      </c>
    </row>
    <row r="114" spans="1:12" x14ac:dyDescent="0.25">
      <c r="A114" s="42" t="s">
        <v>462</v>
      </c>
      <c r="B114" s="41" t="s">
        <v>296</v>
      </c>
      <c r="C114" s="8" t="s">
        <v>1747</v>
      </c>
      <c r="D114" s="11" t="str">
        <f t="shared" si="40"/>
        <v>Yes</v>
      </c>
      <c r="E114" s="8" t="s">
        <v>1747</v>
      </c>
      <c r="F114" s="11" t="str">
        <f t="shared" si="41"/>
        <v>Yes</v>
      </c>
      <c r="G114" s="8">
        <v>88.493946010000002</v>
      </c>
      <c r="H114" s="11" t="str">
        <f t="shared" si="39"/>
        <v>No</v>
      </c>
      <c r="I114" s="12" t="s">
        <v>1747</v>
      </c>
      <c r="J114" s="12" t="s">
        <v>1747</v>
      </c>
      <c r="K114" s="41" t="s">
        <v>739</v>
      </c>
      <c r="L114" s="9" t="str">
        <f t="shared" si="42"/>
        <v>N/A</v>
      </c>
    </row>
    <row r="115" spans="1:12" x14ac:dyDescent="0.25">
      <c r="A115" s="42" t="s">
        <v>463</v>
      </c>
      <c r="B115" s="41" t="s">
        <v>296</v>
      </c>
      <c r="C115" s="8">
        <v>99.565487919000006</v>
      </c>
      <c r="D115" s="11" t="str">
        <f t="shared" si="40"/>
        <v>Yes</v>
      </c>
      <c r="E115" s="8">
        <v>98.407556611000004</v>
      </c>
      <c r="F115" s="11" t="str">
        <f t="shared" si="41"/>
        <v>Yes</v>
      </c>
      <c r="G115" s="8">
        <v>91.888380437999999</v>
      </c>
      <c r="H115" s="11" t="str">
        <f t="shared" si="39"/>
        <v>No</v>
      </c>
      <c r="I115" s="12">
        <v>-1.1599999999999999</v>
      </c>
      <c r="J115" s="12">
        <v>-6.62</v>
      </c>
      <c r="K115" s="41" t="s">
        <v>739</v>
      </c>
      <c r="L115" s="9" t="str">
        <f t="shared" si="42"/>
        <v>Yes</v>
      </c>
    </row>
    <row r="116" spans="1:12" x14ac:dyDescent="0.25">
      <c r="A116" s="3" t="s">
        <v>464</v>
      </c>
      <c r="B116" s="41" t="s">
        <v>213</v>
      </c>
      <c r="C116" s="1">
        <v>276</v>
      </c>
      <c r="D116" s="11" t="str">
        <f>IF($B116="N/A","N/A",IF(C116&gt;10,"No",IF(C116&lt;-10,"No","Yes")))</f>
        <v>N/A</v>
      </c>
      <c r="E116" s="1">
        <v>317</v>
      </c>
      <c r="F116" s="11" t="str">
        <f>IF($B116="N/A","N/A",IF(E116&gt;10,"No",IF(E116&lt;-10,"No","Yes")))</f>
        <v>N/A</v>
      </c>
      <c r="G116" s="1">
        <v>1009116</v>
      </c>
      <c r="H116" s="11" t="str">
        <f>IF($B116="N/A","N/A",IF(G116&gt;10,"No",IF(G116&lt;-10,"No","Yes")))</f>
        <v>N/A</v>
      </c>
      <c r="I116" s="12">
        <v>14.86</v>
      </c>
      <c r="J116" s="12">
        <v>318000</v>
      </c>
      <c r="K116" s="41" t="s">
        <v>739</v>
      </c>
      <c r="L116" s="9" t="str">
        <f>IF(J116="Div by 0", "N/A", IF(OR(J116="N/A",K116="N/A"),"N/A", IF(J116&gt;VALUE(MID(K116,1,2)), "No", IF(J116&lt;-1*VALUE(MID(K116,1,2)), "No", "Yes"))))</f>
        <v>No</v>
      </c>
    </row>
    <row r="117" spans="1:12" x14ac:dyDescent="0.25">
      <c r="A117" s="3" t="s">
        <v>211</v>
      </c>
      <c r="B117" s="41" t="s">
        <v>213</v>
      </c>
      <c r="C117" s="8">
        <v>0</v>
      </c>
      <c r="D117" s="11" t="str">
        <f>IF($B117="N/A","N/A",IF(C117&gt;10,"No",IF(C117&lt;-10,"No","Yes")))</f>
        <v>N/A</v>
      </c>
      <c r="E117" s="8">
        <v>0</v>
      </c>
      <c r="F117" s="11" t="str">
        <f>IF($B117="N/A","N/A",IF(E117&gt;10,"No",IF(E117&lt;-10,"No","Yes")))</f>
        <v>N/A</v>
      </c>
      <c r="G117" s="8">
        <v>43.786442788000002</v>
      </c>
      <c r="H117" s="11" t="str">
        <f>IF($B117="N/A","N/A",IF(G117&gt;10,"No",IF(G117&lt;-10,"No","Yes")))</f>
        <v>N/A</v>
      </c>
      <c r="I117" s="12" t="s">
        <v>1747</v>
      </c>
      <c r="J117" s="12" t="s">
        <v>1747</v>
      </c>
      <c r="K117" s="41" t="s">
        <v>739</v>
      </c>
      <c r="L117" s="9" t="str">
        <f>IF(J117="Div by 0", "N/A", IF(OR(J117="N/A",K117="N/A"),"N/A", IF(J117&gt;VALUE(MID(K117,1,2)), "No", IF(J117&lt;-1*VALUE(MID(K117,1,2)), "No", "Yes"))))</f>
        <v>N/A</v>
      </c>
    </row>
    <row r="118" spans="1:12" x14ac:dyDescent="0.25">
      <c r="A118" s="4" t="s">
        <v>1627</v>
      </c>
      <c r="B118" s="41" t="s">
        <v>213</v>
      </c>
      <c r="C118" s="14">
        <v>0</v>
      </c>
      <c r="D118" s="11" t="str">
        <f>IF($B118="N/A","N/A",IF(C118&gt;10,"No",IF(C118&lt;-10,"No","Yes")))</f>
        <v>N/A</v>
      </c>
      <c r="E118" s="14">
        <v>0</v>
      </c>
      <c r="F118" s="11" t="str">
        <f>IF($B118="N/A","N/A",IF(E118&gt;10,"No",IF(E118&lt;-10,"No","Yes")))</f>
        <v>N/A</v>
      </c>
      <c r="G118" s="14">
        <v>89511992</v>
      </c>
      <c r="H118" s="11" t="str">
        <f>IF($B118="N/A","N/A",IF(G118&gt;10,"No",IF(G118&lt;-10,"No","Yes")))</f>
        <v>N/A</v>
      </c>
      <c r="I118" s="12" t="s">
        <v>1747</v>
      </c>
      <c r="J118" s="12" t="s">
        <v>1747</v>
      </c>
      <c r="K118" s="41" t="s">
        <v>739</v>
      </c>
      <c r="L118" s="9" t="str">
        <f>IF(J118="Div by 0", "N/A", IF(K118="N/A","N/A", IF(J118&gt;VALUE(MID(K118,1,2)), "No", IF(J118&lt;-1*VALUE(MID(K118,1,2)), "No", "Yes"))))</f>
        <v>N/A</v>
      </c>
    </row>
    <row r="119" spans="1:12" x14ac:dyDescent="0.25">
      <c r="A119" s="4" t="s">
        <v>1628</v>
      </c>
      <c r="B119" s="41" t="s">
        <v>213</v>
      </c>
      <c r="C119" s="14">
        <v>0</v>
      </c>
      <c r="D119" s="11" t="str">
        <f>IF($B119="N/A","N/A",IF(C119&gt;10,"No",IF(C119&lt;-10,"No","Yes")))</f>
        <v>N/A</v>
      </c>
      <c r="E119" s="14">
        <v>0</v>
      </c>
      <c r="F119" s="11" t="str">
        <f>IF($B119="N/A","N/A",IF(E119&gt;10,"No",IF(E119&lt;-10,"No","Yes")))</f>
        <v>N/A</v>
      </c>
      <c r="G119" s="14">
        <v>3298262874</v>
      </c>
      <c r="H119" s="11" t="str">
        <f>IF($B119="N/A","N/A",IF(G119&gt;10,"No",IF(G119&lt;-10,"No","Yes")))</f>
        <v>N/A</v>
      </c>
      <c r="I119" s="12" t="s">
        <v>1747</v>
      </c>
      <c r="J119" s="12" t="s">
        <v>1747</v>
      </c>
      <c r="K119" s="41" t="s">
        <v>739</v>
      </c>
      <c r="L119" s="9" t="str">
        <f>IF(J119="Div by 0", "N/A", IF(K119="N/A","N/A", IF(J119&gt;VALUE(MID(K119,1,2)), "No", IF(J119&lt;-1*VALUE(MID(K119,1,2)), "No", "Yes"))))</f>
        <v>N/A</v>
      </c>
    </row>
    <row r="120" spans="1:12" x14ac:dyDescent="0.25">
      <c r="A120" s="4" t="s">
        <v>1629</v>
      </c>
      <c r="B120" s="41" t="s">
        <v>213</v>
      </c>
      <c r="C120" s="1">
        <v>0</v>
      </c>
      <c r="D120" s="11" t="str">
        <f>IF($B120="N/A","N/A",IF(C120&gt;10,"No",IF(C120&lt;-10,"No","Yes")))</f>
        <v>N/A</v>
      </c>
      <c r="E120" s="1">
        <v>0</v>
      </c>
      <c r="F120" s="11" t="str">
        <f>IF($B120="N/A","N/A",IF(E120&gt;10,"No",IF(E120&lt;-10,"No","Yes")))</f>
        <v>N/A</v>
      </c>
      <c r="G120" s="1">
        <v>458616</v>
      </c>
      <c r="H120" s="11" t="str">
        <f>IF($B120="N/A","N/A",IF(G120&gt;10,"No",IF(G120&lt;-10,"No","Yes")))</f>
        <v>N/A</v>
      </c>
      <c r="I120" s="12" t="s">
        <v>1747</v>
      </c>
      <c r="J120" s="12" t="s">
        <v>1747</v>
      </c>
      <c r="K120" s="41" t="s">
        <v>739</v>
      </c>
      <c r="L120" s="9" t="str">
        <f>IF(J120="Div by 0", "N/A", IF(K120="N/A","N/A", IF(J120&gt;VALUE(MID(K120,1,2)), "No", IF(J120&lt;-1*VALUE(MID(K120,1,2)), "No", "Yes"))))</f>
        <v>N/A</v>
      </c>
    </row>
    <row r="121" spans="1:12" x14ac:dyDescent="0.25">
      <c r="A121" s="4" t="s">
        <v>1630</v>
      </c>
      <c r="B121" s="5" t="s">
        <v>213</v>
      </c>
      <c r="C121" s="1">
        <v>0</v>
      </c>
      <c r="D121" s="9" t="str">
        <f t="shared" ref="D121:H134" si="43">IF($B121="N/A","N/A",IF(C121&lt;0,"No","Yes"))</f>
        <v>N/A</v>
      </c>
      <c r="E121" s="1">
        <v>0</v>
      </c>
      <c r="F121" s="9" t="str">
        <f t="shared" si="43"/>
        <v>N/A</v>
      </c>
      <c r="G121" s="1">
        <v>60504</v>
      </c>
      <c r="H121" s="9" t="str">
        <f t="shared" si="43"/>
        <v>N/A</v>
      </c>
      <c r="I121" s="12" t="s">
        <v>1747</v>
      </c>
      <c r="J121" s="12" t="s">
        <v>1747</v>
      </c>
      <c r="K121" s="5" t="s">
        <v>739</v>
      </c>
      <c r="L121" s="9" t="str">
        <f t="shared" ref="L121:L142" si="44">IF(J121="Div by 0", "N/A", IF(OR(J121="N/A",K121="N/A"),"N/A", IF(J121&gt;VALUE(MID(K121,1,2)), "No", IF(J121&lt;-1*VALUE(MID(K121,1,2)), "No", "Yes"))))</f>
        <v>N/A</v>
      </c>
    </row>
    <row r="122" spans="1:12" x14ac:dyDescent="0.25">
      <c r="A122" s="4" t="s">
        <v>1631</v>
      </c>
      <c r="B122" s="5" t="s">
        <v>213</v>
      </c>
      <c r="C122" s="1">
        <v>0</v>
      </c>
      <c r="D122" s="9" t="str">
        <f t="shared" si="43"/>
        <v>N/A</v>
      </c>
      <c r="E122" s="1">
        <v>0</v>
      </c>
      <c r="F122" s="9" t="str">
        <f t="shared" si="43"/>
        <v>N/A</v>
      </c>
      <c r="G122" s="1">
        <v>117935</v>
      </c>
      <c r="H122" s="9" t="str">
        <f t="shared" si="43"/>
        <v>N/A</v>
      </c>
      <c r="I122" s="12" t="s">
        <v>1747</v>
      </c>
      <c r="J122" s="12" t="s">
        <v>1747</v>
      </c>
      <c r="K122" s="5" t="s">
        <v>739</v>
      </c>
      <c r="L122" s="9" t="str">
        <f t="shared" si="44"/>
        <v>N/A</v>
      </c>
    </row>
    <row r="123" spans="1:12" x14ac:dyDescent="0.25">
      <c r="A123" s="4" t="s">
        <v>1632</v>
      </c>
      <c r="B123" s="5" t="s">
        <v>213</v>
      </c>
      <c r="C123" s="1">
        <v>0</v>
      </c>
      <c r="D123" s="9" t="str">
        <f t="shared" si="43"/>
        <v>N/A</v>
      </c>
      <c r="E123" s="1">
        <v>0</v>
      </c>
      <c r="F123" s="9" t="str">
        <f t="shared" si="43"/>
        <v>N/A</v>
      </c>
      <c r="G123" s="1">
        <v>160325</v>
      </c>
      <c r="H123" s="9" t="str">
        <f t="shared" si="43"/>
        <v>N/A</v>
      </c>
      <c r="I123" s="12" t="s">
        <v>1747</v>
      </c>
      <c r="J123" s="12" t="s">
        <v>1747</v>
      </c>
      <c r="K123" s="5" t="s">
        <v>739</v>
      </c>
      <c r="L123" s="9" t="str">
        <f t="shared" si="44"/>
        <v>N/A</v>
      </c>
    </row>
    <row r="124" spans="1:12" x14ac:dyDescent="0.25">
      <c r="A124" s="4" t="s">
        <v>1633</v>
      </c>
      <c r="B124" s="5" t="s">
        <v>213</v>
      </c>
      <c r="C124" s="1">
        <v>0</v>
      </c>
      <c r="D124" s="9" t="str">
        <f t="shared" si="43"/>
        <v>N/A</v>
      </c>
      <c r="E124" s="1">
        <v>0</v>
      </c>
      <c r="F124" s="9" t="str">
        <f t="shared" si="43"/>
        <v>N/A</v>
      </c>
      <c r="G124" s="1">
        <v>119852</v>
      </c>
      <c r="H124" s="9" t="str">
        <f t="shared" si="43"/>
        <v>N/A</v>
      </c>
      <c r="I124" s="12" t="s">
        <v>1747</v>
      </c>
      <c r="J124" s="12" t="s">
        <v>1747</v>
      </c>
      <c r="K124" s="5" t="s">
        <v>739</v>
      </c>
      <c r="L124" s="9" t="str">
        <f t="shared" si="44"/>
        <v>N/A</v>
      </c>
    </row>
    <row r="125" spans="1:12" x14ac:dyDescent="0.25">
      <c r="A125" s="2" t="s">
        <v>1634</v>
      </c>
      <c r="B125" s="5" t="s">
        <v>213</v>
      </c>
      <c r="C125" s="13">
        <v>0</v>
      </c>
      <c r="D125" s="9" t="str">
        <f t="shared" si="43"/>
        <v>N/A</v>
      </c>
      <c r="E125" s="13">
        <v>0</v>
      </c>
      <c r="F125" s="9" t="str">
        <f t="shared" si="43"/>
        <v>N/A</v>
      </c>
      <c r="G125" s="13">
        <v>36.649288296999998</v>
      </c>
      <c r="H125" s="9" t="str">
        <f t="shared" si="43"/>
        <v>N/A</v>
      </c>
      <c r="I125" s="12" t="s">
        <v>1747</v>
      </c>
      <c r="J125" s="12" t="s">
        <v>1747</v>
      </c>
      <c r="K125" s="41" t="s">
        <v>739</v>
      </c>
      <c r="L125" s="9" t="str">
        <f>IF(J125="Div by 0", "N/A", IF(OR(J125="N/A",K125="N/A"),"N/A", IF(J125&gt;VALUE(MID(K125,1,2)), "No", IF(J125&lt;-1*VALUE(MID(K125,1,2)), "No", "Yes"))))</f>
        <v>N/A</v>
      </c>
    </row>
    <row r="126" spans="1:12" ht="25" x14ac:dyDescent="0.25">
      <c r="A126" s="2" t="s">
        <v>1635</v>
      </c>
      <c r="B126" s="5" t="s">
        <v>213</v>
      </c>
      <c r="C126" s="13">
        <v>0</v>
      </c>
      <c r="D126" s="9" t="str">
        <f t="shared" si="43"/>
        <v>N/A</v>
      </c>
      <c r="E126" s="13">
        <v>0</v>
      </c>
      <c r="F126" s="9" t="str">
        <f t="shared" si="43"/>
        <v>N/A</v>
      </c>
      <c r="G126" s="13">
        <v>93.299819580999994</v>
      </c>
      <c r="H126" s="9" t="str">
        <f t="shared" si="43"/>
        <v>N/A</v>
      </c>
      <c r="I126" s="12" t="s">
        <v>1747</v>
      </c>
      <c r="J126" s="12" t="s">
        <v>1747</v>
      </c>
      <c r="K126" s="5" t="s">
        <v>739</v>
      </c>
      <c r="L126" s="9" t="str">
        <f t="shared" ref="L126:L129" si="45">IF(J126="Div by 0", "N/A", IF(OR(J126="N/A",K126="N/A"),"N/A", IF(J126&gt;VALUE(MID(K126,1,2)), "No", IF(J126&lt;-1*VALUE(MID(K126,1,2)), "No", "Yes"))))</f>
        <v>N/A</v>
      </c>
    </row>
    <row r="127" spans="1:12" ht="25" x14ac:dyDescent="0.25">
      <c r="A127" s="2" t="s">
        <v>1636</v>
      </c>
      <c r="B127" s="5" t="s">
        <v>213</v>
      </c>
      <c r="C127" s="13">
        <v>0</v>
      </c>
      <c r="D127" s="9" t="str">
        <f t="shared" si="43"/>
        <v>N/A</v>
      </c>
      <c r="E127" s="13">
        <v>0</v>
      </c>
      <c r="F127" s="9" t="str">
        <f t="shared" si="43"/>
        <v>N/A</v>
      </c>
      <c r="G127" s="13">
        <v>57.224165788999997</v>
      </c>
      <c r="H127" s="9" t="str">
        <f t="shared" si="43"/>
        <v>N/A</v>
      </c>
      <c r="I127" s="12" t="s">
        <v>1747</v>
      </c>
      <c r="J127" s="12" t="s">
        <v>1747</v>
      </c>
      <c r="K127" s="5" t="s">
        <v>739</v>
      </c>
      <c r="L127" s="9" t="str">
        <f t="shared" si="45"/>
        <v>N/A</v>
      </c>
    </row>
    <row r="128" spans="1:12" ht="25" x14ac:dyDescent="0.25">
      <c r="A128" s="2" t="s">
        <v>1637</v>
      </c>
      <c r="B128" s="5" t="s">
        <v>213</v>
      </c>
      <c r="C128" s="13">
        <v>0</v>
      </c>
      <c r="D128" s="9" t="str">
        <f t="shared" si="43"/>
        <v>N/A</v>
      </c>
      <c r="E128" s="13">
        <v>0</v>
      </c>
      <c r="F128" s="9" t="str">
        <f t="shared" si="43"/>
        <v>N/A</v>
      </c>
      <c r="G128" s="13">
        <v>20.839182472000001</v>
      </c>
      <c r="H128" s="9" t="str">
        <f t="shared" si="43"/>
        <v>N/A</v>
      </c>
      <c r="I128" s="12" t="s">
        <v>1747</v>
      </c>
      <c r="J128" s="12" t="s">
        <v>1747</v>
      </c>
      <c r="K128" s="5" t="s">
        <v>739</v>
      </c>
      <c r="L128" s="9" t="str">
        <f t="shared" si="45"/>
        <v>N/A</v>
      </c>
    </row>
    <row r="129" spans="1:12" ht="25" x14ac:dyDescent="0.25">
      <c r="A129" s="2" t="s">
        <v>1638</v>
      </c>
      <c r="B129" s="5" t="s">
        <v>213</v>
      </c>
      <c r="C129" s="13">
        <v>0</v>
      </c>
      <c r="D129" s="9" t="str">
        <f t="shared" si="43"/>
        <v>N/A</v>
      </c>
      <c r="E129" s="13">
        <v>0</v>
      </c>
      <c r="F129" s="9" t="str">
        <f t="shared" si="43"/>
        <v>N/A</v>
      </c>
      <c r="G129" s="13">
        <v>56.780905636999996</v>
      </c>
      <c r="H129" s="9" t="str">
        <f t="shared" si="43"/>
        <v>N/A</v>
      </c>
      <c r="I129" s="12" t="s">
        <v>1747</v>
      </c>
      <c r="J129" s="12" t="s">
        <v>1747</v>
      </c>
      <c r="K129" s="5" t="s">
        <v>739</v>
      </c>
      <c r="L129" s="9" t="str">
        <f t="shared" si="45"/>
        <v>N/A</v>
      </c>
    </row>
    <row r="130" spans="1:12" ht="25" x14ac:dyDescent="0.25">
      <c r="A130" s="2" t="s">
        <v>1639</v>
      </c>
      <c r="B130" s="5" t="s">
        <v>213</v>
      </c>
      <c r="C130" s="13" t="s">
        <v>1747</v>
      </c>
      <c r="D130" s="9" t="str">
        <f t="shared" si="43"/>
        <v>N/A</v>
      </c>
      <c r="E130" s="13" t="s">
        <v>1747</v>
      </c>
      <c r="F130" s="9" t="str">
        <f t="shared" si="43"/>
        <v>N/A</v>
      </c>
      <c r="G130" s="13">
        <v>7.2291415912000003</v>
      </c>
      <c r="H130" s="9" t="str">
        <f t="shared" si="43"/>
        <v>N/A</v>
      </c>
      <c r="I130" s="12" t="s">
        <v>1747</v>
      </c>
      <c r="J130" s="12" t="s">
        <v>1747</v>
      </c>
      <c r="K130" s="41" t="s">
        <v>739</v>
      </c>
      <c r="L130" s="9" t="str">
        <f>IF(J130="Div by 0", "N/A", IF(OR(J130="N/A",K130="N/A"),"N/A", IF(J130&gt;VALUE(MID(K130,1,2)), "No", IF(J130&lt;-1*VALUE(MID(K130,1,2)), "No", "Yes"))))</f>
        <v>N/A</v>
      </c>
    </row>
    <row r="131" spans="1:12" ht="25" x14ac:dyDescent="0.25">
      <c r="A131" s="2" t="s">
        <v>1640</v>
      </c>
      <c r="B131" s="5" t="s">
        <v>213</v>
      </c>
      <c r="C131" s="13" t="s">
        <v>1747</v>
      </c>
      <c r="D131" s="9" t="str">
        <f t="shared" si="43"/>
        <v>N/A</v>
      </c>
      <c r="E131" s="13" t="s">
        <v>1747</v>
      </c>
      <c r="F131" s="9" t="str">
        <f t="shared" si="43"/>
        <v>N/A</v>
      </c>
      <c r="G131" s="13">
        <v>3.5286923179</v>
      </c>
      <c r="H131" s="9" t="str">
        <f t="shared" si="43"/>
        <v>N/A</v>
      </c>
      <c r="I131" s="12" t="s">
        <v>1747</v>
      </c>
      <c r="J131" s="12" t="s">
        <v>1747</v>
      </c>
      <c r="K131" s="5" t="s">
        <v>739</v>
      </c>
      <c r="L131" s="9" t="str">
        <f t="shared" si="44"/>
        <v>N/A</v>
      </c>
    </row>
    <row r="132" spans="1:12" ht="25" x14ac:dyDescent="0.25">
      <c r="A132" s="2" t="s">
        <v>496</v>
      </c>
      <c r="B132" s="5" t="s">
        <v>213</v>
      </c>
      <c r="C132" s="13" t="s">
        <v>1747</v>
      </c>
      <c r="D132" s="9" t="str">
        <f t="shared" si="43"/>
        <v>N/A</v>
      </c>
      <c r="E132" s="13" t="s">
        <v>1747</v>
      </c>
      <c r="F132" s="9" t="str">
        <f t="shared" si="43"/>
        <v>N/A</v>
      </c>
      <c r="G132" s="13">
        <v>13.436214864</v>
      </c>
      <c r="H132" s="9" t="str">
        <f t="shared" si="43"/>
        <v>N/A</v>
      </c>
      <c r="I132" s="12" t="s">
        <v>1747</v>
      </c>
      <c r="J132" s="12" t="s">
        <v>1747</v>
      </c>
      <c r="K132" s="5" t="s">
        <v>739</v>
      </c>
      <c r="L132" s="9" t="str">
        <f t="shared" si="44"/>
        <v>N/A</v>
      </c>
    </row>
    <row r="133" spans="1:12" ht="25" x14ac:dyDescent="0.25">
      <c r="A133" s="2" t="s">
        <v>497</v>
      </c>
      <c r="B133" s="5" t="s">
        <v>213</v>
      </c>
      <c r="C133" s="13" t="s">
        <v>1747</v>
      </c>
      <c r="D133" s="9" t="str">
        <f t="shared" si="43"/>
        <v>N/A</v>
      </c>
      <c r="E133" s="13" t="s">
        <v>1747</v>
      </c>
      <c r="F133" s="9" t="str">
        <f t="shared" si="43"/>
        <v>N/A</v>
      </c>
      <c r="G133" s="13">
        <v>5.9934508031</v>
      </c>
      <c r="H133" s="9" t="str">
        <f t="shared" si="43"/>
        <v>N/A</v>
      </c>
      <c r="I133" s="12" t="s">
        <v>1747</v>
      </c>
      <c r="J133" s="12" t="s">
        <v>1747</v>
      </c>
      <c r="K133" s="5" t="s">
        <v>739</v>
      </c>
      <c r="L133" s="9" t="str">
        <f t="shared" si="44"/>
        <v>N/A</v>
      </c>
    </row>
    <row r="134" spans="1:12" ht="25" x14ac:dyDescent="0.25">
      <c r="A134" s="2" t="s">
        <v>498</v>
      </c>
      <c r="B134" s="5" t="s">
        <v>213</v>
      </c>
      <c r="C134" s="13" t="s">
        <v>1747</v>
      </c>
      <c r="D134" s="9" t="str">
        <f t="shared" si="43"/>
        <v>N/A</v>
      </c>
      <c r="E134" s="13" t="s">
        <v>1747</v>
      </c>
      <c r="F134" s="9" t="str">
        <f t="shared" si="43"/>
        <v>N/A</v>
      </c>
      <c r="G134" s="13">
        <v>4.6423922837999996</v>
      </c>
      <c r="H134" s="9" t="str">
        <f t="shared" si="43"/>
        <v>N/A</v>
      </c>
      <c r="I134" s="12" t="s">
        <v>1747</v>
      </c>
      <c r="J134" s="12" t="s">
        <v>1747</v>
      </c>
      <c r="K134" s="5" t="s">
        <v>739</v>
      </c>
      <c r="L134" s="9" t="str">
        <f t="shared" si="44"/>
        <v>N/A</v>
      </c>
    </row>
    <row r="135" spans="1:12" ht="25" x14ac:dyDescent="0.25">
      <c r="A135" s="2" t="s">
        <v>499</v>
      </c>
      <c r="B135" s="33" t="s">
        <v>213</v>
      </c>
      <c r="C135" s="13" t="s">
        <v>1747</v>
      </c>
      <c r="D135" s="11" t="str">
        <f t="shared" ref="D135:D141" si="46">IF($B135="N/A","N/A",IF(C135&gt;10,"No",IF(C135&lt;-10,"No","Yes")))</f>
        <v>N/A</v>
      </c>
      <c r="E135" s="13" t="s">
        <v>1747</v>
      </c>
      <c r="F135" s="11" t="str">
        <f t="shared" ref="F135:F141" si="47">IF($B135="N/A","N/A",IF(E135&gt;10,"No",IF(E135&lt;-10,"No","Yes")))</f>
        <v>N/A</v>
      </c>
      <c r="G135" s="13">
        <v>0</v>
      </c>
      <c r="H135" s="11" t="str">
        <f t="shared" ref="H135:H141" si="48">IF($B135="N/A","N/A",IF(G135&gt;10,"No",IF(G135&lt;-10,"No","Yes")))</f>
        <v>N/A</v>
      </c>
      <c r="I135" s="12" t="s">
        <v>1747</v>
      </c>
      <c r="J135" s="12" t="s">
        <v>1747</v>
      </c>
      <c r="K135" s="5" t="s">
        <v>739</v>
      </c>
      <c r="L135" s="9" t="str">
        <f t="shared" si="44"/>
        <v>N/A</v>
      </c>
    </row>
    <row r="136" spans="1:12" ht="25" x14ac:dyDescent="0.25">
      <c r="A136" s="2" t="s">
        <v>500</v>
      </c>
      <c r="B136" s="33" t="s">
        <v>213</v>
      </c>
      <c r="C136" s="13" t="s">
        <v>1747</v>
      </c>
      <c r="D136" s="11" t="str">
        <f t="shared" si="46"/>
        <v>N/A</v>
      </c>
      <c r="E136" s="13" t="s">
        <v>1747</v>
      </c>
      <c r="F136" s="11" t="str">
        <f t="shared" si="47"/>
        <v>N/A</v>
      </c>
      <c r="G136" s="13">
        <v>4.5789942000000004E-3</v>
      </c>
      <c r="H136" s="11" t="str">
        <f t="shared" si="48"/>
        <v>N/A</v>
      </c>
      <c r="I136" s="12" t="s">
        <v>1747</v>
      </c>
      <c r="J136" s="12" t="s">
        <v>1747</v>
      </c>
      <c r="K136" s="5" t="s">
        <v>739</v>
      </c>
      <c r="L136" s="9" t="str">
        <f t="shared" si="44"/>
        <v>N/A</v>
      </c>
    </row>
    <row r="137" spans="1:12" ht="25" x14ac:dyDescent="0.25">
      <c r="A137" s="2" t="s">
        <v>501</v>
      </c>
      <c r="B137" s="33" t="s">
        <v>213</v>
      </c>
      <c r="C137" s="13" t="s">
        <v>1747</v>
      </c>
      <c r="D137" s="11" t="str">
        <f t="shared" si="46"/>
        <v>N/A</v>
      </c>
      <c r="E137" s="13" t="s">
        <v>1747</v>
      </c>
      <c r="F137" s="11" t="str">
        <f t="shared" si="47"/>
        <v>N/A</v>
      </c>
      <c r="G137" s="13">
        <v>3.2707101000000001E-3</v>
      </c>
      <c r="H137" s="11" t="str">
        <f t="shared" si="48"/>
        <v>N/A</v>
      </c>
      <c r="I137" s="12" t="s">
        <v>1747</v>
      </c>
      <c r="J137" s="12" t="s">
        <v>1747</v>
      </c>
      <c r="K137" s="5" t="s">
        <v>739</v>
      </c>
      <c r="L137" s="9" t="str">
        <f t="shared" si="44"/>
        <v>N/A</v>
      </c>
    </row>
    <row r="138" spans="1:12" ht="25" x14ac:dyDescent="0.25">
      <c r="A138" s="2" t="s">
        <v>502</v>
      </c>
      <c r="B138" s="33" t="s">
        <v>213</v>
      </c>
      <c r="C138" s="13" t="s">
        <v>1747</v>
      </c>
      <c r="D138" s="11" t="str">
        <f t="shared" si="46"/>
        <v>N/A</v>
      </c>
      <c r="E138" s="13" t="s">
        <v>1747</v>
      </c>
      <c r="F138" s="11" t="str">
        <f t="shared" si="47"/>
        <v>N/A</v>
      </c>
      <c r="G138" s="13">
        <v>3.7722190199999998E-2</v>
      </c>
      <c r="H138" s="11" t="str">
        <f t="shared" si="48"/>
        <v>N/A</v>
      </c>
      <c r="I138" s="12" t="s">
        <v>1747</v>
      </c>
      <c r="J138" s="12" t="s">
        <v>1747</v>
      </c>
      <c r="K138" s="5" t="s">
        <v>739</v>
      </c>
      <c r="L138" s="9" t="str">
        <f t="shared" si="44"/>
        <v>N/A</v>
      </c>
    </row>
    <row r="139" spans="1:12" ht="25" x14ac:dyDescent="0.25">
      <c r="A139" s="2" t="s">
        <v>503</v>
      </c>
      <c r="B139" s="33" t="s">
        <v>213</v>
      </c>
      <c r="C139" s="13" t="s">
        <v>1747</v>
      </c>
      <c r="D139" s="11" t="str">
        <f t="shared" si="46"/>
        <v>N/A</v>
      </c>
      <c r="E139" s="13" t="s">
        <v>1747</v>
      </c>
      <c r="F139" s="11" t="str">
        <f t="shared" si="47"/>
        <v>N/A</v>
      </c>
      <c r="G139" s="13">
        <v>0</v>
      </c>
      <c r="H139" s="11" t="str">
        <f t="shared" si="48"/>
        <v>N/A</v>
      </c>
      <c r="I139" s="12" t="s">
        <v>1747</v>
      </c>
      <c r="J139" s="12" t="s">
        <v>1747</v>
      </c>
      <c r="K139" s="5" t="s">
        <v>739</v>
      </c>
      <c r="L139" s="9" t="str">
        <f t="shared" si="44"/>
        <v>N/A</v>
      </c>
    </row>
    <row r="140" spans="1:12" ht="25" x14ac:dyDescent="0.25">
      <c r="A140" s="2" t="s">
        <v>504</v>
      </c>
      <c r="B140" s="33" t="s">
        <v>213</v>
      </c>
      <c r="C140" s="13" t="s">
        <v>1747</v>
      </c>
      <c r="D140" s="11" t="str">
        <f t="shared" si="46"/>
        <v>N/A</v>
      </c>
      <c r="E140" s="13" t="s">
        <v>1747</v>
      </c>
      <c r="F140" s="11" t="str">
        <f t="shared" si="47"/>
        <v>N/A</v>
      </c>
      <c r="G140" s="13">
        <v>5.0562998237999999</v>
      </c>
      <c r="H140" s="11" t="str">
        <f t="shared" si="48"/>
        <v>N/A</v>
      </c>
      <c r="I140" s="12" t="s">
        <v>1747</v>
      </c>
      <c r="J140" s="12" t="s">
        <v>1747</v>
      </c>
      <c r="K140" s="5" t="s">
        <v>739</v>
      </c>
      <c r="L140" s="9" t="str">
        <f t="shared" si="44"/>
        <v>N/A</v>
      </c>
    </row>
    <row r="141" spans="1:12" ht="25" x14ac:dyDescent="0.25">
      <c r="A141" s="2" t="s">
        <v>505</v>
      </c>
      <c r="B141" s="33" t="s">
        <v>213</v>
      </c>
      <c r="C141" s="13" t="s">
        <v>1747</v>
      </c>
      <c r="D141" s="11" t="str">
        <f t="shared" si="46"/>
        <v>N/A</v>
      </c>
      <c r="E141" s="13" t="s">
        <v>1747</v>
      </c>
      <c r="F141" s="11" t="str">
        <f t="shared" si="47"/>
        <v>N/A</v>
      </c>
      <c r="G141" s="13">
        <v>0</v>
      </c>
      <c r="H141" s="11" t="str">
        <f t="shared" si="48"/>
        <v>N/A</v>
      </c>
      <c r="I141" s="12" t="s">
        <v>1747</v>
      </c>
      <c r="J141" s="12" t="s">
        <v>1747</v>
      </c>
      <c r="K141" s="5" t="s">
        <v>739</v>
      </c>
      <c r="L141" s="9" t="str">
        <f t="shared" si="44"/>
        <v>N/A</v>
      </c>
    </row>
    <row r="142" spans="1:12" ht="25" x14ac:dyDescent="0.25">
      <c r="A142" s="2" t="s">
        <v>506</v>
      </c>
      <c r="B142" s="33" t="s">
        <v>213</v>
      </c>
      <c r="C142" s="13" t="s">
        <v>1747</v>
      </c>
      <c r="D142" s="9" t="str">
        <f t="shared" ref="D142" si="49">IF($B142="N/A","N/A",IF(C142&lt;0,"No","Yes"))</f>
        <v>N/A</v>
      </c>
      <c r="E142" s="13" t="s">
        <v>1747</v>
      </c>
      <c r="F142" s="9" t="str">
        <f t="shared" ref="F142" si="50">IF($B142="N/A","N/A",IF(E142&lt;0,"No","Yes"))</f>
        <v>N/A</v>
      </c>
      <c r="G142" s="13">
        <v>6.0597536937000003</v>
      </c>
      <c r="H142" s="9" t="str">
        <f t="shared" ref="H142" si="51">IF($B142="N/A","N/A",IF(G142&lt;0,"No","Yes"))</f>
        <v>N/A</v>
      </c>
      <c r="I142" s="12" t="s">
        <v>1747</v>
      </c>
      <c r="J142" s="12" t="s">
        <v>1747</v>
      </c>
      <c r="K142" s="5" t="s">
        <v>739</v>
      </c>
      <c r="L142" s="9" t="str">
        <f t="shared" si="44"/>
        <v>N/A</v>
      </c>
    </row>
    <row r="143" spans="1:12" x14ac:dyDescent="0.25">
      <c r="A143" s="3" t="s">
        <v>736</v>
      </c>
      <c r="B143" s="33" t="s">
        <v>213</v>
      </c>
      <c r="C143" s="14">
        <v>26166129</v>
      </c>
      <c r="D143" s="11" t="str">
        <f>IF($B143="N/A","N/A",IF(C143&gt;10,"No",IF(C143&lt;-10,"No","Yes")))</f>
        <v>N/A</v>
      </c>
      <c r="E143" s="14">
        <v>17349494</v>
      </c>
      <c r="F143" s="11" t="str">
        <f>IF($B143="N/A","N/A",IF(E143&gt;10,"No",IF(E143&lt;-10,"No","Yes")))</f>
        <v>N/A</v>
      </c>
      <c r="G143" s="14">
        <v>22981979</v>
      </c>
      <c r="H143" s="11" t="str">
        <f>IF($B143="N/A","N/A",IF(G143&gt;10,"No",IF(G143&lt;-10,"No","Yes")))</f>
        <v>N/A</v>
      </c>
      <c r="I143" s="12">
        <v>-33.700000000000003</v>
      </c>
      <c r="J143" s="12">
        <v>32.46</v>
      </c>
      <c r="K143" s="41" t="s">
        <v>739</v>
      </c>
      <c r="L143" s="9" t="str">
        <f>IF(J143="Div by 0", "N/A", IF(K143="N/A","N/A", IF(J143&gt;VALUE(MID(K143,1,2)), "No", IF(J143&lt;-1*VALUE(MID(K143,1,2)), "No", "Yes"))))</f>
        <v>No</v>
      </c>
    </row>
    <row r="144" spans="1:12" x14ac:dyDescent="0.25">
      <c r="A144" s="3" t="s">
        <v>737</v>
      </c>
      <c r="B144" s="33" t="s">
        <v>213</v>
      </c>
      <c r="C144" s="1">
        <v>867865</v>
      </c>
      <c r="D144" s="11" t="str">
        <f>IF($B144="N/A","N/A",IF(C144&gt;10,"No",IF(C144&lt;-10,"No","Yes")))</f>
        <v>N/A</v>
      </c>
      <c r="E144" s="1">
        <v>907280</v>
      </c>
      <c r="F144" s="11" t="str">
        <f>IF($B144="N/A","N/A",IF(E144&gt;10,"No",IF(E144&lt;-10,"No","Yes")))</f>
        <v>N/A</v>
      </c>
      <c r="G144" s="1">
        <v>221919</v>
      </c>
      <c r="H144" s="11" t="str">
        <f>IF($B144="N/A","N/A",IF(G144&gt;10,"No",IF(G144&lt;-10,"No","Yes")))</f>
        <v>N/A</v>
      </c>
      <c r="I144" s="12">
        <v>4.5419999999999998</v>
      </c>
      <c r="J144" s="12">
        <v>-75.5</v>
      </c>
      <c r="K144" s="41" t="s">
        <v>739</v>
      </c>
      <c r="L144" s="9" t="str">
        <f>IF(J144="Div by 0", "N/A", IF(K144="N/A","N/A", IF(J144&gt;VALUE(MID(K144,1,2)), "No", IF(J144&lt;-1*VALUE(MID(K144,1,2)), "No", "Yes"))))</f>
        <v>No</v>
      </c>
    </row>
    <row r="145" spans="1:12" x14ac:dyDescent="0.25">
      <c r="A145" s="2" t="s">
        <v>507</v>
      </c>
      <c r="B145" s="5" t="s">
        <v>213</v>
      </c>
      <c r="C145" s="13">
        <v>74.038164592000001</v>
      </c>
      <c r="D145" s="9" t="str">
        <f t="shared" ref="D145:D149" si="52">IF($B145="N/A","N/A",IF(C145&lt;0,"No","Yes"))</f>
        <v>N/A</v>
      </c>
      <c r="E145" s="13">
        <v>74.087320933000001</v>
      </c>
      <c r="F145" s="9" t="str">
        <f t="shared" ref="F145:F149" si="53">IF($B145="N/A","N/A",IF(E145&lt;0,"No","Yes"))</f>
        <v>N/A</v>
      </c>
      <c r="G145" s="13">
        <v>17.734168475000001</v>
      </c>
      <c r="H145" s="9" t="str">
        <f t="shared" ref="H145:H149" si="54">IF($B145="N/A","N/A",IF(G145&lt;0,"No","Yes"))</f>
        <v>N/A</v>
      </c>
      <c r="I145" s="12">
        <v>6.6400000000000001E-2</v>
      </c>
      <c r="J145" s="12">
        <v>-76.099999999999994</v>
      </c>
      <c r="K145" s="41" t="s">
        <v>739</v>
      </c>
      <c r="L145" s="9" t="str">
        <f>IF(J145="Div by 0", "N/A", IF(OR(J145="N/A",K145="N/A"),"N/A", IF(J145&gt;VALUE(MID(K145,1,2)), "No", IF(J145&lt;-1*VALUE(MID(K145,1,2)), "No", "Yes"))))</f>
        <v>No</v>
      </c>
    </row>
    <row r="146" spans="1:12" x14ac:dyDescent="0.25">
      <c r="A146" s="2" t="s">
        <v>508</v>
      </c>
      <c r="B146" s="5" t="s">
        <v>213</v>
      </c>
      <c r="C146" s="13">
        <v>2.0360521922000001</v>
      </c>
      <c r="D146" s="9" t="str">
        <f t="shared" si="52"/>
        <v>N/A</v>
      </c>
      <c r="E146" s="13">
        <v>2.4153995172</v>
      </c>
      <c r="F146" s="9" t="str">
        <f t="shared" si="53"/>
        <v>N/A</v>
      </c>
      <c r="G146" s="13">
        <v>9.2522629000000006E-3</v>
      </c>
      <c r="H146" s="9" t="str">
        <f t="shared" si="54"/>
        <v>N/A</v>
      </c>
      <c r="I146" s="12">
        <v>18.63</v>
      </c>
      <c r="J146" s="12">
        <v>-99.6</v>
      </c>
      <c r="K146" s="5" t="s">
        <v>739</v>
      </c>
      <c r="L146" s="9" t="str">
        <f t="shared" ref="L146:L149" si="55">IF(J146="Div by 0", "N/A", IF(OR(J146="N/A",K146="N/A"),"N/A", IF(J146&gt;VALUE(MID(K146,1,2)), "No", IF(J146&lt;-1*VALUE(MID(K146,1,2)), "No", "Yes"))))</f>
        <v>No</v>
      </c>
    </row>
    <row r="147" spans="1:12" x14ac:dyDescent="0.25">
      <c r="A147" s="2" t="s">
        <v>509</v>
      </c>
      <c r="B147" s="5" t="s">
        <v>213</v>
      </c>
      <c r="C147" s="13">
        <v>48.667518829999999</v>
      </c>
      <c r="D147" s="9" t="str">
        <f t="shared" si="52"/>
        <v>N/A</v>
      </c>
      <c r="E147" s="13">
        <v>49.148375596000001</v>
      </c>
      <c r="F147" s="9" t="str">
        <f t="shared" si="53"/>
        <v>N/A</v>
      </c>
      <c r="G147" s="13">
        <v>0.90638692239999996</v>
      </c>
      <c r="H147" s="9" t="str">
        <f t="shared" si="54"/>
        <v>N/A</v>
      </c>
      <c r="I147" s="12">
        <v>0.98799999999999999</v>
      </c>
      <c r="J147" s="12">
        <v>-98.2</v>
      </c>
      <c r="K147" s="5" t="s">
        <v>739</v>
      </c>
      <c r="L147" s="9" t="str">
        <f t="shared" si="55"/>
        <v>No</v>
      </c>
    </row>
    <row r="148" spans="1:12" x14ac:dyDescent="0.25">
      <c r="A148" s="2" t="s">
        <v>510</v>
      </c>
      <c r="B148" s="5" t="s">
        <v>213</v>
      </c>
      <c r="C148" s="13">
        <v>90.133839236</v>
      </c>
      <c r="D148" s="9" t="str">
        <f t="shared" si="52"/>
        <v>N/A</v>
      </c>
      <c r="E148" s="13">
        <v>92.443709252000005</v>
      </c>
      <c r="F148" s="9" t="str">
        <f t="shared" si="53"/>
        <v>N/A</v>
      </c>
      <c r="G148" s="13">
        <v>28.155285542000001</v>
      </c>
      <c r="H148" s="9" t="str">
        <f t="shared" si="54"/>
        <v>N/A</v>
      </c>
      <c r="I148" s="12">
        <v>2.5630000000000002</v>
      </c>
      <c r="J148" s="12">
        <v>-69.5</v>
      </c>
      <c r="K148" s="5" t="s">
        <v>739</v>
      </c>
      <c r="L148" s="9" t="str">
        <f t="shared" si="55"/>
        <v>No</v>
      </c>
    </row>
    <row r="149" spans="1:12" x14ac:dyDescent="0.25">
      <c r="A149" s="2" t="s">
        <v>511</v>
      </c>
      <c r="B149" s="5" t="s">
        <v>213</v>
      </c>
      <c r="C149" s="13">
        <v>58.927107909999997</v>
      </c>
      <c r="D149" s="9" t="str">
        <f t="shared" si="52"/>
        <v>N/A</v>
      </c>
      <c r="E149" s="13">
        <v>52.003055244000002</v>
      </c>
      <c r="F149" s="9" t="str">
        <f t="shared" si="53"/>
        <v>N/A</v>
      </c>
      <c r="G149" s="13">
        <v>1.6268867433</v>
      </c>
      <c r="H149" s="9" t="str">
        <f t="shared" si="54"/>
        <v>N/A</v>
      </c>
      <c r="I149" s="12">
        <v>-11.8</v>
      </c>
      <c r="J149" s="12">
        <v>-96.9</v>
      </c>
      <c r="K149" s="5" t="s">
        <v>739</v>
      </c>
      <c r="L149" s="9" t="str">
        <f t="shared" si="55"/>
        <v>No</v>
      </c>
    </row>
    <row r="150" spans="1:12" x14ac:dyDescent="0.25">
      <c r="A150" s="4" t="s">
        <v>738</v>
      </c>
      <c r="B150" s="41" t="s">
        <v>213</v>
      </c>
      <c r="C150" s="1">
        <v>276</v>
      </c>
      <c r="D150" s="11" t="str">
        <f t="shared" ref="D150:D172" si="56">IF($B150="N/A","N/A",IF(C150&gt;10,"No",IF(C150&lt;-10,"No","Yes")))</f>
        <v>N/A</v>
      </c>
      <c r="E150" s="1">
        <v>317</v>
      </c>
      <c r="F150" s="11" t="str">
        <f t="shared" ref="F150:F172" si="57">IF($B150="N/A","N/A",IF(E150&gt;10,"No",IF(E150&lt;-10,"No","Yes")))</f>
        <v>N/A</v>
      </c>
      <c r="G150" s="1">
        <v>550500</v>
      </c>
      <c r="H150" s="11" t="str">
        <f t="shared" ref="H150:H172" si="58">IF($B150="N/A","N/A",IF(G150&gt;10,"No",IF(G150&lt;-10,"No","Yes")))</f>
        <v>N/A</v>
      </c>
      <c r="I150" s="12">
        <v>14.86</v>
      </c>
      <c r="J150" s="12">
        <v>174000</v>
      </c>
      <c r="K150" s="41" t="s">
        <v>739</v>
      </c>
      <c r="L150" s="9" t="str">
        <f t="shared" ref="L150:L172" si="59">IF(J150="Div by 0", "N/A", IF(K150="N/A","N/A", IF(J150&gt;VALUE(MID(K150,1,2)), "No", IF(J150&lt;-1*VALUE(MID(K150,1,2)), "No", "Yes"))))</f>
        <v>No</v>
      </c>
    </row>
    <row r="151" spans="1:12" x14ac:dyDescent="0.25">
      <c r="A151" s="4" t="s">
        <v>534</v>
      </c>
      <c r="B151" s="41" t="s">
        <v>213</v>
      </c>
      <c r="C151" s="1">
        <v>240</v>
      </c>
      <c r="D151" s="11" t="str">
        <f t="shared" si="56"/>
        <v>N/A</v>
      </c>
      <c r="E151" s="1">
        <v>273</v>
      </c>
      <c r="F151" s="11" t="str">
        <f t="shared" si="57"/>
        <v>N/A</v>
      </c>
      <c r="G151" s="1">
        <v>2014</v>
      </c>
      <c r="H151" s="11" t="str">
        <f t="shared" si="58"/>
        <v>N/A</v>
      </c>
      <c r="I151" s="12">
        <v>13.75</v>
      </c>
      <c r="J151" s="12">
        <v>637.70000000000005</v>
      </c>
      <c r="K151" s="41" t="s">
        <v>739</v>
      </c>
      <c r="L151" s="9" t="str">
        <f t="shared" si="59"/>
        <v>No</v>
      </c>
    </row>
    <row r="152" spans="1:12" x14ac:dyDescent="0.25">
      <c r="A152" s="4" t="s">
        <v>535</v>
      </c>
      <c r="B152" s="41" t="s">
        <v>213</v>
      </c>
      <c r="C152" s="1">
        <v>36</v>
      </c>
      <c r="D152" s="11" t="str">
        <f t="shared" si="56"/>
        <v>N/A</v>
      </c>
      <c r="E152" s="1">
        <v>44</v>
      </c>
      <c r="F152" s="11" t="str">
        <f t="shared" si="57"/>
        <v>N/A</v>
      </c>
      <c r="G152" s="1">
        <v>84129</v>
      </c>
      <c r="H152" s="11" t="str">
        <f t="shared" si="58"/>
        <v>N/A</v>
      </c>
      <c r="I152" s="12">
        <v>22.22</v>
      </c>
      <c r="J152" s="12">
        <v>191000</v>
      </c>
      <c r="K152" s="41" t="s">
        <v>739</v>
      </c>
      <c r="L152" s="9" t="str">
        <f t="shared" si="59"/>
        <v>No</v>
      </c>
    </row>
    <row r="153" spans="1:12" x14ac:dyDescent="0.25">
      <c r="A153" s="4" t="s">
        <v>536</v>
      </c>
      <c r="B153" s="41" t="s">
        <v>213</v>
      </c>
      <c r="C153" s="1">
        <v>0</v>
      </c>
      <c r="D153" s="11" t="str">
        <f t="shared" si="56"/>
        <v>N/A</v>
      </c>
      <c r="E153" s="1">
        <v>0</v>
      </c>
      <c r="F153" s="11" t="str">
        <f t="shared" si="57"/>
        <v>N/A</v>
      </c>
      <c r="G153" s="1">
        <v>381826</v>
      </c>
      <c r="H153" s="11" t="str">
        <f t="shared" si="58"/>
        <v>N/A</v>
      </c>
      <c r="I153" s="12" t="s">
        <v>1747</v>
      </c>
      <c r="J153" s="12" t="s">
        <v>1747</v>
      </c>
      <c r="K153" s="41" t="s">
        <v>739</v>
      </c>
      <c r="L153" s="9" t="str">
        <f t="shared" si="59"/>
        <v>N/A</v>
      </c>
    </row>
    <row r="154" spans="1:12" x14ac:dyDescent="0.25">
      <c r="A154" s="4" t="s">
        <v>537</v>
      </c>
      <c r="B154" s="41" t="s">
        <v>213</v>
      </c>
      <c r="C154" s="1">
        <v>0</v>
      </c>
      <c r="D154" s="11" t="str">
        <f t="shared" si="56"/>
        <v>N/A</v>
      </c>
      <c r="E154" s="1">
        <v>0</v>
      </c>
      <c r="F154" s="11" t="str">
        <f t="shared" si="57"/>
        <v>N/A</v>
      </c>
      <c r="G154" s="1">
        <v>82531</v>
      </c>
      <c r="H154" s="11" t="str">
        <f t="shared" si="58"/>
        <v>N/A</v>
      </c>
      <c r="I154" s="12" t="s">
        <v>1747</v>
      </c>
      <c r="J154" s="12" t="s">
        <v>1747</v>
      </c>
      <c r="K154" s="41" t="s">
        <v>739</v>
      </c>
      <c r="L154" s="9" t="str">
        <f t="shared" si="59"/>
        <v>N/A</v>
      </c>
    </row>
    <row r="155" spans="1:12" x14ac:dyDescent="0.25">
      <c r="A155" s="2" t="s">
        <v>538</v>
      </c>
      <c r="B155" s="5" t="s">
        <v>213</v>
      </c>
      <c r="C155" s="13">
        <v>2.3545751300000001E-2</v>
      </c>
      <c r="D155" s="9" t="str">
        <f t="shared" ref="D155:D159" si="60">IF($B155="N/A","N/A",IF(C155&lt;0,"No","Yes"))</f>
        <v>N/A</v>
      </c>
      <c r="E155" s="13">
        <v>2.5885813300000001E-2</v>
      </c>
      <c r="F155" s="9" t="str">
        <f t="shared" ref="F155:F159" si="61">IF($B155="N/A","N/A",IF(E155&lt;0,"No","Yes"))</f>
        <v>N/A</v>
      </c>
      <c r="G155" s="13">
        <v>43.991995934000002</v>
      </c>
      <c r="H155" s="9" t="str">
        <f t="shared" ref="H155:H159" si="62">IF($B155="N/A","N/A",IF(G155&lt;0,"No","Yes"))</f>
        <v>N/A</v>
      </c>
      <c r="I155" s="12">
        <v>9.9380000000000006</v>
      </c>
      <c r="J155" s="12">
        <v>170000</v>
      </c>
      <c r="K155" s="41" t="s">
        <v>739</v>
      </c>
      <c r="L155" s="9" t="str">
        <f>IF(J155="Div by 0", "N/A", IF(OR(J155="N/A",K155="N/A"),"N/A", IF(J155&gt;VALUE(MID(K155,1,2)), "No", IF(J155&lt;-1*VALUE(MID(K155,1,2)), "No", "Yes"))))</f>
        <v>No</v>
      </c>
    </row>
    <row r="156" spans="1:12" x14ac:dyDescent="0.25">
      <c r="A156" s="2" t="s">
        <v>539</v>
      </c>
      <c r="B156" s="5" t="s">
        <v>213</v>
      </c>
      <c r="C156" s="13">
        <v>0.37103456810000002</v>
      </c>
      <c r="D156" s="9" t="str">
        <f t="shared" si="60"/>
        <v>N/A</v>
      </c>
      <c r="E156" s="13">
        <v>0.4197352439</v>
      </c>
      <c r="F156" s="9" t="str">
        <f t="shared" si="61"/>
        <v>N/A</v>
      </c>
      <c r="G156" s="13">
        <v>3.1056762632999999</v>
      </c>
      <c r="H156" s="9" t="str">
        <f t="shared" si="62"/>
        <v>N/A</v>
      </c>
      <c r="I156" s="12">
        <v>13.13</v>
      </c>
      <c r="J156" s="12">
        <v>639.9</v>
      </c>
      <c r="K156" s="5" t="s">
        <v>739</v>
      </c>
      <c r="L156" s="9" t="str">
        <f t="shared" ref="L156:L159" si="63">IF(J156="Div by 0", "N/A", IF(OR(J156="N/A",K156="N/A"),"N/A", IF(J156&gt;VALUE(MID(K156,1,2)), "No", IF(J156&lt;-1*VALUE(MID(K156,1,2)), "No", "Yes"))))</f>
        <v>No</v>
      </c>
    </row>
    <row r="157" spans="1:12" ht="25" x14ac:dyDescent="0.25">
      <c r="A157" s="2" t="s">
        <v>540</v>
      </c>
      <c r="B157" s="5" t="s">
        <v>213</v>
      </c>
      <c r="C157" s="13">
        <v>1.8333392699999999E-2</v>
      </c>
      <c r="D157" s="9" t="str">
        <f t="shared" si="60"/>
        <v>N/A</v>
      </c>
      <c r="E157" s="13">
        <v>2.1547713499999999E-2</v>
      </c>
      <c r="F157" s="9" t="str">
        <f t="shared" si="61"/>
        <v>N/A</v>
      </c>
      <c r="G157" s="13">
        <v>40.820891539000002</v>
      </c>
      <c r="H157" s="9" t="str">
        <f t="shared" si="62"/>
        <v>N/A</v>
      </c>
      <c r="I157" s="12">
        <v>17.53</v>
      </c>
      <c r="J157" s="12">
        <v>189000</v>
      </c>
      <c r="K157" s="5" t="s">
        <v>739</v>
      </c>
      <c r="L157" s="9" t="str">
        <f t="shared" si="63"/>
        <v>No</v>
      </c>
    </row>
    <row r="158" spans="1:12" x14ac:dyDescent="0.25">
      <c r="A158" s="2" t="s">
        <v>541</v>
      </c>
      <c r="B158" s="5" t="s">
        <v>213</v>
      </c>
      <c r="C158" s="13">
        <v>0</v>
      </c>
      <c r="D158" s="9" t="str">
        <f t="shared" si="60"/>
        <v>N/A</v>
      </c>
      <c r="E158" s="13">
        <v>0</v>
      </c>
      <c r="F158" s="9" t="str">
        <f t="shared" si="61"/>
        <v>N/A</v>
      </c>
      <c r="G158" s="13">
        <v>49.630074452999999</v>
      </c>
      <c r="H158" s="9" t="str">
        <f t="shared" si="62"/>
        <v>N/A</v>
      </c>
      <c r="I158" s="12" t="s">
        <v>1747</v>
      </c>
      <c r="J158" s="12" t="s">
        <v>1747</v>
      </c>
      <c r="K158" s="5" t="s">
        <v>739</v>
      </c>
      <c r="L158" s="9" t="str">
        <f t="shared" si="63"/>
        <v>N/A</v>
      </c>
    </row>
    <row r="159" spans="1:12" x14ac:dyDescent="0.25">
      <c r="A159" s="2" t="s">
        <v>542</v>
      </c>
      <c r="B159" s="5" t="s">
        <v>213</v>
      </c>
      <c r="C159" s="13">
        <v>0</v>
      </c>
      <c r="D159" s="9" t="str">
        <f t="shared" si="60"/>
        <v>N/A</v>
      </c>
      <c r="E159" s="13">
        <v>0</v>
      </c>
      <c r="F159" s="9" t="str">
        <f t="shared" si="61"/>
        <v>N/A</v>
      </c>
      <c r="G159" s="13">
        <v>39.099764067999999</v>
      </c>
      <c r="H159" s="9" t="str">
        <f t="shared" si="62"/>
        <v>N/A</v>
      </c>
      <c r="I159" s="12" t="s">
        <v>1747</v>
      </c>
      <c r="J159" s="12" t="s">
        <v>1747</v>
      </c>
      <c r="K159" s="5" t="s">
        <v>739</v>
      </c>
      <c r="L159" s="9" t="str">
        <f t="shared" si="63"/>
        <v>N/A</v>
      </c>
    </row>
    <row r="160" spans="1:12" ht="25" x14ac:dyDescent="0.25">
      <c r="A160" s="4" t="s">
        <v>543</v>
      </c>
      <c r="B160" s="41" t="s">
        <v>213</v>
      </c>
      <c r="C160" s="1">
        <v>206.49</v>
      </c>
      <c r="D160" s="11" t="str">
        <f t="shared" si="56"/>
        <v>N/A</v>
      </c>
      <c r="E160" s="1">
        <v>259.95</v>
      </c>
      <c r="F160" s="11" t="str">
        <f t="shared" si="57"/>
        <v>N/A</v>
      </c>
      <c r="G160" s="1">
        <v>320939.06</v>
      </c>
      <c r="H160" s="11" t="str">
        <f t="shared" si="58"/>
        <v>N/A</v>
      </c>
      <c r="I160" s="12">
        <v>25.89</v>
      </c>
      <c r="J160" s="12">
        <v>123000</v>
      </c>
      <c r="K160" s="41" t="s">
        <v>739</v>
      </c>
      <c r="L160" s="9" t="str">
        <f t="shared" si="59"/>
        <v>No</v>
      </c>
    </row>
    <row r="161" spans="1:12" x14ac:dyDescent="0.25">
      <c r="A161" s="4" t="s">
        <v>544</v>
      </c>
      <c r="B161" s="41" t="s">
        <v>213</v>
      </c>
      <c r="C161" s="14">
        <v>8198574</v>
      </c>
      <c r="D161" s="11" t="str">
        <f t="shared" si="56"/>
        <v>N/A</v>
      </c>
      <c r="E161" s="14">
        <v>9922220</v>
      </c>
      <c r="F161" s="11" t="str">
        <f t="shared" si="57"/>
        <v>N/A</v>
      </c>
      <c r="G161" s="14">
        <v>826383450</v>
      </c>
      <c r="H161" s="11" t="str">
        <f t="shared" si="58"/>
        <v>N/A</v>
      </c>
      <c r="I161" s="12">
        <v>21.02</v>
      </c>
      <c r="J161" s="12">
        <v>8229</v>
      </c>
      <c r="K161" s="41" t="s">
        <v>739</v>
      </c>
      <c r="L161" s="9" t="str">
        <f t="shared" si="59"/>
        <v>No</v>
      </c>
    </row>
    <row r="162" spans="1:12" x14ac:dyDescent="0.25">
      <c r="A162" s="4" t="s">
        <v>1289</v>
      </c>
      <c r="B162" s="41" t="s">
        <v>213</v>
      </c>
      <c r="C162" s="14">
        <v>29704.978261</v>
      </c>
      <c r="D162" s="11" t="str">
        <f t="shared" si="56"/>
        <v>N/A</v>
      </c>
      <c r="E162" s="14">
        <v>31300.378549000001</v>
      </c>
      <c r="F162" s="11" t="str">
        <f t="shared" si="57"/>
        <v>N/A</v>
      </c>
      <c r="G162" s="14">
        <v>1501.1506812</v>
      </c>
      <c r="H162" s="11" t="str">
        <f t="shared" si="58"/>
        <v>N/A</v>
      </c>
      <c r="I162" s="12">
        <v>5.3710000000000004</v>
      </c>
      <c r="J162" s="12">
        <v>-95.2</v>
      </c>
      <c r="K162" s="41" t="s">
        <v>739</v>
      </c>
      <c r="L162" s="9" t="str">
        <f t="shared" si="59"/>
        <v>No</v>
      </c>
    </row>
    <row r="163" spans="1:12" ht="25" x14ac:dyDescent="0.25">
      <c r="A163" s="4" t="s">
        <v>1290</v>
      </c>
      <c r="B163" s="41" t="s">
        <v>213</v>
      </c>
      <c r="C163" s="14">
        <v>29434.6875</v>
      </c>
      <c r="D163" s="11" t="str">
        <f t="shared" si="56"/>
        <v>N/A</v>
      </c>
      <c r="E163" s="14">
        <v>31046.948718</v>
      </c>
      <c r="F163" s="11" t="str">
        <f t="shared" si="57"/>
        <v>N/A</v>
      </c>
      <c r="G163" s="14">
        <v>7206.3714001999997</v>
      </c>
      <c r="H163" s="11" t="str">
        <f t="shared" si="58"/>
        <v>N/A</v>
      </c>
      <c r="I163" s="12">
        <v>5.4770000000000003</v>
      </c>
      <c r="J163" s="12">
        <v>-76.8</v>
      </c>
      <c r="K163" s="41" t="s">
        <v>739</v>
      </c>
      <c r="L163" s="9" t="str">
        <f t="shared" si="59"/>
        <v>No</v>
      </c>
    </row>
    <row r="164" spans="1:12" ht="25" x14ac:dyDescent="0.25">
      <c r="A164" s="4" t="s">
        <v>1291</v>
      </c>
      <c r="B164" s="41" t="s">
        <v>213</v>
      </c>
      <c r="C164" s="14">
        <v>31506.916667000001</v>
      </c>
      <c r="D164" s="11" t="str">
        <f t="shared" si="56"/>
        <v>N/A</v>
      </c>
      <c r="E164" s="14">
        <v>32872.795454999999</v>
      </c>
      <c r="F164" s="11" t="str">
        <f t="shared" si="57"/>
        <v>N/A</v>
      </c>
      <c r="G164" s="14">
        <v>4292.7564929999999</v>
      </c>
      <c r="H164" s="11" t="str">
        <f t="shared" si="58"/>
        <v>N/A</v>
      </c>
      <c r="I164" s="12">
        <v>4.335</v>
      </c>
      <c r="J164" s="12">
        <v>-86.9</v>
      </c>
      <c r="K164" s="41" t="s">
        <v>739</v>
      </c>
      <c r="L164" s="9" t="str">
        <f t="shared" si="59"/>
        <v>No</v>
      </c>
    </row>
    <row r="165" spans="1:12" ht="25" x14ac:dyDescent="0.25">
      <c r="A165" s="4" t="s">
        <v>1292</v>
      </c>
      <c r="B165" s="41" t="s">
        <v>213</v>
      </c>
      <c r="C165" s="14" t="s">
        <v>1747</v>
      </c>
      <c r="D165" s="11" t="str">
        <f t="shared" si="56"/>
        <v>N/A</v>
      </c>
      <c r="E165" s="14" t="s">
        <v>1747</v>
      </c>
      <c r="F165" s="11" t="str">
        <f t="shared" si="57"/>
        <v>N/A</v>
      </c>
      <c r="G165" s="14">
        <v>714.83224296000003</v>
      </c>
      <c r="H165" s="11" t="str">
        <f t="shared" si="58"/>
        <v>N/A</v>
      </c>
      <c r="I165" s="12" t="s">
        <v>1747</v>
      </c>
      <c r="J165" s="12" t="s">
        <v>1747</v>
      </c>
      <c r="K165" s="41" t="s">
        <v>739</v>
      </c>
      <c r="L165" s="9" t="str">
        <f t="shared" si="59"/>
        <v>N/A</v>
      </c>
    </row>
    <row r="166" spans="1:12" ht="25" x14ac:dyDescent="0.25">
      <c r="A166" s="4" t="s">
        <v>1293</v>
      </c>
      <c r="B166" s="41" t="s">
        <v>213</v>
      </c>
      <c r="C166" s="14" t="s">
        <v>1747</v>
      </c>
      <c r="D166" s="11" t="str">
        <f t="shared" si="56"/>
        <v>N/A</v>
      </c>
      <c r="E166" s="14" t="s">
        <v>1747</v>
      </c>
      <c r="F166" s="11" t="str">
        <f t="shared" si="57"/>
        <v>N/A</v>
      </c>
      <c r="G166" s="14">
        <v>2154.1356701999998</v>
      </c>
      <c r="H166" s="11" t="str">
        <f t="shared" si="58"/>
        <v>N/A</v>
      </c>
      <c r="I166" s="12" t="s">
        <v>1747</v>
      </c>
      <c r="J166" s="12" t="s">
        <v>1747</v>
      </c>
      <c r="K166" s="41" t="s">
        <v>739</v>
      </c>
      <c r="L166" s="9" t="str">
        <f t="shared" si="59"/>
        <v>N/A</v>
      </c>
    </row>
    <row r="167" spans="1:12" x14ac:dyDescent="0.25">
      <c r="A167" s="42" t="s">
        <v>545</v>
      </c>
      <c r="B167" s="33" t="s">
        <v>213</v>
      </c>
      <c r="C167" s="43">
        <v>341907</v>
      </c>
      <c r="D167" s="11" t="str">
        <f t="shared" si="56"/>
        <v>N/A</v>
      </c>
      <c r="E167" s="43">
        <v>259950</v>
      </c>
      <c r="F167" s="11" t="str">
        <f t="shared" si="57"/>
        <v>N/A</v>
      </c>
      <c r="G167" s="43">
        <v>1076687345</v>
      </c>
      <c r="H167" s="11" t="str">
        <f t="shared" si="58"/>
        <v>N/A</v>
      </c>
      <c r="I167" s="12">
        <v>-24</v>
      </c>
      <c r="J167" s="12">
        <v>414000</v>
      </c>
      <c r="K167" s="41" t="s">
        <v>739</v>
      </c>
      <c r="L167" s="9" t="str">
        <f t="shared" si="59"/>
        <v>No</v>
      </c>
    </row>
    <row r="168" spans="1:12" x14ac:dyDescent="0.25">
      <c r="A168" s="42" t="s">
        <v>1294</v>
      </c>
      <c r="B168" s="33" t="s">
        <v>213</v>
      </c>
      <c r="C168" s="43">
        <v>1238.7934783000001</v>
      </c>
      <c r="D168" s="11" t="str">
        <f t="shared" si="56"/>
        <v>N/A</v>
      </c>
      <c r="E168" s="43">
        <v>820.03154573999996</v>
      </c>
      <c r="F168" s="11" t="str">
        <f t="shared" si="57"/>
        <v>N/A</v>
      </c>
      <c r="G168" s="43">
        <v>1955.8353224</v>
      </c>
      <c r="H168" s="11" t="str">
        <f t="shared" si="58"/>
        <v>N/A</v>
      </c>
      <c r="I168" s="12">
        <v>-33.799999999999997</v>
      </c>
      <c r="J168" s="12">
        <v>138.5</v>
      </c>
      <c r="K168" s="41" t="s">
        <v>739</v>
      </c>
      <c r="L168" s="9" t="str">
        <f t="shared" si="59"/>
        <v>No</v>
      </c>
    </row>
    <row r="169" spans="1:12" ht="25" x14ac:dyDescent="0.25">
      <c r="A169" s="42" t="s">
        <v>1295</v>
      </c>
      <c r="B169" s="41" t="s">
        <v>213</v>
      </c>
      <c r="C169" s="14">
        <v>504.19583333000003</v>
      </c>
      <c r="D169" s="11" t="str">
        <f t="shared" si="56"/>
        <v>N/A</v>
      </c>
      <c r="E169" s="14">
        <v>580.46520147000001</v>
      </c>
      <c r="F169" s="11" t="str">
        <f t="shared" si="57"/>
        <v>N/A</v>
      </c>
      <c r="G169" s="14">
        <v>5134.5541211999998</v>
      </c>
      <c r="H169" s="11" t="str">
        <f t="shared" si="58"/>
        <v>N/A</v>
      </c>
      <c r="I169" s="12">
        <v>15.13</v>
      </c>
      <c r="J169" s="12">
        <v>784.6</v>
      </c>
      <c r="K169" s="41" t="s">
        <v>739</v>
      </c>
      <c r="L169" s="9" t="str">
        <f t="shared" si="59"/>
        <v>No</v>
      </c>
    </row>
    <row r="170" spans="1:12" ht="25" x14ac:dyDescent="0.25">
      <c r="A170" s="42" t="s">
        <v>1296</v>
      </c>
      <c r="B170" s="41" t="s">
        <v>213</v>
      </c>
      <c r="C170" s="14">
        <v>6136.1111111</v>
      </c>
      <c r="D170" s="11" t="str">
        <f t="shared" si="56"/>
        <v>N/A</v>
      </c>
      <c r="E170" s="14">
        <v>2306.4318182000002</v>
      </c>
      <c r="F170" s="11" t="str">
        <f t="shared" si="57"/>
        <v>N/A</v>
      </c>
      <c r="G170" s="14">
        <v>6919.7237693999996</v>
      </c>
      <c r="H170" s="11" t="str">
        <f t="shared" si="58"/>
        <v>N/A</v>
      </c>
      <c r="I170" s="12">
        <v>-62.4</v>
      </c>
      <c r="J170" s="12">
        <v>200</v>
      </c>
      <c r="K170" s="41" t="s">
        <v>739</v>
      </c>
      <c r="L170" s="9" t="str">
        <f t="shared" si="59"/>
        <v>No</v>
      </c>
    </row>
    <row r="171" spans="1:12" ht="25" x14ac:dyDescent="0.25">
      <c r="A171" s="42" t="s">
        <v>1297</v>
      </c>
      <c r="B171" s="41" t="s">
        <v>213</v>
      </c>
      <c r="C171" s="14" t="s">
        <v>1747</v>
      </c>
      <c r="D171" s="11" t="str">
        <f t="shared" si="56"/>
        <v>N/A</v>
      </c>
      <c r="E171" s="14" t="s">
        <v>1747</v>
      </c>
      <c r="F171" s="11" t="str">
        <f t="shared" si="57"/>
        <v>N/A</v>
      </c>
      <c r="G171" s="14">
        <v>875.85119662</v>
      </c>
      <c r="H171" s="11" t="str">
        <f t="shared" si="58"/>
        <v>N/A</v>
      </c>
      <c r="I171" s="12" t="s">
        <v>1747</v>
      </c>
      <c r="J171" s="12" t="s">
        <v>1747</v>
      </c>
      <c r="K171" s="41" t="s">
        <v>739</v>
      </c>
      <c r="L171" s="9" t="str">
        <f t="shared" si="59"/>
        <v>N/A</v>
      </c>
    </row>
    <row r="172" spans="1:12" ht="25" x14ac:dyDescent="0.25">
      <c r="A172" s="42" t="s">
        <v>1298</v>
      </c>
      <c r="B172" s="41" t="s">
        <v>213</v>
      </c>
      <c r="C172" s="14" t="s">
        <v>1747</v>
      </c>
      <c r="D172" s="11" t="str">
        <f t="shared" si="56"/>
        <v>N/A</v>
      </c>
      <c r="E172" s="14" t="s">
        <v>1747</v>
      </c>
      <c r="F172" s="11" t="str">
        <f t="shared" si="57"/>
        <v>N/A</v>
      </c>
      <c r="G172" s="14">
        <v>1814.7623681</v>
      </c>
      <c r="H172" s="11" t="str">
        <f t="shared" si="58"/>
        <v>N/A</v>
      </c>
      <c r="I172" s="12" t="s">
        <v>1747</v>
      </c>
      <c r="J172" s="12" t="s">
        <v>1747</v>
      </c>
      <c r="K172" s="41" t="s">
        <v>739</v>
      </c>
      <c r="L172" s="9" t="str">
        <f t="shared" si="59"/>
        <v>N/A</v>
      </c>
    </row>
    <row r="173" spans="1:12" ht="25" x14ac:dyDescent="0.25">
      <c r="A173" s="2" t="s">
        <v>546</v>
      </c>
      <c r="B173" s="120" t="s">
        <v>213</v>
      </c>
      <c r="C173" s="121">
        <v>182511</v>
      </c>
      <c r="D173" s="116" t="str">
        <f>IF($B173="N/A","N/A",IF(C173&gt;10,"No",IF(C173&lt;-10,"No","Yes")))</f>
        <v>N/A</v>
      </c>
      <c r="E173" s="121">
        <v>75970</v>
      </c>
      <c r="F173" s="116" t="str">
        <f>IF($B173="N/A","N/A",IF(E173&gt;10,"No",IF(E173&lt;-10,"No","Yes")))</f>
        <v>N/A</v>
      </c>
      <c r="G173" s="121">
        <v>172746501</v>
      </c>
      <c r="H173" s="116" t="str">
        <f>IF($B173="N/A","N/A",IF(G173&gt;10,"No",IF(G173&lt;-10,"No","Yes")))</f>
        <v>N/A</v>
      </c>
      <c r="I173" s="117">
        <v>-58.4</v>
      </c>
      <c r="J173" s="117">
        <v>227000</v>
      </c>
      <c r="K173" s="118" t="s">
        <v>739</v>
      </c>
      <c r="L173" s="119" t="str">
        <f>IF(J173="Div by 0", "N/A", IF(K173="N/A","N/A", IF(J173&gt;VALUE(MID(K173,1,2)), "No", IF(J173&lt;-1*VALUE(MID(K173,1,2)), "No", "Yes"))))</f>
        <v>No</v>
      </c>
    </row>
    <row r="174" spans="1:12" ht="25" x14ac:dyDescent="0.25">
      <c r="A174" s="2" t="s">
        <v>1299</v>
      </c>
      <c r="B174" s="41" t="s">
        <v>213</v>
      </c>
      <c r="C174" s="14">
        <v>42481</v>
      </c>
      <c r="D174" s="11" t="str">
        <f t="shared" ref="D174:D181" si="64">IF($B174="N/A","N/A",IF(C174&gt;10,"No",IF(C174&lt;-10,"No","Yes")))</f>
        <v>N/A</v>
      </c>
      <c r="E174" s="14">
        <v>64668</v>
      </c>
      <c r="F174" s="11" t="str">
        <f t="shared" ref="F174:F181" si="65">IF($B174="N/A","N/A",IF(E174&gt;10,"No",IF(E174&lt;-10,"No","Yes")))</f>
        <v>N/A</v>
      </c>
      <c r="G174" s="14">
        <v>21843996</v>
      </c>
      <c r="H174" s="11" t="str">
        <f t="shared" ref="H174:H181" si="66">IF($B174="N/A","N/A",IF(G174&gt;10,"No",IF(G174&lt;-10,"No","Yes")))</f>
        <v>N/A</v>
      </c>
      <c r="I174" s="12">
        <v>52.23</v>
      </c>
      <c r="J174" s="12">
        <v>33679</v>
      </c>
      <c r="K174" s="41" t="s">
        <v>739</v>
      </c>
      <c r="L174" s="9" t="str">
        <f t="shared" ref="L174:L181" si="67">IF(J174="Div by 0", "N/A", IF(K174="N/A","N/A", IF(J174&gt;VALUE(MID(K174,1,2)), "No", IF(J174&lt;-1*VALUE(MID(K174,1,2)), "No", "Yes"))))</f>
        <v>No</v>
      </c>
    </row>
    <row r="175" spans="1:12" ht="25" x14ac:dyDescent="0.25">
      <c r="A175" s="2" t="s">
        <v>547</v>
      </c>
      <c r="B175" s="41" t="s">
        <v>213</v>
      </c>
      <c r="C175" s="14">
        <v>11115</v>
      </c>
      <c r="D175" s="11" t="str">
        <f t="shared" si="64"/>
        <v>N/A</v>
      </c>
      <c r="E175" s="14">
        <v>12382</v>
      </c>
      <c r="F175" s="11" t="str">
        <f t="shared" si="65"/>
        <v>N/A</v>
      </c>
      <c r="G175" s="14">
        <v>450398927</v>
      </c>
      <c r="H175" s="11" t="str">
        <f t="shared" si="66"/>
        <v>N/A</v>
      </c>
      <c r="I175" s="12">
        <v>11.4</v>
      </c>
      <c r="J175" s="12">
        <v>3640000</v>
      </c>
      <c r="K175" s="41" t="s">
        <v>739</v>
      </c>
      <c r="L175" s="9" t="str">
        <f t="shared" si="67"/>
        <v>No</v>
      </c>
    </row>
    <row r="176" spans="1:12" ht="25" x14ac:dyDescent="0.25">
      <c r="A176" s="2" t="s">
        <v>512</v>
      </c>
      <c r="B176" s="41" t="s">
        <v>213</v>
      </c>
      <c r="C176" s="14">
        <v>105800</v>
      </c>
      <c r="D176" s="11" t="str">
        <f t="shared" si="64"/>
        <v>N/A</v>
      </c>
      <c r="E176" s="14">
        <v>106930</v>
      </c>
      <c r="F176" s="11" t="str">
        <f t="shared" si="65"/>
        <v>N/A</v>
      </c>
      <c r="G176" s="14">
        <v>431697921</v>
      </c>
      <c r="H176" s="11" t="str">
        <f t="shared" si="66"/>
        <v>N/A</v>
      </c>
      <c r="I176" s="12">
        <v>1.0680000000000001</v>
      </c>
      <c r="J176" s="12">
        <v>404000</v>
      </c>
      <c r="K176" s="41" t="s">
        <v>739</v>
      </c>
      <c r="L176" s="9" t="str">
        <f t="shared" si="67"/>
        <v>No</v>
      </c>
    </row>
    <row r="177" spans="1:12" ht="25" x14ac:dyDescent="0.25">
      <c r="A177" s="2" t="s">
        <v>513</v>
      </c>
      <c r="B177" s="41" t="s">
        <v>213</v>
      </c>
      <c r="C177" s="14">
        <v>661.27173913000001</v>
      </c>
      <c r="D177" s="11" t="str">
        <f t="shared" si="64"/>
        <v>N/A</v>
      </c>
      <c r="E177" s="14">
        <v>239.65299684999999</v>
      </c>
      <c r="F177" s="11" t="str">
        <f t="shared" si="65"/>
        <v>N/A</v>
      </c>
      <c r="G177" s="14">
        <v>313.79927520000001</v>
      </c>
      <c r="H177" s="11" t="str">
        <f t="shared" si="66"/>
        <v>N/A</v>
      </c>
      <c r="I177" s="12">
        <v>-63.8</v>
      </c>
      <c r="J177" s="12">
        <v>30.94</v>
      </c>
      <c r="K177" s="41" t="s">
        <v>739</v>
      </c>
      <c r="L177" s="9" t="str">
        <f t="shared" si="67"/>
        <v>No</v>
      </c>
    </row>
    <row r="178" spans="1:12" ht="25" x14ac:dyDescent="0.25">
      <c r="A178" s="2" t="s">
        <v>1300</v>
      </c>
      <c r="B178" s="33" t="s">
        <v>213</v>
      </c>
      <c r="C178" s="43">
        <v>153.91666667000001</v>
      </c>
      <c r="D178" s="11" t="str">
        <f t="shared" si="64"/>
        <v>N/A</v>
      </c>
      <c r="E178" s="43">
        <v>204</v>
      </c>
      <c r="F178" s="11" t="str">
        <f t="shared" si="65"/>
        <v>N/A</v>
      </c>
      <c r="G178" s="43">
        <v>39.680283379000002</v>
      </c>
      <c r="H178" s="11" t="str">
        <f t="shared" si="66"/>
        <v>N/A</v>
      </c>
      <c r="I178" s="12">
        <v>32.54</v>
      </c>
      <c r="J178" s="12">
        <v>-80.5</v>
      </c>
      <c r="K178" s="41" t="s">
        <v>739</v>
      </c>
      <c r="L178" s="9" t="str">
        <f t="shared" si="67"/>
        <v>No</v>
      </c>
    </row>
    <row r="179" spans="1:12" ht="25" x14ac:dyDescent="0.25">
      <c r="A179" s="2" t="s">
        <v>514</v>
      </c>
      <c r="B179" s="33" t="s">
        <v>213</v>
      </c>
      <c r="C179" s="43">
        <v>40.27173913</v>
      </c>
      <c r="D179" s="11" t="str">
        <f t="shared" si="64"/>
        <v>N/A</v>
      </c>
      <c r="E179" s="43">
        <v>39.059936909000001</v>
      </c>
      <c r="F179" s="11" t="str">
        <f t="shared" si="65"/>
        <v>N/A</v>
      </c>
      <c r="G179" s="43">
        <v>818.16335513000001</v>
      </c>
      <c r="H179" s="11" t="str">
        <f t="shared" si="66"/>
        <v>N/A</v>
      </c>
      <c r="I179" s="12">
        <v>-3.01</v>
      </c>
      <c r="J179" s="12">
        <v>1995</v>
      </c>
      <c r="K179" s="41" t="s">
        <v>739</v>
      </c>
      <c r="L179" s="9" t="str">
        <f t="shared" si="67"/>
        <v>No</v>
      </c>
    </row>
    <row r="180" spans="1:12" ht="25" x14ac:dyDescent="0.25">
      <c r="A180" s="2" t="s">
        <v>515</v>
      </c>
      <c r="B180" s="33" t="s">
        <v>213</v>
      </c>
      <c r="C180" s="43">
        <v>383.33333333000002</v>
      </c>
      <c r="D180" s="11" t="str">
        <f t="shared" si="64"/>
        <v>N/A</v>
      </c>
      <c r="E180" s="43">
        <v>337.31861199000002</v>
      </c>
      <c r="F180" s="11" t="str">
        <f t="shared" si="65"/>
        <v>N/A</v>
      </c>
      <c r="G180" s="43">
        <v>784.19240872</v>
      </c>
      <c r="H180" s="11" t="str">
        <f t="shared" si="66"/>
        <v>N/A</v>
      </c>
      <c r="I180" s="12">
        <v>-12</v>
      </c>
      <c r="J180" s="12">
        <v>132.5</v>
      </c>
      <c r="K180" s="41" t="s">
        <v>739</v>
      </c>
      <c r="L180" s="9" t="str">
        <f t="shared" si="67"/>
        <v>No</v>
      </c>
    </row>
    <row r="181" spans="1:12" ht="25" x14ac:dyDescent="0.25">
      <c r="A181" s="2" t="s">
        <v>1652</v>
      </c>
      <c r="B181" s="41" t="s">
        <v>213</v>
      </c>
      <c r="C181" s="13">
        <v>0</v>
      </c>
      <c r="D181" s="11" t="str">
        <f t="shared" si="64"/>
        <v>N/A</v>
      </c>
      <c r="E181" s="13">
        <v>0</v>
      </c>
      <c r="F181" s="11" t="str">
        <f t="shared" si="65"/>
        <v>N/A</v>
      </c>
      <c r="G181" s="13">
        <v>74.241961853000006</v>
      </c>
      <c r="H181" s="11" t="str">
        <f t="shared" si="66"/>
        <v>N/A</v>
      </c>
      <c r="I181" s="12" t="s">
        <v>1747</v>
      </c>
      <c r="J181" s="12" t="s">
        <v>1747</v>
      </c>
      <c r="K181" s="41" t="s">
        <v>739</v>
      </c>
      <c r="L181" s="9" t="str">
        <f t="shared" si="67"/>
        <v>N/A</v>
      </c>
    </row>
    <row r="182" spans="1:12" ht="25" x14ac:dyDescent="0.25">
      <c r="A182" s="2" t="s">
        <v>1653</v>
      </c>
      <c r="B182" s="122" t="s">
        <v>213</v>
      </c>
      <c r="C182" s="123">
        <v>0</v>
      </c>
      <c r="D182" s="119" t="str">
        <f t="shared" ref="D182" si="68">IF($B182="N/A","N/A",IF(C182&lt;0,"No","Yes"))</f>
        <v>N/A</v>
      </c>
      <c r="E182" s="123">
        <v>0</v>
      </c>
      <c r="F182" s="119" t="str">
        <f t="shared" ref="F182" si="69">IF($B182="N/A","N/A",IF(E182&lt;0,"No","Yes"))</f>
        <v>N/A</v>
      </c>
      <c r="G182" s="123">
        <v>51.539225422000001</v>
      </c>
      <c r="H182" s="119" t="str">
        <f t="shared" ref="H182" si="70">IF($B182="N/A","N/A",IF(G182&lt;0,"No","Yes"))</f>
        <v>N/A</v>
      </c>
      <c r="I182" s="117" t="s">
        <v>1747</v>
      </c>
      <c r="J182" s="117" t="s">
        <v>1747</v>
      </c>
      <c r="K182" s="122" t="s">
        <v>739</v>
      </c>
      <c r="L182" s="119" t="str">
        <f t="shared" ref="L182" si="71">IF(J182="Div by 0", "N/A", IF(OR(J182="N/A",K182="N/A"),"N/A", IF(J182&gt;VALUE(MID(K182,1,2)), "No", IF(J182&lt;-1*VALUE(MID(K182,1,2)), "No", "Yes"))))</f>
        <v>N/A</v>
      </c>
    </row>
    <row r="183" spans="1:12" ht="25" x14ac:dyDescent="0.25">
      <c r="A183" s="2" t="s">
        <v>1654</v>
      </c>
      <c r="B183" s="5" t="s">
        <v>213</v>
      </c>
      <c r="C183" s="13">
        <v>0</v>
      </c>
      <c r="D183" s="9" t="str">
        <f t="shared" ref="D183:D185" si="72">IF($B183="N/A","N/A",IF(C183&lt;0,"No","Yes"))</f>
        <v>N/A</v>
      </c>
      <c r="E183" s="13">
        <v>0</v>
      </c>
      <c r="F183" s="9" t="str">
        <f t="shared" ref="F183:F185" si="73">IF($B183="N/A","N/A",IF(E183&lt;0,"No","Yes"))</f>
        <v>N/A</v>
      </c>
      <c r="G183" s="13">
        <v>83.212685281000006</v>
      </c>
      <c r="H183" s="9" t="str">
        <f t="shared" ref="H183:H185" si="74">IF($B183="N/A","N/A",IF(G183&lt;0,"No","Yes"))</f>
        <v>N/A</v>
      </c>
      <c r="I183" s="12" t="s">
        <v>1747</v>
      </c>
      <c r="J183" s="12" t="s">
        <v>1747</v>
      </c>
      <c r="K183" s="5" t="s">
        <v>739</v>
      </c>
      <c r="L183" s="9" t="str">
        <f t="shared" ref="L183:L213" si="75">IF(J183="Div by 0", "N/A", IF(OR(J183="N/A",K183="N/A"),"N/A", IF(J183&gt;VALUE(MID(K183,1,2)), "No", IF(J183&lt;-1*VALUE(MID(K183,1,2)), "No", "Yes"))))</f>
        <v>N/A</v>
      </c>
    </row>
    <row r="184" spans="1:12" ht="25" x14ac:dyDescent="0.25">
      <c r="A184" s="2" t="s">
        <v>1655</v>
      </c>
      <c r="B184" s="5" t="s">
        <v>213</v>
      </c>
      <c r="C184" s="13" t="s">
        <v>1747</v>
      </c>
      <c r="D184" s="9" t="str">
        <f t="shared" si="72"/>
        <v>N/A</v>
      </c>
      <c r="E184" s="13" t="s">
        <v>1747</v>
      </c>
      <c r="F184" s="9" t="str">
        <f t="shared" si="73"/>
        <v>N/A</v>
      </c>
      <c r="G184" s="13">
        <v>70.947237747000003</v>
      </c>
      <c r="H184" s="9" t="str">
        <f t="shared" si="74"/>
        <v>N/A</v>
      </c>
      <c r="I184" s="12" t="s">
        <v>1747</v>
      </c>
      <c r="J184" s="12" t="s">
        <v>1747</v>
      </c>
      <c r="K184" s="5" t="s">
        <v>739</v>
      </c>
      <c r="L184" s="9" t="str">
        <f t="shared" si="75"/>
        <v>N/A</v>
      </c>
    </row>
    <row r="185" spans="1:12" ht="25" x14ac:dyDescent="0.25">
      <c r="A185" s="2" t="s">
        <v>1656</v>
      </c>
      <c r="B185" s="5" t="s">
        <v>213</v>
      </c>
      <c r="C185" s="13" t="s">
        <v>1747</v>
      </c>
      <c r="D185" s="9" t="str">
        <f t="shared" si="72"/>
        <v>N/A</v>
      </c>
      <c r="E185" s="13" t="s">
        <v>1747</v>
      </c>
      <c r="F185" s="9" t="str">
        <f t="shared" si="73"/>
        <v>N/A</v>
      </c>
      <c r="G185" s="13">
        <v>80.894451782000004</v>
      </c>
      <c r="H185" s="9" t="str">
        <f t="shared" si="74"/>
        <v>N/A</v>
      </c>
      <c r="I185" s="12" t="s">
        <v>1747</v>
      </c>
      <c r="J185" s="12" t="s">
        <v>1747</v>
      </c>
      <c r="K185" s="5" t="s">
        <v>739</v>
      </c>
      <c r="L185" s="9" t="str">
        <f t="shared" si="75"/>
        <v>N/A</v>
      </c>
    </row>
    <row r="186" spans="1:12" ht="25" x14ac:dyDescent="0.25">
      <c r="A186" s="2" t="s">
        <v>1658</v>
      </c>
      <c r="B186" s="118" t="s">
        <v>213</v>
      </c>
      <c r="C186" s="123">
        <v>0</v>
      </c>
      <c r="D186" s="116" t="str">
        <f>IF($B186="N/A","N/A",IF(C186&gt;10,"No",IF(C186&lt;-10,"No","Yes")))</f>
        <v>N/A</v>
      </c>
      <c r="E186" s="123">
        <v>0</v>
      </c>
      <c r="F186" s="116" t="str">
        <f>IF($B186="N/A","N/A",IF(E186&gt;10,"No",IF(E186&lt;-10,"No","Yes")))</f>
        <v>N/A</v>
      </c>
      <c r="G186" s="123">
        <v>5.9040871934999997</v>
      </c>
      <c r="H186" s="116" t="str">
        <f>IF($B186="N/A","N/A",IF(G186&gt;10,"No",IF(G186&lt;-10,"No","Yes")))</f>
        <v>N/A</v>
      </c>
      <c r="I186" s="117" t="s">
        <v>1747</v>
      </c>
      <c r="J186" s="117" t="s">
        <v>1747</v>
      </c>
      <c r="K186" s="118" t="s">
        <v>739</v>
      </c>
      <c r="L186" s="9" t="str">
        <f t="shared" si="75"/>
        <v>N/A</v>
      </c>
    </row>
    <row r="187" spans="1:12" ht="25" x14ac:dyDescent="0.25">
      <c r="A187" s="2" t="s">
        <v>1659</v>
      </c>
      <c r="B187" s="33" t="s">
        <v>213</v>
      </c>
      <c r="C187" s="13">
        <v>0</v>
      </c>
      <c r="D187" s="11" t="str">
        <f t="shared" ref="D187:D213" si="76">IF($B187="N/A","N/A",IF(C187&gt;10,"No",IF(C187&lt;-10,"No","Yes")))</f>
        <v>N/A</v>
      </c>
      <c r="E187" s="13">
        <v>0</v>
      </c>
      <c r="F187" s="11" t="str">
        <f t="shared" ref="F187:F213" si="77">IF($B187="N/A","N/A",IF(E187&gt;10,"No",IF(E187&lt;-10,"No","Yes")))</f>
        <v>N/A</v>
      </c>
      <c r="G187" s="13">
        <v>0.46085376929999999</v>
      </c>
      <c r="H187" s="11" t="str">
        <f t="shared" ref="H187:H213" si="78">IF($B187="N/A","N/A",IF(G187&gt;10,"No",IF(G187&lt;-10,"No","Yes")))</f>
        <v>N/A</v>
      </c>
      <c r="I187" s="12" t="s">
        <v>1747</v>
      </c>
      <c r="J187" s="12" t="s">
        <v>1747</v>
      </c>
      <c r="K187" s="41" t="s">
        <v>739</v>
      </c>
      <c r="L187" s="9" t="str">
        <f t="shared" si="75"/>
        <v>N/A</v>
      </c>
    </row>
    <row r="188" spans="1:12" ht="25" x14ac:dyDescent="0.25">
      <c r="A188" s="2" t="s">
        <v>1660</v>
      </c>
      <c r="B188" s="33" t="s">
        <v>213</v>
      </c>
      <c r="C188" s="13">
        <v>0</v>
      </c>
      <c r="D188" s="11" t="str">
        <f t="shared" si="76"/>
        <v>N/A</v>
      </c>
      <c r="E188" s="13">
        <v>0</v>
      </c>
      <c r="F188" s="11" t="str">
        <f t="shared" si="77"/>
        <v>N/A</v>
      </c>
      <c r="G188" s="13">
        <v>0.39346049049999998</v>
      </c>
      <c r="H188" s="11" t="str">
        <f t="shared" si="78"/>
        <v>N/A</v>
      </c>
      <c r="I188" s="12" t="s">
        <v>1747</v>
      </c>
      <c r="J188" s="12" t="s">
        <v>1747</v>
      </c>
      <c r="K188" s="41" t="s">
        <v>739</v>
      </c>
      <c r="L188" s="9" t="str">
        <f t="shared" si="75"/>
        <v>N/A</v>
      </c>
    </row>
    <row r="189" spans="1:12" ht="25" x14ac:dyDescent="0.25">
      <c r="A189" s="2" t="s">
        <v>1661</v>
      </c>
      <c r="B189" s="33" t="s">
        <v>213</v>
      </c>
      <c r="C189" s="13">
        <v>0</v>
      </c>
      <c r="D189" s="11" t="str">
        <f t="shared" si="76"/>
        <v>N/A</v>
      </c>
      <c r="E189" s="13">
        <v>0</v>
      </c>
      <c r="F189" s="11" t="str">
        <f t="shared" si="77"/>
        <v>N/A</v>
      </c>
      <c r="G189" s="13">
        <v>0</v>
      </c>
      <c r="H189" s="11" t="str">
        <f t="shared" si="78"/>
        <v>N/A</v>
      </c>
      <c r="I189" s="12" t="s">
        <v>1747</v>
      </c>
      <c r="J189" s="12" t="s">
        <v>1747</v>
      </c>
      <c r="K189" s="41" t="s">
        <v>739</v>
      </c>
      <c r="L189" s="9" t="str">
        <f t="shared" si="75"/>
        <v>N/A</v>
      </c>
    </row>
    <row r="190" spans="1:12" ht="25" x14ac:dyDescent="0.25">
      <c r="A190" s="2" t="s">
        <v>1662</v>
      </c>
      <c r="B190" s="33" t="s">
        <v>213</v>
      </c>
      <c r="C190" s="13">
        <v>0</v>
      </c>
      <c r="D190" s="11" t="str">
        <f t="shared" si="76"/>
        <v>N/A</v>
      </c>
      <c r="E190" s="13">
        <v>0</v>
      </c>
      <c r="F190" s="11" t="str">
        <f t="shared" si="77"/>
        <v>N/A</v>
      </c>
      <c r="G190" s="13">
        <v>0</v>
      </c>
      <c r="H190" s="11" t="str">
        <f t="shared" si="78"/>
        <v>N/A</v>
      </c>
      <c r="I190" s="12" t="s">
        <v>1747</v>
      </c>
      <c r="J190" s="12" t="s">
        <v>1747</v>
      </c>
      <c r="K190" s="41" t="s">
        <v>739</v>
      </c>
      <c r="L190" s="9" t="str">
        <f t="shared" si="75"/>
        <v>N/A</v>
      </c>
    </row>
    <row r="191" spans="1:12" ht="25" x14ac:dyDescent="0.25">
      <c r="A191" s="2" t="s">
        <v>1663</v>
      </c>
      <c r="B191" s="33" t="s">
        <v>213</v>
      </c>
      <c r="C191" s="13">
        <v>0</v>
      </c>
      <c r="D191" s="11" t="str">
        <f t="shared" si="76"/>
        <v>N/A</v>
      </c>
      <c r="E191" s="13">
        <v>0</v>
      </c>
      <c r="F191" s="11" t="str">
        <f t="shared" si="77"/>
        <v>N/A</v>
      </c>
      <c r="G191" s="13">
        <v>58.364214351000001</v>
      </c>
      <c r="H191" s="11" t="str">
        <f t="shared" si="78"/>
        <v>N/A</v>
      </c>
      <c r="I191" s="12" t="s">
        <v>1747</v>
      </c>
      <c r="J191" s="12" t="s">
        <v>1747</v>
      </c>
      <c r="K191" s="41" t="s">
        <v>739</v>
      </c>
      <c r="L191" s="9" t="str">
        <f t="shared" si="75"/>
        <v>N/A</v>
      </c>
    </row>
    <row r="192" spans="1:12" ht="25" x14ac:dyDescent="0.25">
      <c r="A192" s="2" t="s">
        <v>1664</v>
      </c>
      <c r="B192" s="33" t="s">
        <v>213</v>
      </c>
      <c r="C192" s="13">
        <v>0</v>
      </c>
      <c r="D192" s="11" t="str">
        <f t="shared" si="76"/>
        <v>N/A</v>
      </c>
      <c r="E192" s="13">
        <v>0</v>
      </c>
      <c r="F192" s="11" t="str">
        <f t="shared" si="77"/>
        <v>N/A</v>
      </c>
      <c r="G192" s="13">
        <v>8.3560399600000002E-2</v>
      </c>
      <c r="H192" s="11" t="str">
        <f t="shared" si="78"/>
        <v>N/A</v>
      </c>
      <c r="I192" s="12" t="s">
        <v>1747</v>
      </c>
      <c r="J192" s="12" t="s">
        <v>1747</v>
      </c>
      <c r="K192" s="41" t="s">
        <v>739</v>
      </c>
      <c r="L192" s="9" t="str">
        <f t="shared" si="75"/>
        <v>N/A</v>
      </c>
    </row>
    <row r="193" spans="1:12" ht="25" x14ac:dyDescent="0.25">
      <c r="A193" s="2" t="s">
        <v>1665</v>
      </c>
      <c r="B193" s="33" t="s">
        <v>213</v>
      </c>
      <c r="C193" s="13">
        <v>0</v>
      </c>
      <c r="D193" s="11" t="str">
        <f t="shared" si="76"/>
        <v>N/A</v>
      </c>
      <c r="E193" s="13">
        <v>0</v>
      </c>
      <c r="F193" s="11" t="str">
        <f t="shared" si="77"/>
        <v>N/A</v>
      </c>
      <c r="G193" s="13">
        <v>9.9022706629999995</v>
      </c>
      <c r="H193" s="11" t="str">
        <f t="shared" si="78"/>
        <v>N/A</v>
      </c>
      <c r="I193" s="12" t="s">
        <v>1747</v>
      </c>
      <c r="J193" s="12" t="s">
        <v>1747</v>
      </c>
      <c r="K193" s="41" t="s">
        <v>739</v>
      </c>
      <c r="L193" s="9" t="str">
        <f t="shared" si="75"/>
        <v>N/A</v>
      </c>
    </row>
    <row r="194" spans="1:12" ht="25" x14ac:dyDescent="0.25">
      <c r="A194" s="2" t="s">
        <v>1666</v>
      </c>
      <c r="B194" s="33" t="s">
        <v>213</v>
      </c>
      <c r="C194" s="13">
        <v>0</v>
      </c>
      <c r="D194" s="11" t="str">
        <f t="shared" si="76"/>
        <v>N/A</v>
      </c>
      <c r="E194" s="13">
        <v>0</v>
      </c>
      <c r="F194" s="11" t="str">
        <f t="shared" si="77"/>
        <v>N/A</v>
      </c>
      <c r="G194" s="13">
        <v>36.006357856000001</v>
      </c>
      <c r="H194" s="11" t="str">
        <f t="shared" si="78"/>
        <v>N/A</v>
      </c>
      <c r="I194" s="12" t="s">
        <v>1747</v>
      </c>
      <c r="J194" s="12" t="s">
        <v>1747</v>
      </c>
      <c r="K194" s="41" t="s">
        <v>739</v>
      </c>
      <c r="L194" s="9" t="str">
        <f t="shared" si="75"/>
        <v>N/A</v>
      </c>
    </row>
    <row r="195" spans="1:12" ht="25" x14ac:dyDescent="0.25">
      <c r="A195" s="2" t="s">
        <v>1667</v>
      </c>
      <c r="B195" s="33" t="s">
        <v>213</v>
      </c>
      <c r="C195" s="13">
        <v>0</v>
      </c>
      <c r="D195" s="11" t="str">
        <f t="shared" si="76"/>
        <v>N/A</v>
      </c>
      <c r="E195" s="13">
        <v>0</v>
      </c>
      <c r="F195" s="11" t="str">
        <f t="shared" si="77"/>
        <v>N/A</v>
      </c>
      <c r="G195" s="13">
        <v>15.326430518</v>
      </c>
      <c r="H195" s="11" t="str">
        <f t="shared" si="78"/>
        <v>N/A</v>
      </c>
      <c r="I195" s="12" t="s">
        <v>1747</v>
      </c>
      <c r="J195" s="12" t="s">
        <v>1747</v>
      </c>
      <c r="K195" s="41" t="s">
        <v>739</v>
      </c>
      <c r="L195" s="9" t="str">
        <f t="shared" si="75"/>
        <v>N/A</v>
      </c>
    </row>
    <row r="196" spans="1:12" ht="25" x14ac:dyDescent="0.25">
      <c r="A196" s="2" t="s">
        <v>1668</v>
      </c>
      <c r="B196" s="33" t="s">
        <v>213</v>
      </c>
      <c r="C196" s="13">
        <v>0</v>
      </c>
      <c r="D196" s="11" t="str">
        <f t="shared" si="76"/>
        <v>N/A</v>
      </c>
      <c r="E196" s="13">
        <v>0</v>
      </c>
      <c r="F196" s="11" t="str">
        <f t="shared" si="77"/>
        <v>N/A</v>
      </c>
      <c r="G196" s="13">
        <v>0.30626703</v>
      </c>
      <c r="H196" s="11" t="str">
        <f t="shared" si="78"/>
        <v>N/A</v>
      </c>
      <c r="I196" s="12" t="s">
        <v>1747</v>
      </c>
      <c r="J196" s="12" t="s">
        <v>1747</v>
      </c>
      <c r="K196" s="41" t="s">
        <v>739</v>
      </c>
      <c r="L196" s="9" t="str">
        <f t="shared" si="75"/>
        <v>N/A</v>
      </c>
    </row>
    <row r="197" spans="1:12" ht="25" x14ac:dyDescent="0.25">
      <c r="A197" s="2" t="s">
        <v>1669</v>
      </c>
      <c r="B197" s="33" t="s">
        <v>213</v>
      </c>
      <c r="C197" s="13">
        <v>0</v>
      </c>
      <c r="D197" s="11" t="str">
        <f t="shared" si="76"/>
        <v>N/A</v>
      </c>
      <c r="E197" s="13">
        <v>0</v>
      </c>
      <c r="F197" s="11" t="str">
        <f t="shared" si="77"/>
        <v>N/A</v>
      </c>
      <c r="G197" s="13">
        <v>46.131335149999998</v>
      </c>
      <c r="H197" s="11" t="str">
        <f t="shared" si="78"/>
        <v>N/A</v>
      </c>
      <c r="I197" s="12" t="s">
        <v>1747</v>
      </c>
      <c r="J197" s="12" t="s">
        <v>1747</v>
      </c>
      <c r="K197" s="41" t="s">
        <v>739</v>
      </c>
      <c r="L197" s="9" t="str">
        <f t="shared" si="75"/>
        <v>N/A</v>
      </c>
    </row>
    <row r="198" spans="1:12" ht="25" x14ac:dyDescent="0.25">
      <c r="A198" s="2" t="s">
        <v>1670</v>
      </c>
      <c r="B198" s="33" t="s">
        <v>213</v>
      </c>
      <c r="C198" s="13">
        <v>0</v>
      </c>
      <c r="D198" s="11" t="str">
        <f t="shared" si="76"/>
        <v>N/A</v>
      </c>
      <c r="E198" s="13">
        <v>0</v>
      </c>
      <c r="F198" s="11" t="str">
        <f t="shared" si="77"/>
        <v>N/A</v>
      </c>
      <c r="G198" s="13">
        <v>34.634695731000001</v>
      </c>
      <c r="H198" s="11" t="str">
        <f t="shared" si="78"/>
        <v>N/A</v>
      </c>
      <c r="I198" s="12" t="s">
        <v>1747</v>
      </c>
      <c r="J198" s="12" t="s">
        <v>1747</v>
      </c>
      <c r="K198" s="41" t="s">
        <v>739</v>
      </c>
      <c r="L198" s="9" t="str">
        <f t="shared" si="75"/>
        <v>N/A</v>
      </c>
    </row>
    <row r="199" spans="1:12" ht="25" x14ac:dyDescent="0.25">
      <c r="A199" s="2" t="s">
        <v>1671</v>
      </c>
      <c r="B199" s="33" t="s">
        <v>213</v>
      </c>
      <c r="C199" s="13">
        <v>0</v>
      </c>
      <c r="D199" s="11" t="str">
        <f t="shared" si="76"/>
        <v>N/A</v>
      </c>
      <c r="E199" s="13">
        <v>0</v>
      </c>
      <c r="F199" s="11" t="str">
        <f t="shared" si="77"/>
        <v>N/A</v>
      </c>
      <c r="G199" s="13">
        <v>24.897002725</v>
      </c>
      <c r="H199" s="11" t="str">
        <f t="shared" si="78"/>
        <v>N/A</v>
      </c>
      <c r="I199" s="12" t="s">
        <v>1747</v>
      </c>
      <c r="J199" s="12" t="s">
        <v>1747</v>
      </c>
      <c r="K199" s="41" t="s">
        <v>739</v>
      </c>
      <c r="L199" s="9" t="str">
        <f t="shared" si="75"/>
        <v>N/A</v>
      </c>
    </row>
    <row r="200" spans="1:12" ht="25" x14ac:dyDescent="0.25">
      <c r="A200" s="2" t="s">
        <v>1672</v>
      </c>
      <c r="B200" s="33" t="s">
        <v>213</v>
      </c>
      <c r="C200" s="13">
        <v>0</v>
      </c>
      <c r="D200" s="11" t="str">
        <f t="shared" si="76"/>
        <v>N/A</v>
      </c>
      <c r="E200" s="13">
        <v>0</v>
      </c>
      <c r="F200" s="11" t="str">
        <f t="shared" si="77"/>
        <v>N/A</v>
      </c>
      <c r="G200" s="13">
        <v>5.289373297</v>
      </c>
      <c r="H200" s="11" t="str">
        <f t="shared" si="78"/>
        <v>N/A</v>
      </c>
      <c r="I200" s="12" t="s">
        <v>1747</v>
      </c>
      <c r="J200" s="12" t="s">
        <v>1747</v>
      </c>
      <c r="K200" s="41" t="s">
        <v>739</v>
      </c>
      <c r="L200" s="9" t="str">
        <f t="shared" si="75"/>
        <v>N/A</v>
      </c>
    </row>
    <row r="201" spans="1:12" ht="25" x14ac:dyDescent="0.25">
      <c r="A201" s="2" t="s">
        <v>1673</v>
      </c>
      <c r="B201" s="33" t="s">
        <v>213</v>
      </c>
      <c r="C201" s="13">
        <v>0</v>
      </c>
      <c r="D201" s="11" t="str">
        <f t="shared" si="76"/>
        <v>N/A</v>
      </c>
      <c r="E201" s="13">
        <v>0</v>
      </c>
      <c r="F201" s="11" t="str">
        <f t="shared" si="77"/>
        <v>N/A</v>
      </c>
      <c r="G201" s="13">
        <v>1.8165299999999999E-4</v>
      </c>
      <c r="H201" s="11" t="str">
        <f t="shared" si="78"/>
        <v>N/A</v>
      </c>
      <c r="I201" s="12" t="s">
        <v>1747</v>
      </c>
      <c r="J201" s="12" t="s">
        <v>1747</v>
      </c>
      <c r="K201" s="41" t="s">
        <v>739</v>
      </c>
      <c r="L201" s="9" t="str">
        <f t="shared" si="75"/>
        <v>N/A</v>
      </c>
    </row>
    <row r="202" spans="1:12" ht="25" x14ac:dyDescent="0.25">
      <c r="A202" s="2" t="s">
        <v>1674</v>
      </c>
      <c r="B202" s="33" t="s">
        <v>213</v>
      </c>
      <c r="C202" s="13">
        <v>0</v>
      </c>
      <c r="D202" s="11" t="str">
        <f t="shared" si="76"/>
        <v>N/A</v>
      </c>
      <c r="E202" s="13">
        <v>0</v>
      </c>
      <c r="F202" s="11" t="str">
        <f t="shared" si="77"/>
        <v>N/A</v>
      </c>
      <c r="G202" s="13">
        <v>0</v>
      </c>
      <c r="H202" s="11" t="str">
        <f t="shared" si="78"/>
        <v>N/A</v>
      </c>
      <c r="I202" s="12" t="s">
        <v>1747</v>
      </c>
      <c r="J202" s="12" t="s">
        <v>1747</v>
      </c>
      <c r="K202" s="41" t="s">
        <v>739</v>
      </c>
      <c r="L202" s="9" t="str">
        <f t="shared" si="75"/>
        <v>N/A</v>
      </c>
    </row>
    <row r="203" spans="1:12" ht="25" x14ac:dyDescent="0.25">
      <c r="A203" s="2" t="s">
        <v>1675</v>
      </c>
      <c r="B203" s="33" t="s">
        <v>213</v>
      </c>
      <c r="C203" s="13">
        <v>0</v>
      </c>
      <c r="D203" s="11" t="str">
        <f t="shared" si="76"/>
        <v>N/A</v>
      </c>
      <c r="E203" s="13">
        <v>0</v>
      </c>
      <c r="F203" s="11" t="str">
        <f t="shared" si="77"/>
        <v>N/A</v>
      </c>
      <c r="G203" s="13">
        <v>0.18237965489999999</v>
      </c>
      <c r="H203" s="11" t="str">
        <f t="shared" si="78"/>
        <v>N/A</v>
      </c>
      <c r="I203" s="12" t="s">
        <v>1747</v>
      </c>
      <c r="J203" s="12" t="s">
        <v>1747</v>
      </c>
      <c r="K203" s="41" t="s">
        <v>739</v>
      </c>
      <c r="L203" s="9" t="str">
        <f t="shared" si="75"/>
        <v>N/A</v>
      </c>
    </row>
    <row r="204" spans="1:12" ht="25" x14ac:dyDescent="0.25">
      <c r="A204" s="2" t="s">
        <v>1676</v>
      </c>
      <c r="B204" s="33" t="s">
        <v>213</v>
      </c>
      <c r="C204" s="13">
        <v>0</v>
      </c>
      <c r="D204" s="11" t="str">
        <f t="shared" si="76"/>
        <v>N/A</v>
      </c>
      <c r="E204" s="13">
        <v>0</v>
      </c>
      <c r="F204" s="11" t="str">
        <f t="shared" si="77"/>
        <v>N/A</v>
      </c>
      <c r="G204" s="13">
        <v>5.8468664849999996</v>
      </c>
      <c r="H204" s="11" t="str">
        <f t="shared" si="78"/>
        <v>N/A</v>
      </c>
      <c r="I204" s="12" t="s">
        <v>1747</v>
      </c>
      <c r="J204" s="12" t="s">
        <v>1747</v>
      </c>
      <c r="K204" s="41" t="s">
        <v>739</v>
      </c>
      <c r="L204" s="9" t="str">
        <f t="shared" si="75"/>
        <v>N/A</v>
      </c>
    </row>
    <row r="205" spans="1:12" ht="25" x14ac:dyDescent="0.25">
      <c r="A205" s="2" t="s">
        <v>1677</v>
      </c>
      <c r="B205" s="33" t="s">
        <v>213</v>
      </c>
      <c r="C205" s="13">
        <v>0</v>
      </c>
      <c r="D205" s="11" t="str">
        <f t="shared" si="76"/>
        <v>N/A</v>
      </c>
      <c r="E205" s="13">
        <v>0</v>
      </c>
      <c r="F205" s="11" t="str">
        <f t="shared" si="77"/>
        <v>N/A</v>
      </c>
      <c r="G205" s="13">
        <v>0</v>
      </c>
      <c r="H205" s="11" t="str">
        <f t="shared" si="78"/>
        <v>N/A</v>
      </c>
      <c r="I205" s="12" t="s">
        <v>1747</v>
      </c>
      <c r="J205" s="12" t="s">
        <v>1747</v>
      </c>
      <c r="K205" s="41" t="s">
        <v>739</v>
      </c>
      <c r="L205" s="9" t="str">
        <f t="shared" si="75"/>
        <v>N/A</v>
      </c>
    </row>
    <row r="206" spans="1:12" ht="25" x14ac:dyDescent="0.25">
      <c r="A206" s="2" t="s">
        <v>1678</v>
      </c>
      <c r="B206" s="33" t="s">
        <v>213</v>
      </c>
      <c r="C206" s="13">
        <v>0</v>
      </c>
      <c r="D206" s="11" t="str">
        <f t="shared" si="76"/>
        <v>N/A</v>
      </c>
      <c r="E206" s="13">
        <v>0</v>
      </c>
      <c r="F206" s="11" t="str">
        <f t="shared" si="77"/>
        <v>N/A</v>
      </c>
      <c r="G206" s="13">
        <v>12.641961853</v>
      </c>
      <c r="H206" s="11" t="str">
        <f t="shared" si="78"/>
        <v>N/A</v>
      </c>
      <c r="I206" s="12" t="s">
        <v>1747</v>
      </c>
      <c r="J206" s="12" t="s">
        <v>1747</v>
      </c>
      <c r="K206" s="41" t="s">
        <v>739</v>
      </c>
      <c r="L206" s="9" t="str">
        <f t="shared" si="75"/>
        <v>N/A</v>
      </c>
    </row>
    <row r="207" spans="1:12" ht="25" x14ac:dyDescent="0.25">
      <c r="A207" s="2" t="s">
        <v>1679</v>
      </c>
      <c r="B207" s="33" t="s">
        <v>213</v>
      </c>
      <c r="C207" s="13">
        <v>0</v>
      </c>
      <c r="D207" s="11" t="str">
        <f t="shared" si="76"/>
        <v>N/A</v>
      </c>
      <c r="E207" s="13">
        <v>0</v>
      </c>
      <c r="F207" s="11" t="str">
        <f t="shared" si="77"/>
        <v>N/A</v>
      </c>
      <c r="G207" s="13">
        <v>1.39872843E-2</v>
      </c>
      <c r="H207" s="11" t="str">
        <f t="shared" si="78"/>
        <v>N/A</v>
      </c>
      <c r="I207" s="12" t="s">
        <v>1747</v>
      </c>
      <c r="J207" s="12" t="s">
        <v>1747</v>
      </c>
      <c r="K207" s="41" t="s">
        <v>739</v>
      </c>
      <c r="L207" s="9" t="str">
        <f t="shared" si="75"/>
        <v>N/A</v>
      </c>
    </row>
    <row r="208" spans="1:12" ht="25" x14ac:dyDescent="0.25">
      <c r="A208" s="2" t="s">
        <v>1680</v>
      </c>
      <c r="B208" s="33" t="s">
        <v>213</v>
      </c>
      <c r="C208" s="13">
        <v>0</v>
      </c>
      <c r="D208" s="11" t="str">
        <f t="shared" si="76"/>
        <v>N/A</v>
      </c>
      <c r="E208" s="13">
        <v>0</v>
      </c>
      <c r="F208" s="11" t="str">
        <f t="shared" si="77"/>
        <v>N/A</v>
      </c>
      <c r="G208" s="13">
        <v>17.886466848000001</v>
      </c>
      <c r="H208" s="11" t="str">
        <f t="shared" si="78"/>
        <v>N/A</v>
      </c>
      <c r="I208" s="12" t="s">
        <v>1747</v>
      </c>
      <c r="J208" s="12" t="s">
        <v>1747</v>
      </c>
      <c r="K208" s="41" t="s">
        <v>739</v>
      </c>
      <c r="L208" s="9" t="str">
        <f t="shared" si="75"/>
        <v>N/A</v>
      </c>
    </row>
    <row r="209" spans="1:12" ht="25" x14ac:dyDescent="0.25">
      <c r="A209" s="2" t="s">
        <v>1681</v>
      </c>
      <c r="B209" s="33" t="s">
        <v>213</v>
      </c>
      <c r="C209" s="13">
        <v>0</v>
      </c>
      <c r="D209" s="11" t="str">
        <f t="shared" si="76"/>
        <v>N/A</v>
      </c>
      <c r="E209" s="13">
        <v>0</v>
      </c>
      <c r="F209" s="11" t="str">
        <f t="shared" si="77"/>
        <v>N/A</v>
      </c>
      <c r="G209" s="13">
        <v>0</v>
      </c>
      <c r="H209" s="11" t="str">
        <f t="shared" si="78"/>
        <v>N/A</v>
      </c>
      <c r="I209" s="12" t="s">
        <v>1747</v>
      </c>
      <c r="J209" s="12" t="s">
        <v>1747</v>
      </c>
      <c r="K209" s="41" t="s">
        <v>739</v>
      </c>
      <c r="L209" s="9" t="str">
        <f t="shared" si="75"/>
        <v>N/A</v>
      </c>
    </row>
    <row r="210" spans="1:12" ht="25" x14ac:dyDescent="0.25">
      <c r="A210" s="2" t="s">
        <v>1682</v>
      </c>
      <c r="B210" s="33" t="s">
        <v>213</v>
      </c>
      <c r="C210" s="13">
        <v>0</v>
      </c>
      <c r="D210" s="11" t="str">
        <f t="shared" si="76"/>
        <v>N/A</v>
      </c>
      <c r="E210" s="13">
        <v>0</v>
      </c>
      <c r="F210" s="11" t="str">
        <f t="shared" si="77"/>
        <v>N/A</v>
      </c>
      <c r="G210" s="13">
        <v>6.4332425068000001</v>
      </c>
      <c r="H210" s="11" t="str">
        <f t="shared" si="78"/>
        <v>N/A</v>
      </c>
      <c r="I210" s="12" t="s">
        <v>1747</v>
      </c>
      <c r="J210" s="12" t="s">
        <v>1747</v>
      </c>
      <c r="K210" s="41" t="s">
        <v>739</v>
      </c>
      <c r="L210" s="9" t="str">
        <f t="shared" si="75"/>
        <v>N/A</v>
      </c>
    </row>
    <row r="211" spans="1:12" ht="25" x14ac:dyDescent="0.25">
      <c r="A211" s="2" t="s">
        <v>1683</v>
      </c>
      <c r="B211" s="33" t="s">
        <v>213</v>
      </c>
      <c r="C211" s="13">
        <v>0</v>
      </c>
      <c r="D211" s="11" t="str">
        <f t="shared" si="76"/>
        <v>N/A</v>
      </c>
      <c r="E211" s="13">
        <v>0</v>
      </c>
      <c r="F211" s="11" t="str">
        <f t="shared" si="77"/>
        <v>N/A</v>
      </c>
      <c r="G211" s="13">
        <v>0</v>
      </c>
      <c r="H211" s="11" t="str">
        <f t="shared" si="78"/>
        <v>N/A</v>
      </c>
      <c r="I211" s="12" t="s">
        <v>1747</v>
      </c>
      <c r="J211" s="12" t="s">
        <v>1747</v>
      </c>
      <c r="K211" s="41" t="s">
        <v>739</v>
      </c>
      <c r="L211" s="9" t="str">
        <f t="shared" si="75"/>
        <v>N/A</v>
      </c>
    </row>
    <row r="212" spans="1:12" ht="25" x14ac:dyDescent="0.25">
      <c r="A212" s="2" t="s">
        <v>1684</v>
      </c>
      <c r="B212" s="33" t="s">
        <v>213</v>
      </c>
      <c r="C212" s="13">
        <v>0</v>
      </c>
      <c r="D212" s="11" t="str">
        <f t="shared" si="76"/>
        <v>N/A</v>
      </c>
      <c r="E212" s="13">
        <v>0</v>
      </c>
      <c r="F212" s="11" t="str">
        <f t="shared" si="77"/>
        <v>N/A</v>
      </c>
      <c r="G212" s="13">
        <v>0</v>
      </c>
      <c r="H212" s="11" t="str">
        <f t="shared" si="78"/>
        <v>N/A</v>
      </c>
      <c r="I212" s="12" t="s">
        <v>1747</v>
      </c>
      <c r="J212" s="12" t="s">
        <v>1747</v>
      </c>
      <c r="K212" s="41" t="s">
        <v>739</v>
      </c>
      <c r="L212" s="9" t="str">
        <f t="shared" si="75"/>
        <v>N/A</v>
      </c>
    </row>
    <row r="213" spans="1:12" ht="25" x14ac:dyDescent="0.25">
      <c r="A213" s="2" t="s">
        <v>1657</v>
      </c>
      <c r="B213" s="33" t="s">
        <v>213</v>
      </c>
      <c r="C213" s="13">
        <v>0</v>
      </c>
      <c r="D213" s="11" t="str">
        <f t="shared" si="76"/>
        <v>N/A</v>
      </c>
      <c r="E213" s="13">
        <v>0</v>
      </c>
      <c r="F213" s="11" t="str">
        <f t="shared" si="77"/>
        <v>N/A</v>
      </c>
      <c r="G213" s="13">
        <v>0.62633969119999999</v>
      </c>
      <c r="H213" s="11" t="str">
        <f t="shared" si="78"/>
        <v>N/A</v>
      </c>
      <c r="I213" s="12" t="s">
        <v>1747</v>
      </c>
      <c r="J213" s="12" t="s">
        <v>1747</v>
      </c>
      <c r="K213" s="41" t="s">
        <v>739</v>
      </c>
      <c r="L213" s="9" t="str">
        <f t="shared" si="75"/>
        <v>N/A</v>
      </c>
    </row>
    <row r="214" spans="1:12" x14ac:dyDescent="0.25">
      <c r="A214" s="144" t="s">
        <v>1646</v>
      </c>
      <c r="B214" s="145"/>
      <c r="C214" s="145"/>
      <c r="D214" s="145"/>
      <c r="E214" s="145"/>
      <c r="F214" s="145"/>
      <c r="G214" s="145"/>
      <c r="H214" s="145"/>
      <c r="I214" s="145"/>
      <c r="J214" s="145"/>
      <c r="K214" s="145"/>
      <c r="L214" s="146"/>
    </row>
    <row r="215" spans="1:12" x14ac:dyDescent="0.25">
      <c r="A215" s="134" t="s">
        <v>1644</v>
      </c>
      <c r="B215" s="135"/>
      <c r="C215" s="135"/>
      <c r="D215" s="135"/>
      <c r="E215" s="135"/>
      <c r="F215" s="135"/>
      <c r="G215" s="135"/>
      <c r="H215" s="135"/>
      <c r="I215" s="135"/>
      <c r="J215" s="135"/>
      <c r="K215" s="135"/>
      <c r="L215" s="136"/>
    </row>
    <row r="216" spans="1:12" s="20" customFormat="1" x14ac:dyDescent="0.25">
      <c r="A216" s="137" t="s">
        <v>1742</v>
      </c>
      <c r="B216" s="137"/>
      <c r="C216" s="137"/>
      <c r="D216" s="137"/>
      <c r="E216" s="137"/>
      <c r="F216" s="137"/>
      <c r="G216" s="137"/>
      <c r="H216" s="137"/>
      <c r="I216" s="137"/>
      <c r="J216" s="137"/>
      <c r="K216" s="137"/>
      <c r="L216" s="138"/>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1607</v>
      </c>
      <c r="B2" s="150"/>
      <c r="C2" s="150"/>
      <c r="D2" s="150"/>
      <c r="E2" s="150"/>
      <c r="F2" s="150"/>
      <c r="G2" s="150"/>
      <c r="H2" s="150"/>
      <c r="I2" s="150"/>
      <c r="J2" s="150"/>
      <c r="K2" s="150"/>
      <c r="L2" s="151"/>
    </row>
    <row r="3" spans="1:12" s="20" customFormat="1" ht="13" x14ac:dyDescent="0.3">
      <c r="A3" s="131" t="s">
        <v>1746</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3</v>
      </c>
      <c r="B6" s="41" t="s">
        <v>213</v>
      </c>
      <c r="C6" s="1">
        <v>1058255</v>
      </c>
      <c r="D6" s="11" t="str">
        <f t="shared" ref="D6:D39" si="0">IF($B6="N/A","N/A",IF(C6&gt;10,"No",IF(C6&lt;-10,"No","Yes")))</f>
        <v>N/A</v>
      </c>
      <c r="E6" s="1">
        <v>1107630</v>
      </c>
      <c r="F6" s="11" t="str">
        <f t="shared" ref="F6:F39" si="1">IF($B6="N/A","N/A",IF(E6&gt;10,"No",IF(E6&lt;-10,"No","Yes")))</f>
        <v>N/A</v>
      </c>
      <c r="G6" s="1">
        <v>586248</v>
      </c>
      <c r="H6" s="11" t="str">
        <f t="shared" ref="H6:H39" si="2">IF($B6="N/A","N/A",IF(G6&gt;10,"No",IF(G6&lt;-10,"No","Yes")))</f>
        <v>N/A</v>
      </c>
      <c r="I6" s="12">
        <v>4.6660000000000004</v>
      </c>
      <c r="J6" s="12">
        <v>-47.1</v>
      </c>
      <c r="K6" s="41" t="s">
        <v>739</v>
      </c>
      <c r="L6" s="9" t="str">
        <f t="shared" ref="L6:L39" si="3">IF(J6="Div by 0", "N/A", IF(K6="N/A","N/A", IF(J6&gt;VALUE(MID(K6,1,2)), "No", IF(J6&lt;-1*VALUE(MID(K6,1,2)), "No", "Yes"))))</f>
        <v>No</v>
      </c>
    </row>
    <row r="7" spans="1:12" x14ac:dyDescent="0.25">
      <c r="A7" s="18" t="s">
        <v>4</v>
      </c>
      <c r="B7" s="33" t="s">
        <v>213</v>
      </c>
      <c r="C7" s="34">
        <v>960970</v>
      </c>
      <c r="D7" s="11" t="str">
        <f t="shared" si="0"/>
        <v>N/A</v>
      </c>
      <c r="E7" s="34">
        <v>993495</v>
      </c>
      <c r="F7" s="11" t="str">
        <f t="shared" si="1"/>
        <v>N/A</v>
      </c>
      <c r="G7" s="34">
        <v>473372</v>
      </c>
      <c r="H7" s="11" t="str">
        <f t="shared" si="2"/>
        <v>N/A</v>
      </c>
      <c r="I7" s="12">
        <v>3.3849999999999998</v>
      </c>
      <c r="J7" s="12">
        <v>-52.4</v>
      </c>
      <c r="K7" s="41" t="s">
        <v>739</v>
      </c>
      <c r="L7" s="9" t="str">
        <f t="shared" si="3"/>
        <v>No</v>
      </c>
    </row>
    <row r="8" spans="1:12" x14ac:dyDescent="0.25">
      <c r="A8" s="18" t="s">
        <v>359</v>
      </c>
      <c r="B8" s="33" t="s">
        <v>213</v>
      </c>
      <c r="C8" s="34">
        <v>90.807036111000002</v>
      </c>
      <c r="D8" s="11" t="str">
        <f>IF($B8="N/A","N/A",IF(C8&gt;10,"No",IF(C8&lt;-10,"No","Yes")))</f>
        <v>N/A</v>
      </c>
      <c r="E8" s="34">
        <v>89.695566209000006</v>
      </c>
      <c r="F8" s="11" t="str">
        <f t="shared" si="1"/>
        <v>N/A</v>
      </c>
      <c r="G8" s="8">
        <v>80.746032396000004</v>
      </c>
      <c r="H8" s="11" t="str">
        <f t="shared" si="2"/>
        <v>N/A</v>
      </c>
      <c r="I8" s="12">
        <v>-1.22</v>
      </c>
      <c r="J8" s="12">
        <v>-9.98</v>
      </c>
      <c r="K8" s="41" t="s">
        <v>739</v>
      </c>
      <c r="L8" s="9" t="str">
        <f t="shared" si="3"/>
        <v>Yes</v>
      </c>
    </row>
    <row r="9" spans="1:12" x14ac:dyDescent="0.25">
      <c r="A9" s="18" t="s">
        <v>83</v>
      </c>
      <c r="B9" s="33" t="s">
        <v>213</v>
      </c>
      <c r="C9" s="34">
        <v>940158.66</v>
      </c>
      <c r="D9" s="11" t="str">
        <f t="shared" si="0"/>
        <v>N/A</v>
      </c>
      <c r="E9" s="34">
        <v>967268.6</v>
      </c>
      <c r="F9" s="11" t="str">
        <f t="shared" si="1"/>
        <v>N/A</v>
      </c>
      <c r="G9" s="34">
        <v>491443.98</v>
      </c>
      <c r="H9" s="11" t="str">
        <f t="shared" si="2"/>
        <v>N/A</v>
      </c>
      <c r="I9" s="12">
        <v>2.8839999999999999</v>
      </c>
      <c r="J9" s="12">
        <v>-49.2</v>
      </c>
      <c r="K9" s="41" t="s">
        <v>739</v>
      </c>
      <c r="L9" s="9" t="str">
        <f t="shared" si="3"/>
        <v>No</v>
      </c>
    </row>
    <row r="10" spans="1:12" x14ac:dyDescent="0.25">
      <c r="A10" s="18" t="s">
        <v>100</v>
      </c>
      <c r="B10" s="33" t="s">
        <v>213</v>
      </c>
      <c r="C10" s="34">
        <v>2197</v>
      </c>
      <c r="D10" s="11" t="str">
        <f t="shared" si="0"/>
        <v>N/A</v>
      </c>
      <c r="E10" s="34">
        <v>2144</v>
      </c>
      <c r="F10" s="11" t="str">
        <f t="shared" si="1"/>
        <v>N/A</v>
      </c>
      <c r="G10" s="34">
        <v>1546</v>
      </c>
      <c r="H10" s="11" t="str">
        <f t="shared" si="2"/>
        <v>N/A</v>
      </c>
      <c r="I10" s="12">
        <v>-2.41</v>
      </c>
      <c r="J10" s="12">
        <v>-27.9</v>
      </c>
      <c r="K10" s="41" t="s">
        <v>739</v>
      </c>
      <c r="L10" s="9" t="str">
        <f t="shared" si="3"/>
        <v>Yes</v>
      </c>
    </row>
    <row r="11" spans="1:12" x14ac:dyDescent="0.25">
      <c r="A11" s="18" t="s">
        <v>990</v>
      </c>
      <c r="B11" s="33" t="s">
        <v>213</v>
      </c>
      <c r="C11" s="34">
        <v>900</v>
      </c>
      <c r="D11" s="11" t="str">
        <f t="shared" si="0"/>
        <v>N/A</v>
      </c>
      <c r="E11" s="34">
        <v>815</v>
      </c>
      <c r="F11" s="11" t="str">
        <f t="shared" si="1"/>
        <v>N/A</v>
      </c>
      <c r="G11" s="34">
        <v>489</v>
      </c>
      <c r="H11" s="11" t="str">
        <f t="shared" si="2"/>
        <v>N/A</v>
      </c>
      <c r="I11" s="12">
        <v>-9.44</v>
      </c>
      <c r="J11" s="12">
        <v>-40</v>
      </c>
      <c r="K11" s="41" t="s">
        <v>739</v>
      </c>
      <c r="L11" s="9" t="str">
        <f t="shared" si="3"/>
        <v>No</v>
      </c>
    </row>
    <row r="12" spans="1:12" x14ac:dyDescent="0.25">
      <c r="A12" s="18" t="s">
        <v>991</v>
      </c>
      <c r="B12" s="33" t="s">
        <v>213</v>
      </c>
      <c r="C12" s="34">
        <v>101</v>
      </c>
      <c r="D12" s="11" t="str">
        <f t="shared" si="0"/>
        <v>N/A</v>
      </c>
      <c r="E12" s="34">
        <v>90</v>
      </c>
      <c r="F12" s="11" t="str">
        <f t="shared" si="1"/>
        <v>N/A</v>
      </c>
      <c r="G12" s="34">
        <v>92</v>
      </c>
      <c r="H12" s="11" t="str">
        <f t="shared" si="2"/>
        <v>N/A</v>
      </c>
      <c r="I12" s="12">
        <v>-10.9</v>
      </c>
      <c r="J12" s="12">
        <v>2.222</v>
      </c>
      <c r="K12" s="41" t="s">
        <v>739</v>
      </c>
      <c r="L12" s="9" t="str">
        <f t="shared" si="3"/>
        <v>Yes</v>
      </c>
    </row>
    <row r="13" spans="1:12" x14ac:dyDescent="0.25">
      <c r="A13" s="18" t="s">
        <v>992</v>
      </c>
      <c r="B13" s="33" t="s">
        <v>213</v>
      </c>
      <c r="C13" s="34">
        <v>11</v>
      </c>
      <c r="D13" s="11" t="str">
        <f t="shared" si="0"/>
        <v>N/A</v>
      </c>
      <c r="E13" s="34">
        <v>11</v>
      </c>
      <c r="F13" s="11" t="str">
        <f t="shared" si="1"/>
        <v>N/A</v>
      </c>
      <c r="G13" s="34">
        <v>11</v>
      </c>
      <c r="H13" s="11" t="str">
        <f t="shared" si="2"/>
        <v>N/A</v>
      </c>
      <c r="I13" s="12">
        <v>37.5</v>
      </c>
      <c r="J13" s="12">
        <v>0</v>
      </c>
      <c r="K13" s="41" t="s">
        <v>739</v>
      </c>
      <c r="L13" s="9" t="str">
        <f t="shared" si="3"/>
        <v>Yes</v>
      </c>
    </row>
    <row r="14" spans="1:12" x14ac:dyDescent="0.25">
      <c r="A14" s="18" t="s">
        <v>993</v>
      </c>
      <c r="B14" s="33" t="s">
        <v>213</v>
      </c>
      <c r="C14" s="34">
        <v>1188</v>
      </c>
      <c r="D14" s="11" t="str">
        <f t="shared" si="0"/>
        <v>N/A</v>
      </c>
      <c r="E14" s="34">
        <v>1228</v>
      </c>
      <c r="F14" s="11" t="str">
        <f t="shared" si="1"/>
        <v>N/A</v>
      </c>
      <c r="G14" s="34">
        <v>954</v>
      </c>
      <c r="H14" s="11" t="str">
        <f t="shared" si="2"/>
        <v>N/A</v>
      </c>
      <c r="I14" s="12">
        <v>3.367</v>
      </c>
      <c r="J14" s="12">
        <v>-22.3</v>
      </c>
      <c r="K14" s="41" t="s">
        <v>739</v>
      </c>
      <c r="L14" s="9" t="str">
        <f t="shared" si="3"/>
        <v>Yes</v>
      </c>
    </row>
    <row r="15" spans="1:12" x14ac:dyDescent="0.25">
      <c r="A15" s="4" t="s">
        <v>994</v>
      </c>
      <c r="B15" s="33" t="s">
        <v>213</v>
      </c>
      <c r="C15" s="34">
        <v>0</v>
      </c>
      <c r="D15" s="11" t="str">
        <f t="shared" si="0"/>
        <v>N/A</v>
      </c>
      <c r="E15" s="34">
        <v>0</v>
      </c>
      <c r="F15" s="11" t="str">
        <f t="shared" si="1"/>
        <v>N/A</v>
      </c>
      <c r="G15" s="34">
        <v>0</v>
      </c>
      <c r="H15" s="11" t="str">
        <f t="shared" si="2"/>
        <v>N/A</v>
      </c>
      <c r="I15" s="12" t="s">
        <v>1747</v>
      </c>
      <c r="J15" s="12" t="s">
        <v>1747</v>
      </c>
      <c r="K15" s="41" t="s">
        <v>739</v>
      </c>
      <c r="L15" s="9" t="str">
        <f t="shared" si="3"/>
        <v>N/A</v>
      </c>
    </row>
    <row r="16" spans="1:12" x14ac:dyDescent="0.25">
      <c r="A16" s="4" t="s">
        <v>102</v>
      </c>
      <c r="B16" s="33" t="s">
        <v>213</v>
      </c>
      <c r="C16" s="34">
        <v>145399</v>
      </c>
      <c r="D16" s="11" t="str">
        <f t="shared" si="0"/>
        <v>N/A</v>
      </c>
      <c r="E16" s="34">
        <v>150874</v>
      </c>
      <c r="F16" s="11" t="str">
        <f t="shared" si="1"/>
        <v>N/A</v>
      </c>
      <c r="G16" s="34">
        <v>69876</v>
      </c>
      <c r="H16" s="11" t="str">
        <f t="shared" si="2"/>
        <v>N/A</v>
      </c>
      <c r="I16" s="12">
        <v>3.766</v>
      </c>
      <c r="J16" s="12">
        <v>-53.7</v>
      </c>
      <c r="K16" s="41" t="s">
        <v>739</v>
      </c>
      <c r="L16" s="9" t="str">
        <f t="shared" si="3"/>
        <v>No</v>
      </c>
    </row>
    <row r="17" spans="1:12" x14ac:dyDescent="0.25">
      <c r="A17" s="4" t="s">
        <v>995</v>
      </c>
      <c r="B17" s="33" t="s">
        <v>213</v>
      </c>
      <c r="C17" s="34">
        <v>126786</v>
      </c>
      <c r="D17" s="11" t="str">
        <f t="shared" si="0"/>
        <v>N/A</v>
      </c>
      <c r="E17" s="34">
        <v>131711</v>
      </c>
      <c r="F17" s="11" t="str">
        <f t="shared" si="1"/>
        <v>N/A</v>
      </c>
      <c r="G17" s="34">
        <v>58129</v>
      </c>
      <c r="H17" s="11" t="str">
        <f t="shared" si="2"/>
        <v>N/A</v>
      </c>
      <c r="I17" s="12">
        <v>3.8839999999999999</v>
      </c>
      <c r="J17" s="12">
        <v>-55.9</v>
      </c>
      <c r="K17" s="41" t="s">
        <v>739</v>
      </c>
      <c r="L17" s="9" t="str">
        <f t="shared" si="3"/>
        <v>No</v>
      </c>
    </row>
    <row r="18" spans="1:12" x14ac:dyDescent="0.25">
      <c r="A18" s="4" t="s">
        <v>996</v>
      </c>
      <c r="B18" s="33" t="s">
        <v>213</v>
      </c>
      <c r="C18" s="34">
        <v>2750</v>
      </c>
      <c r="D18" s="11" t="str">
        <f t="shared" si="0"/>
        <v>N/A</v>
      </c>
      <c r="E18" s="34">
        <v>2500</v>
      </c>
      <c r="F18" s="11" t="str">
        <f t="shared" si="1"/>
        <v>N/A</v>
      </c>
      <c r="G18" s="34">
        <v>2086</v>
      </c>
      <c r="H18" s="11" t="str">
        <f t="shared" si="2"/>
        <v>N/A</v>
      </c>
      <c r="I18" s="12">
        <v>-9.09</v>
      </c>
      <c r="J18" s="12">
        <v>-16.600000000000001</v>
      </c>
      <c r="K18" s="41" t="s">
        <v>739</v>
      </c>
      <c r="L18" s="9" t="str">
        <f t="shared" si="3"/>
        <v>Yes</v>
      </c>
    </row>
    <row r="19" spans="1:12" x14ac:dyDescent="0.25">
      <c r="A19" s="4" t="s">
        <v>997</v>
      </c>
      <c r="B19" s="33" t="s">
        <v>213</v>
      </c>
      <c r="C19" s="34">
        <v>1342</v>
      </c>
      <c r="D19" s="11" t="str">
        <f t="shared" si="0"/>
        <v>N/A</v>
      </c>
      <c r="E19" s="34">
        <v>1489</v>
      </c>
      <c r="F19" s="11" t="str">
        <f t="shared" si="1"/>
        <v>N/A</v>
      </c>
      <c r="G19" s="34">
        <v>554</v>
      </c>
      <c r="H19" s="11" t="str">
        <f t="shared" si="2"/>
        <v>N/A</v>
      </c>
      <c r="I19" s="12">
        <v>10.95</v>
      </c>
      <c r="J19" s="12">
        <v>-62.8</v>
      </c>
      <c r="K19" s="41" t="s">
        <v>739</v>
      </c>
      <c r="L19" s="9" t="str">
        <f t="shared" si="3"/>
        <v>No</v>
      </c>
    </row>
    <row r="20" spans="1:12" x14ac:dyDescent="0.25">
      <c r="A20" s="4" t="s">
        <v>998</v>
      </c>
      <c r="B20" s="33" t="s">
        <v>213</v>
      </c>
      <c r="C20" s="34">
        <v>14521</v>
      </c>
      <c r="D20" s="11" t="str">
        <f t="shared" si="0"/>
        <v>N/A</v>
      </c>
      <c r="E20" s="34">
        <v>15174</v>
      </c>
      <c r="F20" s="11" t="str">
        <f t="shared" si="1"/>
        <v>N/A</v>
      </c>
      <c r="G20" s="34">
        <v>9107</v>
      </c>
      <c r="H20" s="11" t="str">
        <f t="shared" si="2"/>
        <v>N/A</v>
      </c>
      <c r="I20" s="12">
        <v>4.4969999999999999</v>
      </c>
      <c r="J20" s="12">
        <v>-40</v>
      </c>
      <c r="K20" s="41" t="s">
        <v>739</v>
      </c>
      <c r="L20" s="9" t="str">
        <f t="shared" si="3"/>
        <v>No</v>
      </c>
    </row>
    <row r="21" spans="1:12" x14ac:dyDescent="0.25">
      <c r="A21" s="2" t="s">
        <v>999</v>
      </c>
      <c r="B21" s="33" t="s">
        <v>213</v>
      </c>
      <c r="C21" s="34">
        <v>0</v>
      </c>
      <c r="D21" s="11" t="str">
        <f t="shared" si="0"/>
        <v>N/A</v>
      </c>
      <c r="E21" s="34">
        <v>0</v>
      </c>
      <c r="F21" s="11" t="str">
        <f t="shared" si="1"/>
        <v>N/A</v>
      </c>
      <c r="G21" s="34">
        <v>0</v>
      </c>
      <c r="H21" s="11" t="str">
        <f t="shared" si="2"/>
        <v>N/A</v>
      </c>
      <c r="I21" s="12" t="s">
        <v>1747</v>
      </c>
      <c r="J21" s="12" t="s">
        <v>1747</v>
      </c>
      <c r="K21" s="41" t="s">
        <v>739</v>
      </c>
      <c r="L21" s="9" t="str">
        <f t="shared" si="3"/>
        <v>N/A</v>
      </c>
    </row>
    <row r="22" spans="1:12" x14ac:dyDescent="0.25">
      <c r="A22" s="4" t="s">
        <v>1728</v>
      </c>
      <c r="B22" s="33" t="s">
        <v>213</v>
      </c>
      <c r="C22" s="34">
        <v>750070</v>
      </c>
      <c r="D22" s="11" t="str">
        <f t="shared" si="0"/>
        <v>N/A</v>
      </c>
      <c r="E22" s="34">
        <v>762904</v>
      </c>
      <c r="F22" s="11" t="str">
        <f t="shared" si="1"/>
        <v>N/A</v>
      </c>
      <c r="G22" s="34">
        <v>387503</v>
      </c>
      <c r="H22" s="11" t="str">
        <f t="shared" si="2"/>
        <v>N/A</v>
      </c>
      <c r="I22" s="12">
        <v>1.7110000000000001</v>
      </c>
      <c r="J22" s="12">
        <v>-49.2</v>
      </c>
      <c r="K22" s="41" t="s">
        <v>739</v>
      </c>
      <c r="L22" s="9" t="str">
        <f t="shared" si="3"/>
        <v>No</v>
      </c>
    </row>
    <row r="23" spans="1:12" x14ac:dyDescent="0.25">
      <c r="A23" s="4" t="s">
        <v>1000</v>
      </c>
      <c r="B23" s="33" t="s">
        <v>213</v>
      </c>
      <c r="C23" s="34">
        <v>89254</v>
      </c>
      <c r="D23" s="11" t="str">
        <f t="shared" si="0"/>
        <v>N/A</v>
      </c>
      <c r="E23" s="34">
        <v>73437</v>
      </c>
      <c r="F23" s="11" t="str">
        <f t="shared" si="1"/>
        <v>N/A</v>
      </c>
      <c r="G23" s="34">
        <v>27532</v>
      </c>
      <c r="H23" s="11" t="str">
        <f t="shared" si="2"/>
        <v>N/A</v>
      </c>
      <c r="I23" s="12">
        <v>-17.7</v>
      </c>
      <c r="J23" s="12">
        <v>-62.5</v>
      </c>
      <c r="K23" s="41" t="s">
        <v>739</v>
      </c>
      <c r="L23" s="9" t="str">
        <f t="shared" si="3"/>
        <v>No</v>
      </c>
    </row>
    <row r="24" spans="1:12" x14ac:dyDescent="0.25">
      <c r="A24" s="4" t="s">
        <v>1001</v>
      </c>
      <c r="B24" s="33" t="s">
        <v>213</v>
      </c>
      <c r="C24" s="34">
        <v>6668</v>
      </c>
      <c r="D24" s="11" t="str">
        <f t="shared" si="0"/>
        <v>N/A</v>
      </c>
      <c r="E24" s="34">
        <v>5884</v>
      </c>
      <c r="F24" s="11" t="str">
        <f t="shared" si="1"/>
        <v>N/A</v>
      </c>
      <c r="G24" s="34">
        <v>2590</v>
      </c>
      <c r="H24" s="11" t="str">
        <f t="shared" si="2"/>
        <v>N/A</v>
      </c>
      <c r="I24" s="12">
        <v>-11.8</v>
      </c>
      <c r="J24" s="12">
        <v>-56</v>
      </c>
      <c r="K24" s="41" t="s">
        <v>739</v>
      </c>
      <c r="L24" s="9" t="str">
        <f t="shared" si="3"/>
        <v>No</v>
      </c>
    </row>
    <row r="25" spans="1:12" x14ac:dyDescent="0.25">
      <c r="A25" s="4" t="s">
        <v>1002</v>
      </c>
      <c r="B25" s="33" t="s">
        <v>213</v>
      </c>
      <c r="C25" s="34">
        <v>433</v>
      </c>
      <c r="D25" s="11" t="str">
        <f t="shared" si="0"/>
        <v>N/A</v>
      </c>
      <c r="E25" s="34">
        <v>457</v>
      </c>
      <c r="F25" s="11" t="str">
        <f t="shared" si="1"/>
        <v>N/A</v>
      </c>
      <c r="G25" s="34">
        <v>272</v>
      </c>
      <c r="H25" s="11" t="str">
        <f t="shared" si="2"/>
        <v>N/A</v>
      </c>
      <c r="I25" s="12">
        <v>5.5430000000000001</v>
      </c>
      <c r="J25" s="12">
        <v>-40.5</v>
      </c>
      <c r="K25" s="41" t="s">
        <v>739</v>
      </c>
      <c r="L25" s="9" t="str">
        <f t="shared" si="3"/>
        <v>No</v>
      </c>
    </row>
    <row r="26" spans="1:12" x14ac:dyDescent="0.25">
      <c r="A26" s="4" t="s">
        <v>1003</v>
      </c>
      <c r="B26" s="33" t="s">
        <v>213</v>
      </c>
      <c r="C26" s="34">
        <v>591822</v>
      </c>
      <c r="D26" s="11" t="str">
        <f t="shared" si="0"/>
        <v>N/A</v>
      </c>
      <c r="E26" s="34">
        <v>614650</v>
      </c>
      <c r="F26" s="11" t="str">
        <f t="shared" si="1"/>
        <v>N/A</v>
      </c>
      <c r="G26" s="34">
        <v>316670</v>
      </c>
      <c r="H26" s="11" t="str">
        <f t="shared" si="2"/>
        <v>N/A</v>
      </c>
      <c r="I26" s="12">
        <v>3.8570000000000002</v>
      </c>
      <c r="J26" s="12">
        <v>-48.5</v>
      </c>
      <c r="K26" s="41" t="s">
        <v>739</v>
      </c>
      <c r="L26" s="9" t="str">
        <f t="shared" si="3"/>
        <v>No</v>
      </c>
    </row>
    <row r="27" spans="1:12" x14ac:dyDescent="0.25">
      <c r="A27" s="4" t="s">
        <v>1004</v>
      </c>
      <c r="B27" s="33" t="s">
        <v>213</v>
      </c>
      <c r="C27" s="34">
        <v>51113</v>
      </c>
      <c r="D27" s="11" t="str">
        <f t="shared" si="0"/>
        <v>N/A</v>
      </c>
      <c r="E27" s="34">
        <v>57007</v>
      </c>
      <c r="F27" s="11" t="str">
        <f t="shared" si="1"/>
        <v>N/A</v>
      </c>
      <c r="G27" s="34">
        <v>33947</v>
      </c>
      <c r="H27" s="11" t="str">
        <f t="shared" si="2"/>
        <v>N/A</v>
      </c>
      <c r="I27" s="12">
        <v>11.53</v>
      </c>
      <c r="J27" s="12">
        <v>-40.5</v>
      </c>
      <c r="K27" s="41" t="s">
        <v>739</v>
      </c>
      <c r="L27" s="9" t="str">
        <f t="shared" si="3"/>
        <v>No</v>
      </c>
    </row>
    <row r="28" spans="1:12" x14ac:dyDescent="0.25">
      <c r="A28" s="48" t="s">
        <v>1005</v>
      </c>
      <c r="B28" s="33" t="s">
        <v>213</v>
      </c>
      <c r="C28" s="34">
        <v>10780</v>
      </c>
      <c r="D28" s="11" t="str">
        <f t="shared" si="0"/>
        <v>N/A</v>
      </c>
      <c r="E28" s="34">
        <v>11469</v>
      </c>
      <c r="F28" s="11" t="str">
        <f t="shared" si="1"/>
        <v>N/A</v>
      </c>
      <c r="G28" s="34">
        <v>6492</v>
      </c>
      <c r="H28" s="11" t="str">
        <f t="shared" si="2"/>
        <v>N/A</v>
      </c>
      <c r="I28" s="12">
        <v>6.391</v>
      </c>
      <c r="J28" s="12">
        <v>-43.4</v>
      </c>
      <c r="K28" s="41" t="s">
        <v>739</v>
      </c>
      <c r="L28" s="9" t="str">
        <f t="shared" si="3"/>
        <v>No</v>
      </c>
    </row>
    <row r="29" spans="1:12" x14ac:dyDescent="0.25">
      <c r="A29" s="48" t="s">
        <v>1006</v>
      </c>
      <c r="B29" s="33" t="s">
        <v>213</v>
      </c>
      <c r="C29" s="34">
        <v>0</v>
      </c>
      <c r="D29" s="11" t="str">
        <f t="shared" si="0"/>
        <v>N/A</v>
      </c>
      <c r="E29" s="34">
        <v>0</v>
      </c>
      <c r="F29" s="11" t="str">
        <f t="shared" si="1"/>
        <v>N/A</v>
      </c>
      <c r="G29" s="34">
        <v>0</v>
      </c>
      <c r="H29" s="11" t="str">
        <f t="shared" si="2"/>
        <v>N/A</v>
      </c>
      <c r="I29" s="12" t="s">
        <v>1747</v>
      </c>
      <c r="J29" s="12" t="s">
        <v>1747</v>
      </c>
      <c r="K29" s="41" t="s">
        <v>739</v>
      </c>
      <c r="L29" s="9" t="str">
        <f t="shared" si="3"/>
        <v>N/A</v>
      </c>
    </row>
    <row r="30" spans="1:12" x14ac:dyDescent="0.25">
      <c r="A30" s="48" t="s">
        <v>106</v>
      </c>
      <c r="B30" s="33" t="s">
        <v>213</v>
      </c>
      <c r="C30" s="34">
        <v>160589</v>
      </c>
      <c r="D30" s="11" t="str">
        <f t="shared" si="0"/>
        <v>N/A</v>
      </c>
      <c r="E30" s="34">
        <v>191708</v>
      </c>
      <c r="F30" s="11" t="str">
        <f t="shared" si="1"/>
        <v>N/A</v>
      </c>
      <c r="G30" s="34">
        <v>127323</v>
      </c>
      <c r="H30" s="11" t="str">
        <f t="shared" si="2"/>
        <v>N/A</v>
      </c>
      <c r="I30" s="12">
        <v>19.38</v>
      </c>
      <c r="J30" s="12">
        <v>-33.6</v>
      </c>
      <c r="K30" s="41" t="s">
        <v>739</v>
      </c>
      <c r="L30" s="9" t="str">
        <f t="shared" si="3"/>
        <v>No</v>
      </c>
    </row>
    <row r="31" spans="1:12" x14ac:dyDescent="0.25">
      <c r="A31" s="42" t="s">
        <v>1007</v>
      </c>
      <c r="B31" s="33" t="s">
        <v>213</v>
      </c>
      <c r="C31" s="34">
        <v>62285</v>
      </c>
      <c r="D31" s="11" t="str">
        <f t="shared" si="0"/>
        <v>N/A</v>
      </c>
      <c r="E31" s="34">
        <v>58173</v>
      </c>
      <c r="F31" s="11" t="str">
        <f t="shared" si="1"/>
        <v>N/A</v>
      </c>
      <c r="G31" s="34">
        <v>21567</v>
      </c>
      <c r="H31" s="11" t="str">
        <f t="shared" si="2"/>
        <v>N/A</v>
      </c>
      <c r="I31" s="12">
        <v>-6.6</v>
      </c>
      <c r="J31" s="12">
        <v>-62.9</v>
      </c>
      <c r="K31" s="41" t="s">
        <v>739</v>
      </c>
      <c r="L31" s="9" t="str">
        <f t="shared" si="3"/>
        <v>No</v>
      </c>
    </row>
    <row r="32" spans="1:12" x14ac:dyDescent="0.25">
      <c r="A32" s="42" t="s">
        <v>1008</v>
      </c>
      <c r="B32" s="33" t="s">
        <v>213</v>
      </c>
      <c r="C32" s="34">
        <v>10065</v>
      </c>
      <c r="D32" s="11" t="str">
        <f t="shared" si="0"/>
        <v>N/A</v>
      </c>
      <c r="E32" s="34">
        <v>10382</v>
      </c>
      <c r="F32" s="11" t="str">
        <f t="shared" si="1"/>
        <v>N/A</v>
      </c>
      <c r="G32" s="34">
        <v>4636</v>
      </c>
      <c r="H32" s="11" t="str">
        <f t="shared" si="2"/>
        <v>N/A</v>
      </c>
      <c r="I32" s="12">
        <v>3.15</v>
      </c>
      <c r="J32" s="12">
        <v>-55.3</v>
      </c>
      <c r="K32" s="41" t="s">
        <v>739</v>
      </c>
      <c r="L32" s="9" t="str">
        <f t="shared" si="3"/>
        <v>No</v>
      </c>
    </row>
    <row r="33" spans="1:12" x14ac:dyDescent="0.25">
      <c r="A33" s="42" t="s">
        <v>1009</v>
      </c>
      <c r="B33" s="33" t="s">
        <v>213</v>
      </c>
      <c r="C33" s="34">
        <v>6576</v>
      </c>
      <c r="D33" s="11" t="str">
        <f t="shared" si="0"/>
        <v>N/A</v>
      </c>
      <c r="E33" s="34">
        <v>6116</v>
      </c>
      <c r="F33" s="11" t="str">
        <f t="shared" si="1"/>
        <v>N/A</v>
      </c>
      <c r="G33" s="34">
        <v>4848</v>
      </c>
      <c r="H33" s="11" t="str">
        <f t="shared" si="2"/>
        <v>N/A</v>
      </c>
      <c r="I33" s="12">
        <v>-7</v>
      </c>
      <c r="J33" s="12">
        <v>-20.7</v>
      </c>
      <c r="K33" s="41" t="s">
        <v>739</v>
      </c>
      <c r="L33" s="9" t="str">
        <f t="shared" si="3"/>
        <v>Yes</v>
      </c>
    </row>
    <row r="34" spans="1:12" x14ac:dyDescent="0.25">
      <c r="A34" s="42" t="s">
        <v>1010</v>
      </c>
      <c r="B34" s="33" t="s">
        <v>213</v>
      </c>
      <c r="C34" s="34">
        <v>40641</v>
      </c>
      <c r="D34" s="11" t="str">
        <f t="shared" si="0"/>
        <v>N/A</v>
      </c>
      <c r="E34" s="34">
        <v>41161</v>
      </c>
      <c r="F34" s="11" t="str">
        <f t="shared" si="1"/>
        <v>N/A</v>
      </c>
      <c r="G34" s="34">
        <v>23193</v>
      </c>
      <c r="H34" s="11" t="str">
        <f t="shared" si="2"/>
        <v>N/A</v>
      </c>
      <c r="I34" s="12">
        <v>1.2789999999999999</v>
      </c>
      <c r="J34" s="12">
        <v>-43.7</v>
      </c>
      <c r="K34" s="41" t="s">
        <v>739</v>
      </c>
      <c r="L34" s="9" t="str">
        <f t="shared" si="3"/>
        <v>No</v>
      </c>
    </row>
    <row r="35" spans="1:12" x14ac:dyDescent="0.25">
      <c r="A35" s="42" t="s">
        <v>1011</v>
      </c>
      <c r="B35" s="33" t="s">
        <v>213</v>
      </c>
      <c r="C35" s="34">
        <v>18131</v>
      </c>
      <c r="D35" s="11" t="str">
        <f t="shared" si="0"/>
        <v>N/A</v>
      </c>
      <c r="E35" s="34">
        <v>22135</v>
      </c>
      <c r="F35" s="11" t="str">
        <f t="shared" si="1"/>
        <v>N/A</v>
      </c>
      <c r="G35" s="34">
        <v>10853</v>
      </c>
      <c r="H35" s="11" t="str">
        <f t="shared" si="2"/>
        <v>N/A</v>
      </c>
      <c r="I35" s="12">
        <v>22.08</v>
      </c>
      <c r="J35" s="12">
        <v>-51</v>
      </c>
      <c r="K35" s="41" t="s">
        <v>739</v>
      </c>
      <c r="L35" s="9" t="str">
        <f t="shared" si="3"/>
        <v>No</v>
      </c>
    </row>
    <row r="36" spans="1:12" x14ac:dyDescent="0.25">
      <c r="A36" s="42" t="s">
        <v>1012</v>
      </c>
      <c r="B36" s="33" t="s">
        <v>213</v>
      </c>
      <c r="C36" s="34">
        <v>22891</v>
      </c>
      <c r="D36" s="11" t="str">
        <f t="shared" si="0"/>
        <v>N/A</v>
      </c>
      <c r="E36" s="34">
        <v>53741</v>
      </c>
      <c r="F36" s="11" t="str">
        <f t="shared" si="1"/>
        <v>N/A</v>
      </c>
      <c r="G36" s="34">
        <v>62226</v>
      </c>
      <c r="H36" s="11" t="str">
        <f t="shared" si="2"/>
        <v>N/A</v>
      </c>
      <c r="I36" s="12">
        <v>134.80000000000001</v>
      </c>
      <c r="J36" s="12">
        <v>15.79</v>
      </c>
      <c r="K36" s="41" t="s">
        <v>739</v>
      </c>
      <c r="L36" s="9" t="str">
        <f t="shared" si="3"/>
        <v>Yes</v>
      </c>
    </row>
    <row r="37" spans="1:12" x14ac:dyDescent="0.25">
      <c r="A37" s="42" t="s">
        <v>122</v>
      </c>
      <c r="B37" s="33" t="s">
        <v>213</v>
      </c>
      <c r="C37" s="34">
        <v>1499</v>
      </c>
      <c r="D37" s="11" t="str">
        <f t="shared" si="0"/>
        <v>N/A</v>
      </c>
      <c r="E37" s="34">
        <v>1399</v>
      </c>
      <c r="F37" s="11" t="str">
        <f t="shared" si="1"/>
        <v>N/A</v>
      </c>
      <c r="G37" s="34">
        <v>1208</v>
      </c>
      <c r="H37" s="11" t="str">
        <f t="shared" si="2"/>
        <v>N/A</v>
      </c>
      <c r="I37" s="12">
        <v>-6.67</v>
      </c>
      <c r="J37" s="12">
        <v>-13.7</v>
      </c>
      <c r="K37" s="41" t="s">
        <v>739</v>
      </c>
      <c r="L37" s="9" t="str">
        <f t="shared" si="3"/>
        <v>Yes</v>
      </c>
    </row>
    <row r="38" spans="1:12" x14ac:dyDescent="0.25">
      <c r="A38" s="42" t="s">
        <v>84</v>
      </c>
      <c r="B38" s="33" t="s">
        <v>213</v>
      </c>
      <c r="C38" s="43">
        <v>3819717201</v>
      </c>
      <c r="D38" s="11" t="str">
        <f t="shared" si="0"/>
        <v>N/A</v>
      </c>
      <c r="E38" s="43">
        <v>3819431861</v>
      </c>
      <c r="F38" s="11" t="str">
        <f t="shared" si="1"/>
        <v>N/A</v>
      </c>
      <c r="G38" s="43">
        <v>1875204536</v>
      </c>
      <c r="H38" s="11" t="str">
        <f t="shared" si="2"/>
        <v>N/A</v>
      </c>
      <c r="I38" s="12">
        <v>-7.0000000000000001E-3</v>
      </c>
      <c r="J38" s="12">
        <v>-50.9</v>
      </c>
      <c r="K38" s="41" t="s">
        <v>739</v>
      </c>
      <c r="L38" s="9" t="str">
        <f t="shared" si="3"/>
        <v>No</v>
      </c>
    </row>
    <row r="39" spans="1:12" x14ac:dyDescent="0.25">
      <c r="A39" s="42" t="s">
        <v>1301</v>
      </c>
      <c r="B39" s="33" t="s">
        <v>213</v>
      </c>
      <c r="C39" s="43">
        <v>3609.4487632999999</v>
      </c>
      <c r="D39" s="11" t="str">
        <f t="shared" si="0"/>
        <v>N/A</v>
      </c>
      <c r="E39" s="43">
        <v>3448.2921743000002</v>
      </c>
      <c r="F39" s="11" t="str">
        <f t="shared" si="1"/>
        <v>N/A</v>
      </c>
      <c r="G39" s="43">
        <v>3198.6540439999999</v>
      </c>
      <c r="H39" s="11" t="str">
        <f t="shared" si="2"/>
        <v>N/A</v>
      </c>
      <c r="I39" s="12">
        <v>-4.46</v>
      </c>
      <c r="J39" s="12">
        <v>-7.24</v>
      </c>
      <c r="K39" s="41" t="s">
        <v>739</v>
      </c>
      <c r="L39" s="9" t="str">
        <f t="shared" si="3"/>
        <v>Yes</v>
      </c>
    </row>
    <row r="40" spans="1:12" x14ac:dyDescent="0.25">
      <c r="A40" s="42" t="s">
        <v>1302</v>
      </c>
      <c r="B40" s="33" t="s">
        <v>213</v>
      </c>
      <c r="C40" s="43">
        <v>3974.8558238000001</v>
      </c>
      <c r="D40" s="11" t="str">
        <f>IF($B40="N/A","N/A",IF(C40&gt;10,"No",IF(C40&lt;-10,"No","Yes")))</f>
        <v>N/A</v>
      </c>
      <c r="E40" s="43">
        <v>3844.4399428000002</v>
      </c>
      <c r="F40" s="11" t="str">
        <f>IF($B40="N/A","N/A",IF(E40&gt;10,"No",IF(E40&lt;-10,"No","Yes")))</f>
        <v>N/A</v>
      </c>
      <c r="G40" s="43">
        <v>3961.3761186000002</v>
      </c>
      <c r="H40" s="11" t="str">
        <f>IF($B40="N/A","N/A",IF(G40&gt;10,"No",IF(G40&lt;-10,"No","Yes")))</f>
        <v>N/A</v>
      </c>
      <c r="I40" s="12">
        <v>-3.28</v>
      </c>
      <c r="J40" s="12">
        <v>3.0419999999999998</v>
      </c>
      <c r="K40" s="41" t="s">
        <v>739</v>
      </c>
      <c r="L40" s="9" t="str">
        <f>IF(J40="Div by 0", "N/A", IF(K40="N/A","N/A", IF(J40&gt;VALUE(MID(K40,1,2)), "No", IF(J40&lt;-1*VALUE(MID(K40,1,2)), "No", "Yes"))))</f>
        <v>Yes</v>
      </c>
    </row>
    <row r="41" spans="1:12" x14ac:dyDescent="0.25">
      <c r="A41" s="42" t="s">
        <v>107</v>
      </c>
      <c r="B41" s="33" t="s">
        <v>213</v>
      </c>
      <c r="C41" s="43">
        <v>26067534</v>
      </c>
      <c r="D41" s="11" t="str">
        <f t="shared" ref="D41:D44" si="4">IF($B41="N/A","N/A",IF(C41&gt;10,"No",IF(C41&lt;-10,"No","Yes")))</f>
        <v>N/A</v>
      </c>
      <c r="E41" s="43">
        <v>17287990</v>
      </c>
      <c r="F41" s="11" t="str">
        <f t="shared" ref="F41:F44" si="5">IF($B41="N/A","N/A",IF(E41&gt;10,"No",IF(E41&lt;-10,"No","Yes")))</f>
        <v>N/A</v>
      </c>
      <c r="G41" s="43">
        <v>79370002</v>
      </c>
      <c r="H41" s="11" t="str">
        <f t="shared" ref="H41:H44" si="6">IF($B41="N/A","N/A",IF(G41&gt;10,"No",IF(G41&lt;-10,"No","Yes")))</f>
        <v>N/A</v>
      </c>
      <c r="I41" s="12">
        <v>-33.700000000000003</v>
      </c>
      <c r="J41" s="12">
        <v>359.1</v>
      </c>
      <c r="K41" s="41" t="s">
        <v>739</v>
      </c>
      <c r="L41" s="9" t="str">
        <f t="shared" ref="L41:L43" si="7">IF(J41="Div by 0", "N/A", IF(K41="N/A","N/A", IF(J41&gt;VALUE(MID(K41,1,2)), "No", IF(J41&lt;-1*VALUE(MID(K41,1,2)), "No", "Yes"))))</f>
        <v>No</v>
      </c>
    </row>
    <row r="42" spans="1:12" x14ac:dyDescent="0.25">
      <c r="A42" s="42" t="s">
        <v>158</v>
      </c>
      <c r="B42" s="41" t="s">
        <v>217</v>
      </c>
      <c r="C42" s="1">
        <v>0</v>
      </c>
      <c r="D42" s="11" t="str">
        <f>IF($B42="N/A","N/A",IF(C42&gt;0,"No",IF(C42&lt;0,"No","Yes")))</f>
        <v>Yes</v>
      </c>
      <c r="E42" s="1">
        <v>0</v>
      </c>
      <c r="F42" s="11" t="str">
        <f>IF($B42="N/A","N/A",IF(E42&gt;0,"No",IF(E42&lt;0,"No","Yes")))</f>
        <v>Yes</v>
      </c>
      <c r="G42" s="1">
        <v>18874</v>
      </c>
      <c r="H42" s="11" t="str">
        <f>IF($B42="N/A","N/A",IF(G42&gt;0,"No",IF(G42&lt;0,"No","Yes")))</f>
        <v>No</v>
      </c>
      <c r="I42" s="12" t="s">
        <v>1747</v>
      </c>
      <c r="J42" s="12" t="s">
        <v>1747</v>
      </c>
      <c r="K42" s="41" t="s">
        <v>739</v>
      </c>
      <c r="L42" s="9" t="str">
        <f t="shared" si="7"/>
        <v>N/A</v>
      </c>
    </row>
    <row r="43" spans="1:12" x14ac:dyDescent="0.25">
      <c r="A43" s="42" t="s">
        <v>156</v>
      </c>
      <c r="B43" s="33" t="s">
        <v>213</v>
      </c>
      <c r="C43" s="43">
        <v>0</v>
      </c>
      <c r="D43" s="11" t="str">
        <f t="shared" si="4"/>
        <v>N/A</v>
      </c>
      <c r="E43" s="43">
        <v>0</v>
      </c>
      <c r="F43" s="11" t="str">
        <f t="shared" si="5"/>
        <v>N/A</v>
      </c>
      <c r="G43" s="43">
        <v>5981090</v>
      </c>
      <c r="H43" s="11" t="str">
        <f t="shared" si="6"/>
        <v>N/A</v>
      </c>
      <c r="I43" s="12" t="s">
        <v>1747</v>
      </c>
      <c r="J43" s="12" t="s">
        <v>1747</v>
      </c>
      <c r="K43" s="41" t="s">
        <v>739</v>
      </c>
      <c r="L43" s="9" t="str">
        <f t="shared" si="7"/>
        <v>N/A</v>
      </c>
    </row>
    <row r="44" spans="1:12" x14ac:dyDescent="0.25">
      <c r="A44" s="42" t="s">
        <v>1303</v>
      </c>
      <c r="B44" s="33" t="s">
        <v>213</v>
      </c>
      <c r="C44" s="43" t="s">
        <v>1747</v>
      </c>
      <c r="D44" s="11" t="str">
        <f t="shared" si="4"/>
        <v>N/A</v>
      </c>
      <c r="E44" s="43" t="s">
        <v>1747</v>
      </c>
      <c r="F44" s="11" t="str">
        <f t="shared" si="5"/>
        <v>N/A</v>
      </c>
      <c r="G44" s="43">
        <v>316.89572958000002</v>
      </c>
      <c r="H44" s="11" t="str">
        <f t="shared" si="6"/>
        <v>N/A</v>
      </c>
      <c r="I44" s="12" t="s">
        <v>1747</v>
      </c>
      <c r="J44" s="12" t="s">
        <v>1747</v>
      </c>
      <c r="K44" s="41" t="s">
        <v>739</v>
      </c>
      <c r="L44" s="9" t="str">
        <f>IF(J44="Div by 0", "N/A", IF(OR(J44="N/A",K44="N/A"),"N/A", IF(J44&gt;VALUE(MID(K44,1,2)), "No", IF(J44&lt;-1*VALUE(MID(K44,1,2)), "No", "Yes"))))</f>
        <v>N/A</v>
      </c>
    </row>
    <row r="45" spans="1:12" x14ac:dyDescent="0.25">
      <c r="A45" s="42" t="s">
        <v>1304</v>
      </c>
      <c r="B45" s="33" t="s">
        <v>213</v>
      </c>
      <c r="C45" s="43">
        <v>16591.125171</v>
      </c>
      <c r="D45" s="11" t="str">
        <f t="shared" ref="D45:D71" si="8">IF($B45="N/A","N/A",IF(C45&gt;10,"No",IF(C45&lt;-10,"No","Yes")))</f>
        <v>N/A</v>
      </c>
      <c r="E45" s="43">
        <v>15359.049440000001</v>
      </c>
      <c r="F45" s="11" t="str">
        <f t="shared" ref="F45:F71" si="9">IF($B45="N/A","N/A",IF(E45&gt;10,"No",IF(E45&lt;-10,"No","Yes")))</f>
        <v>N/A</v>
      </c>
      <c r="G45" s="43">
        <v>18964.186934000001</v>
      </c>
      <c r="H45" s="11" t="str">
        <f t="shared" ref="H45:H71" si="10">IF($B45="N/A","N/A",IF(G45&gt;10,"No",IF(G45&lt;-10,"No","Yes")))</f>
        <v>N/A</v>
      </c>
      <c r="I45" s="12">
        <v>-7.43</v>
      </c>
      <c r="J45" s="12">
        <v>23.47</v>
      </c>
      <c r="K45" s="41" t="s">
        <v>739</v>
      </c>
      <c r="L45" s="9" t="str">
        <f t="shared" ref="L45:L71" si="11">IF(J45="Div by 0", "N/A", IF(K45="N/A","N/A", IF(J45&gt;VALUE(MID(K45,1,2)), "No", IF(J45&lt;-1*VALUE(MID(K45,1,2)), "No", "Yes"))))</f>
        <v>Yes</v>
      </c>
    </row>
    <row r="46" spans="1:12" x14ac:dyDescent="0.25">
      <c r="A46" s="42" t="s">
        <v>1305</v>
      </c>
      <c r="B46" s="33" t="s">
        <v>213</v>
      </c>
      <c r="C46" s="43">
        <v>12838.023332999999</v>
      </c>
      <c r="D46" s="11" t="str">
        <f t="shared" si="8"/>
        <v>N/A</v>
      </c>
      <c r="E46" s="43">
        <v>11476.788957000001</v>
      </c>
      <c r="F46" s="11" t="str">
        <f t="shared" si="9"/>
        <v>N/A</v>
      </c>
      <c r="G46" s="43">
        <v>12440.501022</v>
      </c>
      <c r="H46" s="11" t="str">
        <f t="shared" si="10"/>
        <v>N/A</v>
      </c>
      <c r="I46" s="12">
        <v>-10.6</v>
      </c>
      <c r="J46" s="12">
        <v>8.3970000000000002</v>
      </c>
      <c r="K46" s="41" t="s">
        <v>739</v>
      </c>
      <c r="L46" s="9" t="str">
        <f t="shared" si="11"/>
        <v>Yes</v>
      </c>
    </row>
    <row r="47" spans="1:12" x14ac:dyDescent="0.25">
      <c r="A47" s="42" t="s">
        <v>1306</v>
      </c>
      <c r="B47" s="33" t="s">
        <v>213</v>
      </c>
      <c r="C47" s="43">
        <v>18151.613861000002</v>
      </c>
      <c r="D47" s="11" t="str">
        <f t="shared" si="8"/>
        <v>N/A</v>
      </c>
      <c r="E47" s="43">
        <v>16193.644444</v>
      </c>
      <c r="F47" s="11" t="str">
        <f t="shared" si="9"/>
        <v>N/A</v>
      </c>
      <c r="G47" s="43">
        <v>15063</v>
      </c>
      <c r="H47" s="11" t="str">
        <f t="shared" si="10"/>
        <v>N/A</v>
      </c>
      <c r="I47" s="12">
        <v>-10.8</v>
      </c>
      <c r="J47" s="12">
        <v>-6.98</v>
      </c>
      <c r="K47" s="41" t="s">
        <v>739</v>
      </c>
      <c r="L47" s="9" t="str">
        <f t="shared" si="11"/>
        <v>Yes</v>
      </c>
    </row>
    <row r="48" spans="1:12" x14ac:dyDescent="0.25">
      <c r="A48" s="42" t="s">
        <v>1307</v>
      </c>
      <c r="B48" s="33" t="s">
        <v>213</v>
      </c>
      <c r="C48" s="43">
        <v>5649.375</v>
      </c>
      <c r="D48" s="11" t="str">
        <f t="shared" si="8"/>
        <v>N/A</v>
      </c>
      <c r="E48" s="43">
        <v>6876</v>
      </c>
      <c r="F48" s="11" t="str">
        <f t="shared" si="9"/>
        <v>N/A</v>
      </c>
      <c r="G48" s="43">
        <v>7962</v>
      </c>
      <c r="H48" s="11" t="str">
        <f t="shared" si="10"/>
        <v>N/A</v>
      </c>
      <c r="I48" s="12">
        <v>21.71</v>
      </c>
      <c r="J48" s="12">
        <v>15.79</v>
      </c>
      <c r="K48" s="41" t="s">
        <v>739</v>
      </c>
      <c r="L48" s="9" t="str">
        <f t="shared" si="11"/>
        <v>Yes</v>
      </c>
    </row>
    <row r="49" spans="1:12" x14ac:dyDescent="0.25">
      <c r="A49" s="42" t="s">
        <v>1308</v>
      </c>
      <c r="B49" s="33" t="s">
        <v>213</v>
      </c>
      <c r="C49" s="43">
        <v>19375.398148</v>
      </c>
      <c r="D49" s="11" t="str">
        <f t="shared" si="8"/>
        <v>N/A</v>
      </c>
      <c r="E49" s="43">
        <v>17950.451954</v>
      </c>
      <c r="F49" s="11" t="str">
        <f t="shared" si="9"/>
        <v>N/A</v>
      </c>
      <c r="G49" s="43">
        <v>22811.163521999999</v>
      </c>
      <c r="H49" s="11" t="str">
        <f t="shared" si="10"/>
        <v>N/A</v>
      </c>
      <c r="I49" s="12">
        <v>-7.35</v>
      </c>
      <c r="J49" s="12">
        <v>27.08</v>
      </c>
      <c r="K49" s="41" t="s">
        <v>739</v>
      </c>
      <c r="L49" s="9" t="str">
        <f t="shared" si="11"/>
        <v>Yes</v>
      </c>
    </row>
    <row r="50" spans="1:12" x14ac:dyDescent="0.25">
      <c r="A50" s="42" t="s">
        <v>1309</v>
      </c>
      <c r="B50" s="33" t="s">
        <v>213</v>
      </c>
      <c r="C50" s="43" t="s">
        <v>1747</v>
      </c>
      <c r="D50" s="11" t="str">
        <f t="shared" si="8"/>
        <v>N/A</v>
      </c>
      <c r="E50" s="43" t="s">
        <v>1747</v>
      </c>
      <c r="F50" s="11" t="str">
        <f t="shared" si="9"/>
        <v>N/A</v>
      </c>
      <c r="G50" s="43" t="s">
        <v>1747</v>
      </c>
      <c r="H50" s="11" t="str">
        <f t="shared" si="10"/>
        <v>N/A</v>
      </c>
      <c r="I50" s="12" t="s">
        <v>1747</v>
      </c>
      <c r="J50" s="12" t="s">
        <v>1747</v>
      </c>
      <c r="K50" s="41" t="s">
        <v>739</v>
      </c>
      <c r="L50" s="9" t="str">
        <f t="shared" si="11"/>
        <v>N/A</v>
      </c>
    </row>
    <row r="51" spans="1:12" x14ac:dyDescent="0.25">
      <c r="A51" s="42" t="s">
        <v>1310</v>
      </c>
      <c r="B51" s="33" t="s">
        <v>213</v>
      </c>
      <c r="C51" s="43">
        <v>13903.59649</v>
      </c>
      <c r="D51" s="11" t="str">
        <f t="shared" si="8"/>
        <v>N/A</v>
      </c>
      <c r="E51" s="43">
        <v>13306.280022000001</v>
      </c>
      <c r="F51" s="11" t="str">
        <f t="shared" si="9"/>
        <v>N/A</v>
      </c>
      <c r="G51" s="43">
        <v>15395.555055000001</v>
      </c>
      <c r="H51" s="11" t="str">
        <f t="shared" si="10"/>
        <v>N/A</v>
      </c>
      <c r="I51" s="12">
        <v>-4.3</v>
      </c>
      <c r="J51" s="12">
        <v>15.7</v>
      </c>
      <c r="K51" s="41" t="s">
        <v>739</v>
      </c>
      <c r="L51" s="9" t="str">
        <f t="shared" si="11"/>
        <v>Yes</v>
      </c>
    </row>
    <row r="52" spans="1:12" x14ac:dyDescent="0.25">
      <c r="A52" s="42" t="s">
        <v>1311</v>
      </c>
      <c r="B52" s="33" t="s">
        <v>213</v>
      </c>
      <c r="C52" s="43">
        <v>13021.803212000001</v>
      </c>
      <c r="D52" s="11" t="str">
        <f t="shared" si="8"/>
        <v>N/A</v>
      </c>
      <c r="E52" s="43">
        <v>12654.138477</v>
      </c>
      <c r="F52" s="11" t="str">
        <f t="shared" si="9"/>
        <v>N/A</v>
      </c>
      <c r="G52" s="43">
        <v>15027.769358</v>
      </c>
      <c r="H52" s="11" t="str">
        <f t="shared" si="10"/>
        <v>N/A</v>
      </c>
      <c r="I52" s="12">
        <v>-2.82</v>
      </c>
      <c r="J52" s="12">
        <v>18.760000000000002</v>
      </c>
      <c r="K52" s="41" t="s">
        <v>739</v>
      </c>
      <c r="L52" s="9" t="str">
        <f t="shared" si="11"/>
        <v>Yes</v>
      </c>
    </row>
    <row r="53" spans="1:12" x14ac:dyDescent="0.25">
      <c r="A53" s="42" t="s">
        <v>1312</v>
      </c>
      <c r="B53" s="33" t="s">
        <v>213</v>
      </c>
      <c r="C53" s="43">
        <v>19346.381454999999</v>
      </c>
      <c r="D53" s="11" t="str">
        <f t="shared" si="8"/>
        <v>N/A</v>
      </c>
      <c r="E53" s="43">
        <v>15602.6764</v>
      </c>
      <c r="F53" s="11" t="str">
        <f t="shared" si="9"/>
        <v>N/A</v>
      </c>
      <c r="G53" s="43">
        <v>11189.439597000001</v>
      </c>
      <c r="H53" s="11" t="str">
        <f t="shared" si="10"/>
        <v>N/A</v>
      </c>
      <c r="I53" s="12">
        <v>-19.399999999999999</v>
      </c>
      <c r="J53" s="12">
        <v>-28.3</v>
      </c>
      <c r="K53" s="41" t="s">
        <v>739</v>
      </c>
      <c r="L53" s="9" t="str">
        <f t="shared" si="11"/>
        <v>Yes</v>
      </c>
    </row>
    <row r="54" spans="1:12" x14ac:dyDescent="0.25">
      <c r="A54" s="42" t="s">
        <v>1313</v>
      </c>
      <c r="B54" s="33" t="s">
        <v>213</v>
      </c>
      <c r="C54" s="43">
        <v>19432.266020999999</v>
      </c>
      <c r="D54" s="11" t="str">
        <f t="shared" si="8"/>
        <v>N/A</v>
      </c>
      <c r="E54" s="43">
        <v>16663.605776</v>
      </c>
      <c r="F54" s="11" t="str">
        <f t="shared" si="9"/>
        <v>N/A</v>
      </c>
      <c r="G54" s="43">
        <v>11111.301444000001</v>
      </c>
      <c r="H54" s="11" t="str">
        <f t="shared" si="10"/>
        <v>N/A</v>
      </c>
      <c r="I54" s="12">
        <v>-14.2</v>
      </c>
      <c r="J54" s="12">
        <v>-33.299999999999997</v>
      </c>
      <c r="K54" s="41" t="s">
        <v>739</v>
      </c>
      <c r="L54" s="9" t="str">
        <f t="shared" si="11"/>
        <v>No</v>
      </c>
    </row>
    <row r="55" spans="1:12" x14ac:dyDescent="0.25">
      <c r="A55" s="42" t="s">
        <v>1690</v>
      </c>
      <c r="B55" s="33" t="s">
        <v>213</v>
      </c>
      <c r="C55" s="43">
        <v>20061.017423000001</v>
      </c>
      <c r="D55" s="11" t="str">
        <f t="shared" si="8"/>
        <v>N/A</v>
      </c>
      <c r="E55" s="43">
        <v>18259.104982000001</v>
      </c>
      <c r="F55" s="11" t="str">
        <f t="shared" si="9"/>
        <v>N/A</v>
      </c>
      <c r="G55" s="43">
        <v>18967.142638000001</v>
      </c>
      <c r="H55" s="11" t="str">
        <f t="shared" si="10"/>
        <v>N/A</v>
      </c>
      <c r="I55" s="12">
        <v>-8.98</v>
      </c>
      <c r="J55" s="12">
        <v>3.8780000000000001</v>
      </c>
      <c r="K55" s="41" t="s">
        <v>739</v>
      </c>
      <c r="L55" s="9" t="str">
        <f t="shared" si="11"/>
        <v>Yes</v>
      </c>
    </row>
    <row r="56" spans="1:12" x14ac:dyDescent="0.25">
      <c r="A56" s="42" t="s">
        <v>1314</v>
      </c>
      <c r="B56" s="33" t="s">
        <v>213</v>
      </c>
      <c r="C56" s="43" t="s">
        <v>1747</v>
      </c>
      <c r="D56" s="11" t="str">
        <f t="shared" si="8"/>
        <v>N/A</v>
      </c>
      <c r="E56" s="43" t="s">
        <v>1747</v>
      </c>
      <c r="F56" s="11" t="str">
        <f t="shared" si="9"/>
        <v>N/A</v>
      </c>
      <c r="G56" s="43" t="s">
        <v>1747</v>
      </c>
      <c r="H56" s="11" t="str">
        <f t="shared" si="10"/>
        <v>N/A</v>
      </c>
      <c r="I56" s="12" t="s">
        <v>1747</v>
      </c>
      <c r="J56" s="12" t="s">
        <v>1747</v>
      </c>
      <c r="K56" s="41" t="s">
        <v>739</v>
      </c>
      <c r="L56" s="9" t="str">
        <f t="shared" si="11"/>
        <v>N/A</v>
      </c>
    </row>
    <row r="57" spans="1:12" x14ac:dyDescent="0.25">
      <c r="A57" s="42" t="s">
        <v>1691</v>
      </c>
      <c r="B57" s="33" t="s">
        <v>213</v>
      </c>
      <c r="C57" s="43">
        <v>1650.5476076</v>
      </c>
      <c r="D57" s="11" t="str">
        <f t="shared" si="8"/>
        <v>N/A</v>
      </c>
      <c r="E57" s="43">
        <v>1654.8054669999999</v>
      </c>
      <c r="F57" s="11" t="str">
        <f t="shared" si="9"/>
        <v>N/A</v>
      </c>
      <c r="G57" s="43">
        <v>1424.1494697999999</v>
      </c>
      <c r="H57" s="11" t="str">
        <f t="shared" si="10"/>
        <v>N/A</v>
      </c>
      <c r="I57" s="12">
        <v>0.25800000000000001</v>
      </c>
      <c r="J57" s="12">
        <v>-13.9</v>
      </c>
      <c r="K57" s="41" t="s">
        <v>739</v>
      </c>
      <c r="L57" s="9" t="str">
        <f t="shared" si="11"/>
        <v>Yes</v>
      </c>
    </row>
    <row r="58" spans="1:12" x14ac:dyDescent="0.25">
      <c r="A58" s="42" t="s">
        <v>1315</v>
      </c>
      <c r="B58" s="33" t="s">
        <v>213</v>
      </c>
      <c r="C58" s="43">
        <v>1642.6217873000001</v>
      </c>
      <c r="D58" s="11" t="str">
        <f t="shared" si="8"/>
        <v>N/A</v>
      </c>
      <c r="E58" s="43">
        <v>1629.1525117000001</v>
      </c>
      <c r="F58" s="11" t="str">
        <f t="shared" si="9"/>
        <v>N/A</v>
      </c>
      <c r="G58" s="43">
        <v>1321.7571190000001</v>
      </c>
      <c r="H58" s="11" t="str">
        <f t="shared" si="10"/>
        <v>N/A</v>
      </c>
      <c r="I58" s="12">
        <v>-0.82</v>
      </c>
      <c r="J58" s="12">
        <v>-18.899999999999999</v>
      </c>
      <c r="K58" s="41" t="s">
        <v>739</v>
      </c>
      <c r="L58" s="9" t="str">
        <f t="shared" si="11"/>
        <v>Yes</v>
      </c>
    </row>
    <row r="59" spans="1:12" ht="12" customHeight="1" x14ac:dyDescent="0.25">
      <c r="A59" s="42" t="s">
        <v>1692</v>
      </c>
      <c r="B59" s="33" t="s">
        <v>213</v>
      </c>
      <c r="C59" s="43">
        <v>1690.2736953000001</v>
      </c>
      <c r="D59" s="11" t="str">
        <f t="shared" si="8"/>
        <v>N/A</v>
      </c>
      <c r="E59" s="43">
        <v>1585.2890891</v>
      </c>
      <c r="F59" s="11" t="str">
        <f t="shared" si="9"/>
        <v>N/A</v>
      </c>
      <c r="G59" s="43">
        <v>1313.0220076999999</v>
      </c>
      <c r="H59" s="11" t="str">
        <f t="shared" si="10"/>
        <v>N/A</v>
      </c>
      <c r="I59" s="12">
        <v>-6.21</v>
      </c>
      <c r="J59" s="12">
        <v>-17.2</v>
      </c>
      <c r="K59" s="41" t="s">
        <v>739</v>
      </c>
      <c r="L59" s="9" t="str">
        <f t="shared" si="11"/>
        <v>Yes</v>
      </c>
    </row>
    <row r="60" spans="1:12" x14ac:dyDescent="0.25">
      <c r="A60" s="42" t="s">
        <v>1693</v>
      </c>
      <c r="B60" s="33" t="s">
        <v>213</v>
      </c>
      <c r="C60" s="43">
        <v>1767.2217089999999</v>
      </c>
      <c r="D60" s="11" t="str">
        <f t="shared" si="8"/>
        <v>N/A</v>
      </c>
      <c r="E60" s="43">
        <v>1737.5185996</v>
      </c>
      <c r="F60" s="11" t="str">
        <f t="shared" si="9"/>
        <v>N/A</v>
      </c>
      <c r="G60" s="43">
        <v>1179.1544117999999</v>
      </c>
      <c r="H60" s="11" t="str">
        <f t="shared" si="10"/>
        <v>N/A</v>
      </c>
      <c r="I60" s="12">
        <v>-1.68</v>
      </c>
      <c r="J60" s="12">
        <v>-32.1</v>
      </c>
      <c r="K60" s="41" t="s">
        <v>739</v>
      </c>
      <c r="L60" s="9" t="str">
        <f t="shared" si="11"/>
        <v>No</v>
      </c>
    </row>
    <row r="61" spans="1:12" x14ac:dyDescent="0.25">
      <c r="A61" s="3" t="s">
        <v>1694</v>
      </c>
      <c r="B61" s="33" t="s">
        <v>213</v>
      </c>
      <c r="C61" s="43">
        <v>1450.1606833999999</v>
      </c>
      <c r="D61" s="11" t="str">
        <f t="shared" si="8"/>
        <v>N/A</v>
      </c>
      <c r="E61" s="43">
        <v>1465.8353778999999</v>
      </c>
      <c r="F61" s="11" t="str">
        <f t="shared" si="9"/>
        <v>N/A</v>
      </c>
      <c r="G61" s="43">
        <v>1247.1209082</v>
      </c>
      <c r="H61" s="11" t="str">
        <f t="shared" si="10"/>
        <v>N/A</v>
      </c>
      <c r="I61" s="12">
        <v>1.081</v>
      </c>
      <c r="J61" s="12">
        <v>-14.9</v>
      </c>
      <c r="K61" s="41" t="s">
        <v>739</v>
      </c>
      <c r="L61" s="9" t="str">
        <f t="shared" si="11"/>
        <v>Yes</v>
      </c>
    </row>
    <row r="62" spans="1:12" x14ac:dyDescent="0.25">
      <c r="A62" s="3" t="s">
        <v>1695</v>
      </c>
      <c r="B62" s="33" t="s">
        <v>213</v>
      </c>
      <c r="C62" s="43">
        <v>3289.5179503999998</v>
      </c>
      <c r="D62" s="11" t="str">
        <f t="shared" si="8"/>
        <v>N/A</v>
      </c>
      <c r="E62" s="43">
        <v>3101.8880663999998</v>
      </c>
      <c r="F62" s="11" t="str">
        <f t="shared" si="9"/>
        <v>N/A</v>
      </c>
      <c r="G62" s="43">
        <v>2598.0175273</v>
      </c>
      <c r="H62" s="11" t="str">
        <f t="shared" si="10"/>
        <v>N/A</v>
      </c>
      <c r="I62" s="12">
        <v>-5.7</v>
      </c>
      <c r="J62" s="12">
        <v>-16.2</v>
      </c>
      <c r="K62" s="41" t="s">
        <v>739</v>
      </c>
      <c r="L62" s="9" t="str">
        <f t="shared" si="11"/>
        <v>Yes</v>
      </c>
    </row>
    <row r="63" spans="1:12" x14ac:dyDescent="0.25">
      <c r="A63" s="3" t="s">
        <v>1696</v>
      </c>
      <c r="B63" s="33" t="s">
        <v>213</v>
      </c>
      <c r="C63" s="43">
        <v>4917.0315399000001</v>
      </c>
      <c r="D63" s="11" t="str">
        <f t="shared" si="8"/>
        <v>N/A</v>
      </c>
      <c r="E63" s="43">
        <v>4786.0059289999999</v>
      </c>
      <c r="F63" s="11" t="str">
        <f t="shared" si="9"/>
        <v>N/A</v>
      </c>
      <c r="G63" s="43">
        <v>4409.9567159999997</v>
      </c>
      <c r="H63" s="11" t="str">
        <f t="shared" si="10"/>
        <v>N/A</v>
      </c>
      <c r="I63" s="12">
        <v>-2.66</v>
      </c>
      <c r="J63" s="12">
        <v>-7.86</v>
      </c>
      <c r="K63" s="41" t="s">
        <v>739</v>
      </c>
      <c r="L63" s="9" t="str">
        <f t="shared" si="11"/>
        <v>Yes</v>
      </c>
    </row>
    <row r="64" spans="1:12" x14ac:dyDescent="0.25">
      <c r="A64" s="3" t="s">
        <v>1697</v>
      </c>
      <c r="B64" s="33" t="s">
        <v>213</v>
      </c>
      <c r="C64" s="43" t="s">
        <v>1747</v>
      </c>
      <c r="D64" s="11" t="str">
        <f t="shared" si="8"/>
        <v>N/A</v>
      </c>
      <c r="E64" s="43" t="s">
        <v>1747</v>
      </c>
      <c r="F64" s="11" t="str">
        <f t="shared" si="9"/>
        <v>N/A</v>
      </c>
      <c r="G64" s="43" t="s">
        <v>1747</v>
      </c>
      <c r="H64" s="11" t="str">
        <f t="shared" si="10"/>
        <v>N/A</v>
      </c>
      <c r="I64" s="12" t="s">
        <v>1747</v>
      </c>
      <c r="J64" s="12" t="s">
        <v>1747</v>
      </c>
      <c r="K64" s="41" t="s">
        <v>739</v>
      </c>
      <c r="L64" s="9" t="str">
        <f t="shared" si="11"/>
        <v>N/A</v>
      </c>
    </row>
    <row r="65" spans="1:12" x14ac:dyDescent="0.25">
      <c r="A65" s="3" t="s">
        <v>1698</v>
      </c>
      <c r="B65" s="33" t="s">
        <v>213</v>
      </c>
      <c r="C65" s="43">
        <v>3260.9408428000002</v>
      </c>
      <c r="D65" s="11" t="str">
        <f t="shared" si="8"/>
        <v>N/A</v>
      </c>
      <c r="E65" s="43">
        <v>2694.0589699000002</v>
      </c>
      <c r="F65" s="11" t="str">
        <f t="shared" si="9"/>
        <v>N/A</v>
      </c>
      <c r="G65" s="43">
        <v>1714.096479</v>
      </c>
      <c r="H65" s="11" t="str">
        <f t="shared" si="10"/>
        <v>N/A</v>
      </c>
      <c r="I65" s="12">
        <v>-17.399999999999999</v>
      </c>
      <c r="J65" s="12">
        <v>-36.4</v>
      </c>
      <c r="K65" s="41" t="s">
        <v>739</v>
      </c>
      <c r="L65" s="9" t="str">
        <f t="shared" si="11"/>
        <v>No</v>
      </c>
    </row>
    <row r="66" spans="1:12" x14ac:dyDescent="0.25">
      <c r="A66" s="3" t="s">
        <v>1699</v>
      </c>
      <c r="B66" s="33" t="s">
        <v>213</v>
      </c>
      <c r="C66" s="43">
        <v>3455.1402745</v>
      </c>
      <c r="D66" s="11" t="str">
        <f t="shared" si="8"/>
        <v>N/A</v>
      </c>
      <c r="E66" s="43">
        <v>3291.6127928999999</v>
      </c>
      <c r="F66" s="11" t="str">
        <f t="shared" si="9"/>
        <v>N/A</v>
      </c>
      <c r="G66" s="43">
        <v>2772.2370288000002</v>
      </c>
      <c r="H66" s="11" t="str">
        <f t="shared" si="10"/>
        <v>N/A</v>
      </c>
      <c r="I66" s="12">
        <v>-4.7300000000000004</v>
      </c>
      <c r="J66" s="12">
        <v>-15.8</v>
      </c>
      <c r="K66" s="41" t="s">
        <v>739</v>
      </c>
      <c r="L66" s="9" t="str">
        <f t="shared" si="11"/>
        <v>Yes</v>
      </c>
    </row>
    <row r="67" spans="1:12" x14ac:dyDescent="0.25">
      <c r="A67" s="3" t="s">
        <v>1700</v>
      </c>
      <c r="B67" s="33" t="s">
        <v>213</v>
      </c>
      <c r="C67" s="43">
        <v>2808.5445604000001</v>
      </c>
      <c r="D67" s="11" t="str">
        <f t="shared" si="8"/>
        <v>N/A</v>
      </c>
      <c r="E67" s="43">
        <v>2731.9654209</v>
      </c>
      <c r="F67" s="11" t="str">
        <f t="shared" si="9"/>
        <v>N/A</v>
      </c>
      <c r="G67" s="43">
        <v>2123.6594046999999</v>
      </c>
      <c r="H67" s="11" t="str">
        <f t="shared" si="10"/>
        <v>N/A</v>
      </c>
      <c r="I67" s="12">
        <v>-2.73</v>
      </c>
      <c r="J67" s="12">
        <v>-22.3</v>
      </c>
      <c r="K67" s="41" t="s">
        <v>739</v>
      </c>
      <c r="L67" s="9" t="str">
        <f t="shared" si="11"/>
        <v>Yes</v>
      </c>
    </row>
    <row r="68" spans="1:12" x14ac:dyDescent="0.25">
      <c r="A68" s="2" t="s">
        <v>1701</v>
      </c>
      <c r="B68" s="33" t="s">
        <v>213</v>
      </c>
      <c r="C68" s="43">
        <v>4383.2265815000001</v>
      </c>
      <c r="D68" s="11" t="str">
        <f t="shared" si="8"/>
        <v>N/A</v>
      </c>
      <c r="E68" s="43">
        <v>3645.3606933000001</v>
      </c>
      <c r="F68" s="11" t="str">
        <f t="shared" si="9"/>
        <v>N/A</v>
      </c>
      <c r="G68" s="43">
        <v>2906.9370875</v>
      </c>
      <c r="H68" s="11" t="str">
        <f t="shared" si="10"/>
        <v>N/A</v>
      </c>
      <c r="I68" s="12">
        <v>-16.8</v>
      </c>
      <c r="J68" s="12">
        <v>-20.3</v>
      </c>
      <c r="K68" s="41" t="s">
        <v>739</v>
      </c>
      <c r="L68" s="9" t="str">
        <f t="shared" si="11"/>
        <v>Yes</v>
      </c>
    </row>
    <row r="69" spans="1:12" x14ac:dyDescent="0.25">
      <c r="A69" s="2" t="s">
        <v>1702</v>
      </c>
      <c r="B69" s="33" t="s">
        <v>213</v>
      </c>
      <c r="C69" s="43">
        <v>3304.9213356</v>
      </c>
      <c r="D69" s="11" t="str">
        <f t="shared" si="8"/>
        <v>N/A</v>
      </c>
      <c r="E69" s="43">
        <v>3168.8698282</v>
      </c>
      <c r="F69" s="11" t="str">
        <f t="shared" si="9"/>
        <v>N/A</v>
      </c>
      <c r="G69" s="43">
        <v>2541.2745656000002</v>
      </c>
      <c r="H69" s="11" t="str">
        <f t="shared" si="10"/>
        <v>N/A</v>
      </c>
      <c r="I69" s="12">
        <v>-4.12</v>
      </c>
      <c r="J69" s="12">
        <v>-19.8</v>
      </c>
      <c r="K69" s="41" t="s">
        <v>739</v>
      </c>
      <c r="L69" s="9" t="str">
        <f t="shared" si="11"/>
        <v>Yes</v>
      </c>
    </row>
    <row r="70" spans="1:12" x14ac:dyDescent="0.25">
      <c r="A70" s="42" t="s">
        <v>1703</v>
      </c>
      <c r="B70" s="33" t="s">
        <v>213</v>
      </c>
      <c r="C70" s="43">
        <v>2837.9972422999999</v>
      </c>
      <c r="D70" s="11" t="str">
        <f t="shared" si="8"/>
        <v>N/A</v>
      </c>
      <c r="E70" s="43">
        <v>2881.7474588</v>
      </c>
      <c r="F70" s="11" t="str">
        <f t="shared" si="9"/>
        <v>N/A</v>
      </c>
      <c r="G70" s="43">
        <v>2565.9890353000001</v>
      </c>
      <c r="H70" s="11" t="str">
        <f t="shared" si="10"/>
        <v>N/A</v>
      </c>
      <c r="I70" s="12">
        <v>1.542</v>
      </c>
      <c r="J70" s="12">
        <v>-11</v>
      </c>
      <c r="K70" s="41" t="s">
        <v>739</v>
      </c>
      <c r="L70" s="9" t="str">
        <f t="shared" si="11"/>
        <v>Yes</v>
      </c>
    </row>
    <row r="71" spans="1:12" x14ac:dyDescent="0.25">
      <c r="A71" s="42" t="s">
        <v>1704</v>
      </c>
      <c r="B71" s="33" t="s">
        <v>213</v>
      </c>
      <c r="C71" s="43">
        <v>2865.9596348</v>
      </c>
      <c r="D71" s="11" t="str">
        <f t="shared" si="8"/>
        <v>N/A</v>
      </c>
      <c r="E71" s="43">
        <v>1490.6690237</v>
      </c>
      <c r="F71" s="11" t="str">
        <f t="shared" si="9"/>
        <v>N/A</v>
      </c>
      <c r="G71" s="43">
        <v>767.01851316</v>
      </c>
      <c r="H71" s="11" t="str">
        <f t="shared" si="10"/>
        <v>N/A</v>
      </c>
      <c r="I71" s="12">
        <v>-48</v>
      </c>
      <c r="J71" s="12">
        <v>-48.5</v>
      </c>
      <c r="K71" s="41" t="s">
        <v>739</v>
      </c>
      <c r="L71" s="9" t="str">
        <f t="shared" si="11"/>
        <v>No</v>
      </c>
    </row>
    <row r="72" spans="1:12" x14ac:dyDescent="0.25">
      <c r="A72" s="42" t="s">
        <v>1622</v>
      </c>
      <c r="B72" s="33" t="s">
        <v>213</v>
      </c>
      <c r="C72" s="43">
        <v>835911415</v>
      </c>
      <c r="D72" s="11" t="str">
        <f t="shared" ref="D72:D135" si="12">IF($B72="N/A","N/A",IF(C72&gt;10,"No",IF(C72&lt;-10,"No","Yes")))</f>
        <v>N/A</v>
      </c>
      <c r="E72" s="43">
        <v>758001851</v>
      </c>
      <c r="F72" s="11" t="str">
        <f t="shared" ref="F72:F135" si="13">IF($B72="N/A","N/A",IF(E72&gt;10,"No",IF(E72&lt;-10,"No","Yes")))</f>
        <v>N/A</v>
      </c>
      <c r="G72" s="43">
        <v>308343801</v>
      </c>
      <c r="H72" s="11" t="str">
        <f t="shared" ref="H72:H135" si="14">IF($B72="N/A","N/A",IF(G72&gt;10,"No",IF(G72&lt;-10,"No","Yes")))</f>
        <v>N/A</v>
      </c>
      <c r="I72" s="12">
        <v>-9.32</v>
      </c>
      <c r="J72" s="12">
        <v>-59.3</v>
      </c>
      <c r="K72" s="41" t="s">
        <v>739</v>
      </c>
      <c r="L72" s="9" t="str">
        <f t="shared" ref="L72:L132" si="15">IF(J72="Div by 0", "N/A", IF(K72="N/A","N/A", IF(J72&gt;VALUE(MID(K72,1,2)), "No", IF(J72&lt;-1*VALUE(MID(K72,1,2)), "No", "Yes"))))</f>
        <v>No</v>
      </c>
    </row>
    <row r="73" spans="1:12" x14ac:dyDescent="0.25">
      <c r="A73" s="42" t="s">
        <v>1623</v>
      </c>
      <c r="B73" s="33" t="s">
        <v>213</v>
      </c>
      <c r="C73" s="34">
        <v>105396</v>
      </c>
      <c r="D73" s="11" t="str">
        <f t="shared" si="12"/>
        <v>N/A</v>
      </c>
      <c r="E73" s="34">
        <v>102308</v>
      </c>
      <c r="F73" s="11" t="str">
        <f t="shared" si="13"/>
        <v>N/A</v>
      </c>
      <c r="G73" s="34">
        <v>43275</v>
      </c>
      <c r="H73" s="11" t="str">
        <f t="shared" si="14"/>
        <v>N/A</v>
      </c>
      <c r="I73" s="12">
        <v>-2.93</v>
      </c>
      <c r="J73" s="12">
        <v>-57.7</v>
      </c>
      <c r="K73" s="41" t="s">
        <v>739</v>
      </c>
      <c r="L73" s="9" t="str">
        <f t="shared" si="15"/>
        <v>No</v>
      </c>
    </row>
    <row r="74" spans="1:12" x14ac:dyDescent="0.25">
      <c r="A74" s="42" t="s">
        <v>1316</v>
      </c>
      <c r="B74" s="33" t="s">
        <v>213</v>
      </c>
      <c r="C74" s="43">
        <v>7931.149332</v>
      </c>
      <c r="D74" s="11" t="str">
        <f t="shared" si="12"/>
        <v>N/A</v>
      </c>
      <c r="E74" s="43">
        <v>7409.0183661000001</v>
      </c>
      <c r="F74" s="11" t="str">
        <f t="shared" si="13"/>
        <v>N/A</v>
      </c>
      <c r="G74" s="43">
        <v>7125.2178162999999</v>
      </c>
      <c r="H74" s="11" t="str">
        <f t="shared" si="14"/>
        <v>N/A</v>
      </c>
      <c r="I74" s="12">
        <v>-6.58</v>
      </c>
      <c r="J74" s="12">
        <v>-3.83</v>
      </c>
      <c r="K74" s="41" t="s">
        <v>739</v>
      </c>
      <c r="L74" s="9" t="str">
        <f t="shared" si="15"/>
        <v>Yes</v>
      </c>
    </row>
    <row r="75" spans="1:12" x14ac:dyDescent="0.25">
      <c r="A75" s="42" t="s">
        <v>1317</v>
      </c>
      <c r="B75" s="33" t="s">
        <v>213</v>
      </c>
      <c r="C75" s="34">
        <v>6.3952806557999997</v>
      </c>
      <c r="D75" s="11" t="str">
        <f t="shared" si="12"/>
        <v>N/A</v>
      </c>
      <c r="E75" s="34">
        <v>6.3347832036999998</v>
      </c>
      <c r="F75" s="11" t="str">
        <f t="shared" si="13"/>
        <v>N/A</v>
      </c>
      <c r="G75" s="34">
        <v>6.2627383015999998</v>
      </c>
      <c r="H75" s="11" t="str">
        <f t="shared" si="14"/>
        <v>N/A</v>
      </c>
      <c r="I75" s="12">
        <v>-0.94599999999999995</v>
      </c>
      <c r="J75" s="12">
        <v>-1.1399999999999999</v>
      </c>
      <c r="K75" s="41" t="s">
        <v>739</v>
      </c>
      <c r="L75" s="9" t="str">
        <f t="shared" si="15"/>
        <v>Yes</v>
      </c>
    </row>
    <row r="76" spans="1:12" ht="25" x14ac:dyDescent="0.25">
      <c r="A76" s="42" t="s">
        <v>548</v>
      </c>
      <c r="B76" s="33" t="s">
        <v>213</v>
      </c>
      <c r="C76" s="43">
        <v>41305006</v>
      </c>
      <c r="D76" s="11" t="str">
        <f t="shared" si="12"/>
        <v>N/A</v>
      </c>
      <c r="E76" s="43">
        <v>38012767</v>
      </c>
      <c r="F76" s="11" t="str">
        <f t="shared" si="13"/>
        <v>N/A</v>
      </c>
      <c r="G76" s="43">
        <v>2270144</v>
      </c>
      <c r="H76" s="11" t="str">
        <f t="shared" si="14"/>
        <v>N/A</v>
      </c>
      <c r="I76" s="12">
        <v>-7.97</v>
      </c>
      <c r="J76" s="12">
        <v>-94</v>
      </c>
      <c r="K76" s="41" t="s">
        <v>739</v>
      </c>
      <c r="L76" s="9" t="str">
        <f t="shared" si="15"/>
        <v>No</v>
      </c>
    </row>
    <row r="77" spans="1:12" x14ac:dyDescent="0.25">
      <c r="A77" s="42" t="s">
        <v>549</v>
      </c>
      <c r="B77" s="33" t="s">
        <v>213</v>
      </c>
      <c r="C77" s="34">
        <v>5158</v>
      </c>
      <c r="D77" s="11" t="str">
        <f t="shared" si="12"/>
        <v>N/A</v>
      </c>
      <c r="E77" s="34">
        <v>5185</v>
      </c>
      <c r="F77" s="11" t="str">
        <f t="shared" si="13"/>
        <v>N/A</v>
      </c>
      <c r="G77" s="34">
        <v>454</v>
      </c>
      <c r="H77" s="11" t="str">
        <f t="shared" si="14"/>
        <v>N/A</v>
      </c>
      <c r="I77" s="12">
        <v>0.52349999999999997</v>
      </c>
      <c r="J77" s="12">
        <v>-91.2</v>
      </c>
      <c r="K77" s="41" t="s">
        <v>739</v>
      </c>
      <c r="L77" s="9" t="str">
        <f t="shared" si="15"/>
        <v>No</v>
      </c>
    </row>
    <row r="78" spans="1:12" x14ac:dyDescent="0.25">
      <c r="A78" s="42" t="s">
        <v>1318</v>
      </c>
      <c r="B78" s="33" t="s">
        <v>213</v>
      </c>
      <c r="C78" s="43">
        <v>8007.9499806000003</v>
      </c>
      <c r="D78" s="11" t="str">
        <f t="shared" si="12"/>
        <v>N/A</v>
      </c>
      <c r="E78" s="43">
        <v>7331.2954676999998</v>
      </c>
      <c r="F78" s="11" t="str">
        <f t="shared" si="13"/>
        <v>N/A</v>
      </c>
      <c r="G78" s="43">
        <v>5000.3171806</v>
      </c>
      <c r="H78" s="11" t="str">
        <f t="shared" si="14"/>
        <v>N/A</v>
      </c>
      <c r="I78" s="12">
        <v>-8.4499999999999993</v>
      </c>
      <c r="J78" s="12">
        <v>-31.8</v>
      </c>
      <c r="K78" s="41" t="s">
        <v>739</v>
      </c>
      <c r="L78" s="9" t="str">
        <f t="shared" si="15"/>
        <v>No</v>
      </c>
    </row>
    <row r="79" spans="1:12" ht="25" x14ac:dyDescent="0.25">
      <c r="A79" s="42" t="s">
        <v>550</v>
      </c>
      <c r="B79" s="33" t="s">
        <v>213</v>
      </c>
      <c r="C79" s="43">
        <v>22046101</v>
      </c>
      <c r="D79" s="11" t="str">
        <f t="shared" si="12"/>
        <v>N/A</v>
      </c>
      <c r="E79" s="43">
        <v>22573254</v>
      </c>
      <c r="F79" s="11" t="str">
        <f t="shared" si="13"/>
        <v>N/A</v>
      </c>
      <c r="G79" s="43">
        <v>2213916</v>
      </c>
      <c r="H79" s="11" t="str">
        <f t="shared" si="14"/>
        <v>N/A</v>
      </c>
      <c r="I79" s="12">
        <v>2.391</v>
      </c>
      <c r="J79" s="12">
        <v>-90.2</v>
      </c>
      <c r="K79" s="41" t="s">
        <v>739</v>
      </c>
      <c r="L79" s="9" t="str">
        <f t="shared" si="15"/>
        <v>No</v>
      </c>
    </row>
    <row r="80" spans="1:12" x14ac:dyDescent="0.25">
      <c r="A80" s="42" t="s">
        <v>551</v>
      </c>
      <c r="B80" s="33" t="s">
        <v>213</v>
      </c>
      <c r="C80" s="34">
        <v>4326</v>
      </c>
      <c r="D80" s="11" t="str">
        <f t="shared" si="12"/>
        <v>N/A</v>
      </c>
      <c r="E80" s="34">
        <v>4468</v>
      </c>
      <c r="F80" s="11" t="str">
        <f t="shared" si="13"/>
        <v>N/A</v>
      </c>
      <c r="G80" s="34">
        <v>456</v>
      </c>
      <c r="H80" s="11" t="str">
        <f t="shared" si="14"/>
        <v>N/A</v>
      </c>
      <c r="I80" s="12">
        <v>3.282</v>
      </c>
      <c r="J80" s="12">
        <v>-89.8</v>
      </c>
      <c r="K80" s="41" t="s">
        <v>739</v>
      </c>
      <c r="L80" s="9" t="str">
        <f t="shared" si="15"/>
        <v>No</v>
      </c>
    </row>
    <row r="81" spans="1:12" ht="25" x14ac:dyDescent="0.25">
      <c r="A81" s="42" t="s">
        <v>1319</v>
      </c>
      <c r="B81" s="33" t="s">
        <v>213</v>
      </c>
      <c r="C81" s="43">
        <v>5096.1860840999998</v>
      </c>
      <c r="D81" s="11" t="str">
        <f t="shared" si="12"/>
        <v>N/A</v>
      </c>
      <c r="E81" s="43">
        <v>5052.2054611000003</v>
      </c>
      <c r="F81" s="11" t="str">
        <f t="shared" si="13"/>
        <v>N/A</v>
      </c>
      <c r="G81" s="43">
        <v>4855.0789474000003</v>
      </c>
      <c r="H81" s="11" t="str">
        <f t="shared" si="14"/>
        <v>N/A</v>
      </c>
      <c r="I81" s="12">
        <v>-0.86299999999999999</v>
      </c>
      <c r="J81" s="12">
        <v>-3.9</v>
      </c>
      <c r="K81" s="41" t="s">
        <v>739</v>
      </c>
      <c r="L81" s="9" t="str">
        <f t="shared" si="15"/>
        <v>Yes</v>
      </c>
    </row>
    <row r="82" spans="1:12" x14ac:dyDescent="0.25">
      <c r="A82" s="42" t="s">
        <v>552</v>
      </c>
      <c r="B82" s="33" t="s">
        <v>213</v>
      </c>
      <c r="C82" s="43">
        <v>189360742</v>
      </c>
      <c r="D82" s="11" t="str">
        <f t="shared" si="12"/>
        <v>N/A</v>
      </c>
      <c r="E82" s="43">
        <v>182339294</v>
      </c>
      <c r="F82" s="11" t="str">
        <f t="shared" si="13"/>
        <v>N/A</v>
      </c>
      <c r="G82" s="43">
        <v>176117053</v>
      </c>
      <c r="H82" s="11" t="str">
        <f t="shared" si="14"/>
        <v>N/A</v>
      </c>
      <c r="I82" s="12">
        <v>-3.71</v>
      </c>
      <c r="J82" s="12">
        <v>-3.41</v>
      </c>
      <c r="K82" s="41" t="s">
        <v>739</v>
      </c>
      <c r="L82" s="9" t="str">
        <f t="shared" si="15"/>
        <v>Yes</v>
      </c>
    </row>
    <row r="83" spans="1:12" x14ac:dyDescent="0.25">
      <c r="A83" s="42" t="s">
        <v>553</v>
      </c>
      <c r="B83" s="33" t="s">
        <v>213</v>
      </c>
      <c r="C83" s="34">
        <v>2187</v>
      </c>
      <c r="D83" s="11" t="str">
        <f t="shared" si="12"/>
        <v>N/A</v>
      </c>
      <c r="E83" s="34">
        <v>2102</v>
      </c>
      <c r="F83" s="11" t="str">
        <f t="shared" si="13"/>
        <v>N/A</v>
      </c>
      <c r="G83" s="34">
        <v>1944</v>
      </c>
      <c r="H83" s="11" t="str">
        <f t="shared" si="14"/>
        <v>N/A</v>
      </c>
      <c r="I83" s="12">
        <v>-3.89</v>
      </c>
      <c r="J83" s="12">
        <v>-7.52</v>
      </c>
      <c r="K83" s="41" t="s">
        <v>739</v>
      </c>
      <c r="L83" s="9" t="str">
        <f t="shared" si="15"/>
        <v>Yes</v>
      </c>
    </row>
    <row r="84" spans="1:12" x14ac:dyDescent="0.25">
      <c r="A84" s="42" t="s">
        <v>1320</v>
      </c>
      <c r="B84" s="33" t="s">
        <v>213</v>
      </c>
      <c r="C84" s="43">
        <v>86584.701417000004</v>
      </c>
      <c r="D84" s="11" t="str">
        <f t="shared" si="12"/>
        <v>N/A</v>
      </c>
      <c r="E84" s="43">
        <v>86745.620362000001</v>
      </c>
      <c r="F84" s="11" t="str">
        <f t="shared" si="13"/>
        <v>N/A</v>
      </c>
      <c r="G84" s="43">
        <v>90595.191871999996</v>
      </c>
      <c r="H84" s="11" t="str">
        <f t="shared" si="14"/>
        <v>N/A</v>
      </c>
      <c r="I84" s="12">
        <v>0.18590000000000001</v>
      </c>
      <c r="J84" s="12">
        <v>4.4379999999999997</v>
      </c>
      <c r="K84" s="41" t="s">
        <v>739</v>
      </c>
      <c r="L84" s="9" t="str">
        <f t="shared" si="15"/>
        <v>Yes</v>
      </c>
    </row>
    <row r="85" spans="1:12" x14ac:dyDescent="0.25">
      <c r="A85" s="42" t="s">
        <v>554</v>
      </c>
      <c r="B85" s="33" t="s">
        <v>213</v>
      </c>
      <c r="C85" s="43">
        <v>132376475</v>
      </c>
      <c r="D85" s="11" t="str">
        <f t="shared" si="12"/>
        <v>N/A</v>
      </c>
      <c r="E85" s="43">
        <v>138324184</v>
      </c>
      <c r="F85" s="11" t="str">
        <f t="shared" si="13"/>
        <v>N/A</v>
      </c>
      <c r="G85" s="43">
        <v>135803372</v>
      </c>
      <c r="H85" s="11" t="str">
        <f t="shared" si="14"/>
        <v>N/A</v>
      </c>
      <c r="I85" s="12">
        <v>4.4930000000000003</v>
      </c>
      <c r="J85" s="12">
        <v>-1.82</v>
      </c>
      <c r="K85" s="41" t="s">
        <v>739</v>
      </c>
      <c r="L85" s="9" t="str">
        <f t="shared" si="15"/>
        <v>Yes</v>
      </c>
    </row>
    <row r="86" spans="1:12" x14ac:dyDescent="0.25">
      <c r="A86" s="42" t="s">
        <v>555</v>
      </c>
      <c r="B86" s="33" t="s">
        <v>213</v>
      </c>
      <c r="C86" s="34">
        <v>3934</v>
      </c>
      <c r="D86" s="11" t="str">
        <f t="shared" si="12"/>
        <v>N/A</v>
      </c>
      <c r="E86" s="34">
        <v>4104</v>
      </c>
      <c r="F86" s="11" t="str">
        <f t="shared" si="13"/>
        <v>N/A</v>
      </c>
      <c r="G86" s="34">
        <v>3399</v>
      </c>
      <c r="H86" s="11" t="str">
        <f t="shared" si="14"/>
        <v>N/A</v>
      </c>
      <c r="I86" s="12">
        <v>4.3209999999999997</v>
      </c>
      <c r="J86" s="12">
        <v>-17.2</v>
      </c>
      <c r="K86" s="41" t="s">
        <v>739</v>
      </c>
      <c r="L86" s="9" t="str">
        <f t="shared" si="15"/>
        <v>Yes</v>
      </c>
    </row>
    <row r="87" spans="1:12" x14ac:dyDescent="0.25">
      <c r="A87" s="42" t="s">
        <v>1321</v>
      </c>
      <c r="B87" s="33" t="s">
        <v>213</v>
      </c>
      <c r="C87" s="43">
        <v>33649.332739999998</v>
      </c>
      <c r="D87" s="11" t="str">
        <f t="shared" si="12"/>
        <v>N/A</v>
      </c>
      <c r="E87" s="43">
        <v>33704.723196999999</v>
      </c>
      <c r="F87" s="11" t="str">
        <f t="shared" si="13"/>
        <v>N/A</v>
      </c>
      <c r="G87" s="43">
        <v>39953.919388000002</v>
      </c>
      <c r="H87" s="11" t="str">
        <f t="shared" si="14"/>
        <v>N/A</v>
      </c>
      <c r="I87" s="12">
        <v>0.1646</v>
      </c>
      <c r="J87" s="12">
        <v>18.54</v>
      </c>
      <c r="K87" s="41" t="s">
        <v>739</v>
      </c>
      <c r="L87" s="9" t="str">
        <f t="shared" si="15"/>
        <v>Yes</v>
      </c>
    </row>
    <row r="88" spans="1:12" ht="25" x14ac:dyDescent="0.25">
      <c r="A88" s="42" t="s">
        <v>556</v>
      </c>
      <c r="B88" s="33" t="s">
        <v>213</v>
      </c>
      <c r="C88" s="43">
        <v>392168140</v>
      </c>
      <c r="D88" s="11" t="str">
        <f t="shared" si="12"/>
        <v>N/A</v>
      </c>
      <c r="E88" s="43">
        <v>387984100</v>
      </c>
      <c r="F88" s="11" t="str">
        <f t="shared" si="13"/>
        <v>N/A</v>
      </c>
      <c r="G88" s="43">
        <v>165497701</v>
      </c>
      <c r="H88" s="11" t="str">
        <f t="shared" si="14"/>
        <v>N/A</v>
      </c>
      <c r="I88" s="12">
        <v>-1.07</v>
      </c>
      <c r="J88" s="12">
        <v>-57.3</v>
      </c>
      <c r="K88" s="41" t="s">
        <v>739</v>
      </c>
      <c r="L88" s="9" t="str">
        <f t="shared" si="15"/>
        <v>No</v>
      </c>
    </row>
    <row r="89" spans="1:12" x14ac:dyDescent="0.25">
      <c r="A89" s="42" t="s">
        <v>557</v>
      </c>
      <c r="B89" s="33" t="s">
        <v>213</v>
      </c>
      <c r="C89" s="34">
        <v>760534</v>
      </c>
      <c r="D89" s="11" t="str">
        <f t="shared" si="12"/>
        <v>N/A</v>
      </c>
      <c r="E89" s="34">
        <v>780907</v>
      </c>
      <c r="F89" s="11" t="str">
        <f t="shared" si="13"/>
        <v>N/A</v>
      </c>
      <c r="G89" s="34">
        <v>360405</v>
      </c>
      <c r="H89" s="11" t="str">
        <f t="shared" si="14"/>
        <v>N/A</v>
      </c>
      <c r="I89" s="12">
        <v>2.6789999999999998</v>
      </c>
      <c r="J89" s="12">
        <v>-53.8</v>
      </c>
      <c r="K89" s="41" t="s">
        <v>739</v>
      </c>
      <c r="L89" s="9" t="str">
        <f t="shared" si="15"/>
        <v>No</v>
      </c>
    </row>
    <row r="90" spans="1:12" x14ac:dyDescent="0.25">
      <c r="A90" s="42" t="s">
        <v>1322</v>
      </c>
      <c r="B90" s="33" t="s">
        <v>213</v>
      </c>
      <c r="C90" s="43">
        <v>515.64839968000001</v>
      </c>
      <c r="D90" s="11" t="str">
        <f t="shared" si="12"/>
        <v>N/A</v>
      </c>
      <c r="E90" s="43">
        <v>496.83777966000002</v>
      </c>
      <c r="F90" s="11" t="str">
        <f t="shared" si="13"/>
        <v>N/A</v>
      </c>
      <c r="G90" s="43">
        <v>459.19923697000002</v>
      </c>
      <c r="H90" s="11" t="str">
        <f t="shared" si="14"/>
        <v>N/A</v>
      </c>
      <c r="I90" s="12">
        <v>-3.65</v>
      </c>
      <c r="J90" s="12">
        <v>-7.58</v>
      </c>
      <c r="K90" s="41" t="s">
        <v>739</v>
      </c>
      <c r="L90" s="9" t="str">
        <f t="shared" si="15"/>
        <v>Yes</v>
      </c>
    </row>
    <row r="91" spans="1:12" x14ac:dyDescent="0.25">
      <c r="A91" s="42" t="s">
        <v>558</v>
      </c>
      <c r="B91" s="33" t="s">
        <v>213</v>
      </c>
      <c r="C91" s="43">
        <v>154803570</v>
      </c>
      <c r="D91" s="11" t="str">
        <f t="shared" si="12"/>
        <v>N/A</v>
      </c>
      <c r="E91" s="43">
        <v>155726973</v>
      </c>
      <c r="F91" s="11" t="str">
        <f t="shared" si="13"/>
        <v>N/A</v>
      </c>
      <c r="G91" s="43">
        <v>67446620</v>
      </c>
      <c r="H91" s="11" t="str">
        <f t="shared" si="14"/>
        <v>N/A</v>
      </c>
      <c r="I91" s="12">
        <v>0.59650000000000003</v>
      </c>
      <c r="J91" s="12">
        <v>-56.7</v>
      </c>
      <c r="K91" s="41" t="s">
        <v>739</v>
      </c>
      <c r="L91" s="9" t="str">
        <f t="shared" si="15"/>
        <v>No</v>
      </c>
    </row>
    <row r="92" spans="1:12" x14ac:dyDescent="0.25">
      <c r="A92" s="42" t="s">
        <v>559</v>
      </c>
      <c r="B92" s="33" t="s">
        <v>213</v>
      </c>
      <c r="C92" s="34">
        <v>368583</v>
      </c>
      <c r="D92" s="11" t="str">
        <f t="shared" si="12"/>
        <v>N/A</v>
      </c>
      <c r="E92" s="34">
        <v>396834</v>
      </c>
      <c r="F92" s="11" t="str">
        <f t="shared" si="13"/>
        <v>N/A</v>
      </c>
      <c r="G92" s="34">
        <v>185435</v>
      </c>
      <c r="H92" s="11" t="str">
        <f t="shared" si="14"/>
        <v>N/A</v>
      </c>
      <c r="I92" s="12">
        <v>7.665</v>
      </c>
      <c r="J92" s="12">
        <v>-53.3</v>
      </c>
      <c r="K92" s="41" t="s">
        <v>739</v>
      </c>
      <c r="L92" s="9" t="str">
        <f t="shared" si="15"/>
        <v>No</v>
      </c>
    </row>
    <row r="93" spans="1:12" x14ac:dyDescent="0.25">
      <c r="A93" s="42" t="s">
        <v>1323</v>
      </c>
      <c r="B93" s="33" t="s">
        <v>213</v>
      </c>
      <c r="C93" s="43">
        <v>419.99650011</v>
      </c>
      <c r="D93" s="11" t="str">
        <f t="shared" si="12"/>
        <v>N/A</v>
      </c>
      <c r="E93" s="43">
        <v>392.42346422000003</v>
      </c>
      <c r="F93" s="11" t="str">
        <f t="shared" si="13"/>
        <v>N/A</v>
      </c>
      <c r="G93" s="43">
        <v>363.72108824999998</v>
      </c>
      <c r="H93" s="11" t="str">
        <f t="shared" si="14"/>
        <v>N/A</v>
      </c>
      <c r="I93" s="12">
        <v>-6.57</v>
      </c>
      <c r="J93" s="12">
        <v>-7.31</v>
      </c>
      <c r="K93" s="41" t="s">
        <v>739</v>
      </c>
      <c r="L93" s="9" t="str">
        <f t="shared" si="15"/>
        <v>Yes</v>
      </c>
    </row>
    <row r="94" spans="1:12" ht="25" x14ac:dyDescent="0.25">
      <c r="A94" s="42" t="s">
        <v>560</v>
      </c>
      <c r="B94" s="33" t="s">
        <v>213</v>
      </c>
      <c r="C94" s="43">
        <v>29619706</v>
      </c>
      <c r="D94" s="11" t="str">
        <f t="shared" si="12"/>
        <v>N/A</v>
      </c>
      <c r="E94" s="43">
        <v>30132271</v>
      </c>
      <c r="F94" s="11" t="str">
        <f t="shared" si="13"/>
        <v>N/A</v>
      </c>
      <c r="G94" s="43">
        <v>12182299</v>
      </c>
      <c r="H94" s="11" t="str">
        <f t="shared" si="14"/>
        <v>N/A</v>
      </c>
      <c r="I94" s="12">
        <v>1.73</v>
      </c>
      <c r="J94" s="12">
        <v>-59.6</v>
      </c>
      <c r="K94" s="41" t="s">
        <v>739</v>
      </c>
      <c r="L94" s="9" t="str">
        <f t="shared" si="15"/>
        <v>No</v>
      </c>
    </row>
    <row r="95" spans="1:12" x14ac:dyDescent="0.25">
      <c r="A95" s="42" t="s">
        <v>561</v>
      </c>
      <c r="B95" s="33" t="s">
        <v>213</v>
      </c>
      <c r="C95" s="34">
        <v>209143</v>
      </c>
      <c r="D95" s="11" t="str">
        <f t="shared" si="12"/>
        <v>N/A</v>
      </c>
      <c r="E95" s="34">
        <v>210832</v>
      </c>
      <c r="F95" s="11" t="str">
        <f t="shared" si="13"/>
        <v>N/A</v>
      </c>
      <c r="G95" s="34">
        <v>89349</v>
      </c>
      <c r="H95" s="11" t="str">
        <f t="shared" si="14"/>
        <v>N/A</v>
      </c>
      <c r="I95" s="12">
        <v>0.80759999999999998</v>
      </c>
      <c r="J95" s="12">
        <v>-57.6</v>
      </c>
      <c r="K95" s="41" t="s">
        <v>739</v>
      </c>
      <c r="L95" s="9" t="str">
        <f t="shared" si="15"/>
        <v>No</v>
      </c>
    </row>
    <row r="96" spans="1:12" ht="25" x14ac:dyDescent="0.25">
      <c r="A96" s="42" t="s">
        <v>1324</v>
      </c>
      <c r="B96" s="33" t="s">
        <v>213</v>
      </c>
      <c r="C96" s="43">
        <v>141.62418058</v>
      </c>
      <c r="D96" s="11" t="str">
        <f t="shared" si="12"/>
        <v>N/A</v>
      </c>
      <c r="E96" s="43">
        <v>142.9207663</v>
      </c>
      <c r="F96" s="11" t="str">
        <f t="shared" si="13"/>
        <v>N/A</v>
      </c>
      <c r="G96" s="43">
        <v>136.34510739000001</v>
      </c>
      <c r="H96" s="11" t="str">
        <f t="shared" si="14"/>
        <v>N/A</v>
      </c>
      <c r="I96" s="12">
        <v>0.91549999999999998</v>
      </c>
      <c r="J96" s="12">
        <v>-4.5999999999999996</v>
      </c>
      <c r="K96" s="41" t="s">
        <v>739</v>
      </c>
      <c r="L96" s="9" t="str">
        <f t="shared" si="15"/>
        <v>Yes</v>
      </c>
    </row>
    <row r="97" spans="1:12" ht="25" x14ac:dyDescent="0.25">
      <c r="A97" s="42" t="s">
        <v>562</v>
      </c>
      <c r="B97" s="33" t="s">
        <v>213</v>
      </c>
      <c r="C97" s="43">
        <v>218662739</v>
      </c>
      <c r="D97" s="11" t="str">
        <f t="shared" si="12"/>
        <v>N/A</v>
      </c>
      <c r="E97" s="43">
        <v>220325627</v>
      </c>
      <c r="F97" s="11" t="str">
        <f t="shared" si="13"/>
        <v>N/A</v>
      </c>
      <c r="G97" s="43">
        <v>87489108</v>
      </c>
      <c r="H97" s="11" t="str">
        <f t="shared" si="14"/>
        <v>N/A</v>
      </c>
      <c r="I97" s="12">
        <v>0.76049999999999995</v>
      </c>
      <c r="J97" s="12">
        <v>-60.3</v>
      </c>
      <c r="K97" s="41" t="s">
        <v>739</v>
      </c>
      <c r="L97" s="9" t="str">
        <f t="shared" si="15"/>
        <v>No</v>
      </c>
    </row>
    <row r="98" spans="1:12" x14ac:dyDescent="0.25">
      <c r="A98" s="42" t="s">
        <v>563</v>
      </c>
      <c r="B98" s="33" t="s">
        <v>213</v>
      </c>
      <c r="C98" s="34">
        <v>476828</v>
      </c>
      <c r="D98" s="11" t="str">
        <f t="shared" si="12"/>
        <v>N/A</v>
      </c>
      <c r="E98" s="34">
        <v>488714</v>
      </c>
      <c r="F98" s="11" t="str">
        <f t="shared" si="13"/>
        <v>N/A</v>
      </c>
      <c r="G98" s="34">
        <v>207618</v>
      </c>
      <c r="H98" s="11" t="str">
        <f t="shared" si="14"/>
        <v>N/A</v>
      </c>
      <c r="I98" s="12">
        <v>2.4929999999999999</v>
      </c>
      <c r="J98" s="12">
        <v>-57.5</v>
      </c>
      <c r="K98" s="41" t="s">
        <v>739</v>
      </c>
      <c r="L98" s="9" t="str">
        <f t="shared" si="15"/>
        <v>No</v>
      </c>
    </row>
    <row r="99" spans="1:12" x14ac:dyDescent="0.25">
      <c r="A99" s="42" t="s">
        <v>1325</v>
      </c>
      <c r="B99" s="33" t="s">
        <v>213</v>
      </c>
      <c r="C99" s="43">
        <v>458.57780793000001</v>
      </c>
      <c r="D99" s="11" t="str">
        <f t="shared" si="12"/>
        <v>N/A</v>
      </c>
      <c r="E99" s="43">
        <v>450.82732845999999</v>
      </c>
      <c r="F99" s="11" t="str">
        <f t="shared" si="13"/>
        <v>N/A</v>
      </c>
      <c r="G99" s="43">
        <v>421.39461896</v>
      </c>
      <c r="H99" s="11" t="str">
        <f t="shared" si="14"/>
        <v>N/A</v>
      </c>
      <c r="I99" s="12">
        <v>-1.69</v>
      </c>
      <c r="J99" s="12">
        <v>-6.53</v>
      </c>
      <c r="K99" s="41" t="s">
        <v>739</v>
      </c>
      <c r="L99" s="9" t="str">
        <f t="shared" si="15"/>
        <v>Yes</v>
      </c>
    </row>
    <row r="100" spans="1:12" x14ac:dyDescent="0.25">
      <c r="A100" s="42" t="s">
        <v>564</v>
      </c>
      <c r="B100" s="33" t="s">
        <v>213</v>
      </c>
      <c r="C100" s="43">
        <v>81736322</v>
      </c>
      <c r="D100" s="11" t="str">
        <f t="shared" si="12"/>
        <v>N/A</v>
      </c>
      <c r="E100" s="43">
        <v>89670377</v>
      </c>
      <c r="F100" s="11" t="str">
        <f t="shared" si="13"/>
        <v>N/A</v>
      </c>
      <c r="G100" s="43">
        <v>42703194</v>
      </c>
      <c r="H100" s="11" t="str">
        <f t="shared" si="14"/>
        <v>N/A</v>
      </c>
      <c r="I100" s="12">
        <v>9.7070000000000007</v>
      </c>
      <c r="J100" s="12">
        <v>-52.4</v>
      </c>
      <c r="K100" s="41" t="s">
        <v>739</v>
      </c>
      <c r="L100" s="9" t="str">
        <f t="shared" si="15"/>
        <v>No</v>
      </c>
    </row>
    <row r="101" spans="1:12" x14ac:dyDescent="0.25">
      <c r="A101" s="42" t="s">
        <v>565</v>
      </c>
      <c r="B101" s="33" t="s">
        <v>213</v>
      </c>
      <c r="C101" s="34">
        <v>187399</v>
      </c>
      <c r="D101" s="11" t="str">
        <f t="shared" si="12"/>
        <v>N/A</v>
      </c>
      <c r="E101" s="34">
        <v>202563</v>
      </c>
      <c r="F101" s="11" t="str">
        <f t="shared" si="13"/>
        <v>N/A</v>
      </c>
      <c r="G101" s="34">
        <v>91819</v>
      </c>
      <c r="H101" s="11" t="str">
        <f t="shared" si="14"/>
        <v>N/A</v>
      </c>
      <c r="I101" s="12">
        <v>8.0920000000000005</v>
      </c>
      <c r="J101" s="12">
        <v>-54.7</v>
      </c>
      <c r="K101" s="41" t="s">
        <v>739</v>
      </c>
      <c r="L101" s="9" t="str">
        <f t="shared" si="15"/>
        <v>No</v>
      </c>
    </row>
    <row r="102" spans="1:12" x14ac:dyDescent="0.25">
      <c r="A102" s="42" t="s">
        <v>1326</v>
      </c>
      <c r="B102" s="33" t="s">
        <v>213</v>
      </c>
      <c r="C102" s="43">
        <v>436.16199660000001</v>
      </c>
      <c r="D102" s="11" t="str">
        <f t="shared" si="12"/>
        <v>N/A</v>
      </c>
      <c r="E102" s="43">
        <v>442.67895420000002</v>
      </c>
      <c r="F102" s="11" t="str">
        <f t="shared" si="13"/>
        <v>N/A</v>
      </c>
      <c r="G102" s="43">
        <v>465.08014680999997</v>
      </c>
      <c r="H102" s="11" t="str">
        <f t="shared" si="14"/>
        <v>N/A</v>
      </c>
      <c r="I102" s="12">
        <v>1.494</v>
      </c>
      <c r="J102" s="12">
        <v>5.0599999999999996</v>
      </c>
      <c r="K102" s="41" t="s">
        <v>739</v>
      </c>
      <c r="L102" s="9" t="str">
        <f t="shared" si="15"/>
        <v>Yes</v>
      </c>
    </row>
    <row r="103" spans="1:12" ht="25" x14ac:dyDescent="0.25">
      <c r="A103" s="42" t="s">
        <v>566</v>
      </c>
      <c r="B103" s="33" t="s">
        <v>213</v>
      </c>
      <c r="C103" s="43">
        <v>38515748</v>
      </c>
      <c r="D103" s="11" t="str">
        <f t="shared" si="12"/>
        <v>N/A</v>
      </c>
      <c r="E103" s="43">
        <v>37466345</v>
      </c>
      <c r="F103" s="11" t="str">
        <f t="shared" si="13"/>
        <v>N/A</v>
      </c>
      <c r="G103" s="43">
        <v>25040668</v>
      </c>
      <c r="H103" s="11" t="str">
        <f t="shared" si="14"/>
        <v>N/A</v>
      </c>
      <c r="I103" s="12">
        <v>-2.72</v>
      </c>
      <c r="J103" s="12">
        <v>-33.200000000000003</v>
      </c>
      <c r="K103" s="41" t="s">
        <v>739</v>
      </c>
      <c r="L103" s="9" t="str">
        <f t="shared" si="15"/>
        <v>No</v>
      </c>
    </row>
    <row r="104" spans="1:12" x14ac:dyDescent="0.25">
      <c r="A104" s="42" t="s">
        <v>567</v>
      </c>
      <c r="B104" s="33" t="s">
        <v>213</v>
      </c>
      <c r="C104" s="34">
        <v>10689</v>
      </c>
      <c r="D104" s="11" t="str">
        <f t="shared" si="12"/>
        <v>N/A</v>
      </c>
      <c r="E104" s="34">
        <v>10212</v>
      </c>
      <c r="F104" s="11" t="str">
        <f t="shared" si="13"/>
        <v>N/A</v>
      </c>
      <c r="G104" s="34">
        <v>3660</v>
      </c>
      <c r="H104" s="11" t="str">
        <f t="shared" si="14"/>
        <v>N/A</v>
      </c>
      <c r="I104" s="12">
        <v>-4.46</v>
      </c>
      <c r="J104" s="12">
        <v>-64.2</v>
      </c>
      <c r="K104" s="41" t="s">
        <v>739</v>
      </c>
      <c r="L104" s="9" t="str">
        <f t="shared" si="15"/>
        <v>No</v>
      </c>
    </row>
    <row r="105" spans="1:12" x14ac:dyDescent="0.25">
      <c r="A105" s="42" t="s">
        <v>1327</v>
      </c>
      <c r="B105" s="33" t="s">
        <v>213</v>
      </c>
      <c r="C105" s="43">
        <v>3603.3069510999999</v>
      </c>
      <c r="D105" s="11" t="str">
        <f t="shared" si="12"/>
        <v>N/A</v>
      </c>
      <c r="E105" s="43">
        <v>3668.8547787000002</v>
      </c>
      <c r="F105" s="11" t="str">
        <f t="shared" si="13"/>
        <v>N/A</v>
      </c>
      <c r="G105" s="43">
        <v>6841.7125683000004</v>
      </c>
      <c r="H105" s="11" t="str">
        <f t="shared" si="14"/>
        <v>N/A</v>
      </c>
      <c r="I105" s="12">
        <v>1.819</v>
      </c>
      <c r="J105" s="12">
        <v>86.48</v>
      </c>
      <c r="K105" s="41" t="s">
        <v>739</v>
      </c>
      <c r="L105" s="9" t="str">
        <f t="shared" si="15"/>
        <v>No</v>
      </c>
    </row>
    <row r="106" spans="1:12" x14ac:dyDescent="0.25">
      <c r="A106" s="42" t="s">
        <v>568</v>
      </c>
      <c r="B106" s="33" t="s">
        <v>213</v>
      </c>
      <c r="C106" s="43">
        <v>219182472</v>
      </c>
      <c r="D106" s="11" t="str">
        <f t="shared" si="12"/>
        <v>N/A</v>
      </c>
      <c r="E106" s="43">
        <v>209743776</v>
      </c>
      <c r="F106" s="11" t="str">
        <f t="shared" si="13"/>
        <v>N/A</v>
      </c>
      <c r="G106" s="43">
        <v>83506155</v>
      </c>
      <c r="H106" s="11" t="str">
        <f t="shared" si="14"/>
        <v>N/A</v>
      </c>
      <c r="I106" s="12">
        <v>-4.3099999999999996</v>
      </c>
      <c r="J106" s="12">
        <v>-60.2</v>
      </c>
      <c r="K106" s="41" t="s">
        <v>739</v>
      </c>
      <c r="L106" s="9" t="str">
        <f t="shared" si="15"/>
        <v>No</v>
      </c>
    </row>
    <row r="107" spans="1:12" x14ac:dyDescent="0.25">
      <c r="A107" s="42" t="s">
        <v>569</v>
      </c>
      <c r="B107" s="33" t="s">
        <v>213</v>
      </c>
      <c r="C107" s="34">
        <v>629780</v>
      </c>
      <c r="D107" s="11" t="str">
        <f t="shared" si="12"/>
        <v>N/A</v>
      </c>
      <c r="E107" s="34">
        <v>647443</v>
      </c>
      <c r="F107" s="11" t="str">
        <f t="shared" si="13"/>
        <v>N/A</v>
      </c>
      <c r="G107" s="34">
        <v>284339</v>
      </c>
      <c r="H107" s="11" t="str">
        <f t="shared" si="14"/>
        <v>N/A</v>
      </c>
      <c r="I107" s="12">
        <v>2.8050000000000002</v>
      </c>
      <c r="J107" s="12">
        <v>-56.1</v>
      </c>
      <c r="K107" s="41" t="s">
        <v>739</v>
      </c>
      <c r="L107" s="9" t="str">
        <f t="shared" si="15"/>
        <v>No</v>
      </c>
    </row>
    <row r="108" spans="1:12" x14ac:dyDescent="0.25">
      <c r="A108" s="42" t="s">
        <v>1328</v>
      </c>
      <c r="B108" s="33" t="s">
        <v>213</v>
      </c>
      <c r="C108" s="43">
        <v>348.03022007999999</v>
      </c>
      <c r="D108" s="11" t="str">
        <f t="shared" si="12"/>
        <v>N/A</v>
      </c>
      <c r="E108" s="43">
        <v>323.95712981999998</v>
      </c>
      <c r="F108" s="11" t="str">
        <f t="shared" si="13"/>
        <v>N/A</v>
      </c>
      <c r="G108" s="43">
        <v>293.68519619</v>
      </c>
      <c r="H108" s="11" t="str">
        <f t="shared" si="14"/>
        <v>N/A</v>
      </c>
      <c r="I108" s="12">
        <v>-6.92</v>
      </c>
      <c r="J108" s="12">
        <v>-9.34</v>
      </c>
      <c r="K108" s="41" t="s">
        <v>739</v>
      </c>
      <c r="L108" s="9" t="str">
        <f t="shared" si="15"/>
        <v>Yes</v>
      </c>
    </row>
    <row r="109" spans="1:12" x14ac:dyDescent="0.25">
      <c r="A109" s="42" t="s">
        <v>570</v>
      </c>
      <c r="B109" s="33" t="s">
        <v>213</v>
      </c>
      <c r="C109" s="43">
        <v>847446915</v>
      </c>
      <c r="D109" s="11" t="str">
        <f t="shared" si="12"/>
        <v>N/A</v>
      </c>
      <c r="E109" s="43">
        <v>901822495</v>
      </c>
      <c r="F109" s="11" t="str">
        <f t="shared" si="13"/>
        <v>N/A</v>
      </c>
      <c r="G109" s="43">
        <v>412248131</v>
      </c>
      <c r="H109" s="11" t="str">
        <f t="shared" si="14"/>
        <v>N/A</v>
      </c>
      <c r="I109" s="12">
        <v>6.4160000000000004</v>
      </c>
      <c r="J109" s="12">
        <v>-54.3</v>
      </c>
      <c r="K109" s="41" t="s">
        <v>739</v>
      </c>
      <c r="L109" s="9" t="str">
        <f t="shared" si="15"/>
        <v>No</v>
      </c>
    </row>
    <row r="110" spans="1:12" x14ac:dyDescent="0.25">
      <c r="A110" s="42" t="s">
        <v>571</v>
      </c>
      <c r="B110" s="33" t="s">
        <v>213</v>
      </c>
      <c r="C110" s="34">
        <v>781741</v>
      </c>
      <c r="D110" s="11" t="str">
        <f t="shared" si="12"/>
        <v>N/A</v>
      </c>
      <c r="E110" s="34">
        <v>799153</v>
      </c>
      <c r="F110" s="11" t="str">
        <f t="shared" si="13"/>
        <v>N/A</v>
      </c>
      <c r="G110" s="34">
        <v>364502</v>
      </c>
      <c r="H110" s="11" t="str">
        <f t="shared" si="14"/>
        <v>N/A</v>
      </c>
      <c r="I110" s="12">
        <v>2.2269999999999999</v>
      </c>
      <c r="J110" s="12">
        <v>-54.4</v>
      </c>
      <c r="K110" s="41" t="s">
        <v>739</v>
      </c>
      <c r="L110" s="9" t="str">
        <f t="shared" si="15"/>
        <v>No</v>
      </c>
    </row>
    <row r="111" spans="1:12" x14ac:dyDescent="0.25">
      <c r="A111" s="42" t="s">
        <v>1329</v>
      </c>
      <c r="B111" s="33" t="s">
        <v>213</v>
      </c>
      <c r="C111" s="43">
        <v>1084.050747</v>
      </c>
      <c r="D111" s="11" t="str">
        <f t="shared" si="12"/>
        <v>N/A</v>
      </c>
      <c r="E111" s="43">
        <v>1128.4728894</v>
      </c>
      <c r="F111" s="11" t="str">
        <f t="shared" si="13"/>
        <v>N/A</v>
      </c>
      <c r="G111" s="43">
        <v>1130.9900385000001</v>
      </c>
      <c r="H111" s="11" t="str">
        <f t="shared" si="14"/>
        <v>N/A</v>
      </c>
      <c r="I111" s="12">
        <v>4.0979999999999999</v>
      </c>
      <c r="J111" s="12">
        <v>0.22309999999999999</v>
      </c>
      <c r="K111" s="41" t="s">
        <v>739</v>
      </c>
      <c r="L111" s="9" t="str">
        <f t="shared" si="15"/>
        <v>Yes</v>
      </c>
    </row>
    <row r="112" spans="1:12" ht="25" x14ac:dyDescent="0.25">
      <c r="A112" s="42" t="s">
        <v>572</v>
      </c>
      <c r="B112" s="33" t="s">
        <v>213</v>
      </c>
      <c r="C112" s="43">
        <v>264506850</v>
      </c>
      <c r="D112" s="11" t="str">
        <f t="shared" si="12"/>
        <v>N/A</v>
      </c>
      <c r="E112" s="43">
        <v>273740634</v>
      </c>
      <c r="F112" s="11" t="str">
        <f t="shared" si="13"/>
        <v>N/A</v>
      </c>
      <c r="G112" s="43">
        <v>203901489</v>
      </c>
      <c r="H112" s="11" t="str">
        <f t="shared" si="14"/>
        <v>N/A</v>
      </c>
      <c r="I112" s="12">
        <v>3.4910000000000001</v>
      </c>
      <c r="J112" s="12">
        <v>-25.5</v>
      </c>
      <c r="K112" s="41" t="s">
        <v>739</v>
      </c>
      <c r="L112" s="9" t="str">
        <f t="shared" si="15"/>
        <v>Yes</v>
      </c>
    </row>
    <row r="113" spans="1:12" x14ac:dyDescent="0.25">
      <c r="A113" s="42" t="s">
        <v>573</v>
      </c>
      <c r="B113" s="33" t="s">
        <v>213</v>
      </c>
      <c r="C113" s="34">
        <v>558135</v>
      </c>
      <c r="D113" s="11" t="str">
        <f t="shared" si="12"/>
        <v>N/A</v>
      </c>
      <c r="E113" s="34">
        <v>565603</v>
      </c>
      <c r="F113" s="11" t="str">
        <f t="shared" si="13"/>
        <v>N/A</v>
      </c>
      <c r="G113" s="34">
        <v>211110</v>
      </c>
      <c r="H113" s="11" t="str">
        <f t="shared" si="14"/>
        <v>N/A</v>
      </c>
      <c r="I113" s="12">
        <v>1.3380000000000001</v>
      </c>
      <c r="J113" s="12">
        <v>-62.7</v>
      </c>
      <c r="K113" s="41" t="s">
        <v>739</v>
      </c>
      <c r="L113" s="9" t="str">
        <f t="shared" si="15"/>
        <v>No</v>
      </c>
    </row>
    <row r="114" spans="1:12" ht="25" x14ac:dyDescent="0.25">
      <c r="A114" s="42" t="s">
        <v>1330</v>
      </c>
      <c r="B114" s="33" t="s">
        <v>213</v>
      </c>
      <c r="C114" s="43">
        <v>473.91195678000003</v>
      </c>
      <c r="D114" s="11" t="str">
        <f t="shared" si="12"/>
        <v>N/A</v>
      </c>
      <c r="E114" s="43">
        <v>483.98016630000001</v>
      </c>
      <c r="F114" s="11" t="str">
        <f t="shared" si="13"/>
        <v>N/A</v>
      </c>
      <c r="G114" s="43">
        <v>965.85424186</v>
      </c>
      <c r="H114" s="11" t="str">
        <f t="shared" si="14"/>
        <v>N/A</v>
      </c>
      <c r="I114" s="12">
        <v>2.1240000000000001</v>
      </c>
      <c r="J114" s="12">
        <v>99.56</v>
      </c>
      <c r="K114" s="41" t="s">
        <v>739</v>
      </c>
      <c r="L114" s="9" t="str">
        <f t="shared" si="15"/>
        <v>No</v>
      </c>
    </row>
    <row r="115" spans="1:12" ht="25" x14ac:dyDescent="0.25">
      <c r="A115" s="42" t="s">
        <v>574</v>
      </c>
      <c r="B115" s="33" t="s">
        <v>213</v>
      </c>
      <c r="C115" s="43">
        <v>49984366</v>
      </c>
      <c r="D115" s="11" t="str">
        <f t="shared" si="12"/>
        <v>N/A</v>
      </c>
      <c r="E115" s="43">
        <v>50671865</v>
      </c>
      <c r="F115" s="11" t="str">
        <f t="shared" si="13"/>
        <v>N/A</v>
      </c>
      <c r="G115" s="43">
        <v>20288480</v>
      </c>
      <c r="H115" s="11" t="str">
        <f t="shared" si="14"/>
        <v>N/A</v>
      </c>
      <c r="I115" s="12">
        <v>1.375</v>
      </c>
      <c r="J115" s="12">
        <v>-60</v>
      </c>
      <c r="K115" s="41" t="s">
        <v>739</v>
      </c>
      <c r="L115" s="9" t="str">
        <f t="shared" si="15"/>
        <v>No</v>
      </c>
    </row>
    <row r="116" spans="1:12" x14ac:dyDescent="0.25">
      <c r="A116" s="3" t="s">
        <v>575</v>
      </c>
      <c r="B116" s="33" t="s">
        <v>213</v>
      </c>
      <c r="C116" s="34">
        <v>81642</v>
      </c>
      <c r="D116" s="11" t="str">
        <f t="shared" si="12"/>
        <v>N/A</v>
      </c>
      <c r="E116" s="34">
        <v>82865</v>
      </c>
      <c r="F116" s="11" t="str">
        <f t="shared" si="13"/>
        <v>N/A</v>
      </c>
      <c r="G116" s="34">
        <v>30077</v>
      </c>
      <c r="H116" s="11" t="str">
        <f t="shared" si="14"/>
        <v>N/A</v>
      </c>
      <c r="I116" s="12">
        <v>1.498</v>
      </c>
      <c r="J116" s="12">
        <v>-63.7</v>
      </c>
      <c r="K116" s="41" t="s">
        <v>739</v>
      </c>
      <c r="L116" s="9" t="str">
        <f t="shared" si="15"/>
        <v>No</v>
      </c>
    </row>
    <row r="117" spans="1:12" ht="25" x14ac:dyDescent="0.25">
      <c r="A117" s="3" t="s">
        <v>1331</v>
      </c>
      <c r="B117" s="33" t="s">
        <v>213</v>
      </c>
      <c r="C117" s="43">
        <v>612.23838221000005</v>
      </c>
      <c r="D117" s="11" t="str">
        <f t="shared" si="12"/>
        <v>N/A</v>
      </c>
      <c r="E117" s="43">
        <v>611.49900439999999</v>
      </c>
      <c r="F117" s="11" t="str">
        <f t="shared" si="13"/>
        <v>N/A</v>
      </c>
      <c r="G117" s="43">
        <v>674.55131828000003</v>
      </c>
      <c r="H117" s="11" t="str">
        <f t="shared" si="14"/>
        <v>N/A</v>
      </c>
      <c r="I117" s="12">
        <v>-0.121</v>
      </c>
      <c r="J117" s="12">
        <v>10.31</v>
      </c>
      <c r="K117" s="41" t="s">
        <v>739</v>
      </c>
      <c r="L117" s="9" t="str">
        <f t="shared" si="15"/>
        <v>Yes</v>
      </c>
    </row>
    <row r="118" spans="1:12" ht="25" x14ac:dyDescent="0.25">
      <c r="A118" s="4" t="s">
        <v>576</v>
      </c>
      <c r="B118" s="33" t="s">
        <v>213</v>
      </c>
      <c r="C118" s="43">
        <v>75636660</v>
      </c>
      <c r="D118" s="11" t="str">
        <f t="shared" si="12"/>
        <v>N/A</v>
      </c>
      <c r="E118" s="43">
        <v>77917904</v>
      </c>
      <c r="F118" s="11" t="str">
        <f t="shared" si="13"/>
        <v>N/A</v>
      </c>
      <c r="G118" s="43">
        <v>37057074</v>
      </c>
      <c r="H118" s="11" t="str">
        <f t="shared" si="14"/>
        <v>N/A</v>
      </c>
      <c r="I118" s="12">
        <v>3.016</v>
      </c>
      <c r="J118" s="12">
        <v>-52.4</v>
      </c>
      <c r="K118" s="41" t="s">
        <v>739</v>
      </c>
      <c r="L118" s="9" t="str">
        <f t="shared" si="15"/>
        <v>No</v>
      </c>
    </row>
    <row r="119" spans="1:12" x14ac:dyDescent="0.25">
      <c r="A119" s="4" t="s">
        <v>577</v>
      </c>
      <c r="B119" s="33" t="s">
        <v>213</v>
      </c>
      <c r="C119" s="34">
        <v>6915</v>
      </c>
      <c r="D119" s="11" t="str">
        <f t="shared" si="12"/>
        <v>N/A</v>
      </c>
      <c r="E119" s="34">
        <v>7789</v>
      </c>
      <c r="F119" s="11" t="str">
        <f t="shared" si="13"/>
        <v>N/A</v>
      </c>
      <c r="G119" s="34">
        <v>3913</v>
      </c>
      <c r="H119" s="11" t="str">
        <f t="shared" si="14"/>
        <v>N/A</v>
      </c>
      <c r="I119" s="12">
        <v>12.64</v>
      </c>
      <c r="J119" s="12">
        <v>-49.8</v>
      </c>
      <c r="K119" s="41" t="s">
        <v>739</v>
      </c>
      <c r="L119" s="9" t="str">
        <f t="shared" si="15"/>
        <v>No</v>
      </c>
    </row>
    <row r="120" spans="1:12" ht="25" x14ac:dyDescent="0.25">
      <c r="A120" s="4" t="s">
        <v>1332</v>
      </c>
      <c r="B120" s="33" t="s">
        <v>213</v>
      </c>
      <c r="C120" s="43">
        <v>10938.056398999999</v>
      </c>
      <c r="D120" s="11" t="str">
        <f t="shared" si="12"/>
        <v>N/A</v>
      </c>
      <c r="E120" s="43">
        <v>10003.582488</v>
      </c>
      <c r="F120" s="11" t="str">
        <f t="shared" si="13"/>
        <v>N/A</v>
      </c>
      <c r="G120" s="43">
        <v>9470.2463583000008</v>
      </c>
      <c r="H120" s="11" t="str">
        <f t="shared" si="14"/>
        <v>N/A</v>
      </c>
      <c r="I120" s="12">
        <v>-8.5399999999999991</v>
      </c>
      <c r="J120" s="12">
        <v>-5.33</v>
      </c>
      <c r="K120" s="41" t="s">
        <v>739</v>
      </c>
      <c r="L120" s="9" t="str">
        <f t="shared" si="15"/>
        <v>Yes</v>
      </c>
    </row>
    <row r="121" spans="1:12" ht="25" x14ac:dyDescent="0.25">
      <c r="A121" s="4" t="s">
        <v>578</v>
      </c>
      <c r="B121" s="33" t="s">
        <v>213</v>
      </c>
      <c r="C121" s="43">
        <v>15001139</v>
      </c>
      <c r="D121" s="11" t="str">
        <f t="shared" si="12"/>
        <v>N/A</v>
      </c>
      <c r="E121" s="43">
        <v>16113140</v>
      </c>
      <c r="F121" s="11" t="str">
        <f t="shared" si="13"/>
        <v>N/A</v>
      </c>
      <c r="G121" s="43">
        <v>10692743</v>
      </c>
      <c r="H121" s="11" t="str">
        <f t="shared" si="14"/>
        <v>N/A</v>
      </c>
      <c r="I121" s="12">
        <v>7.4130000000000003</v>
      </c>
      <c r="J121" s="12">
        <v>-33.6</v>
      </c>
      <c r="K121" s="41" t="s">
        <v>739</v>
      </c>
      <c r="L121" s="9" t="str">
        <f t="shared" si="15"/>
        <v>No</v>
      </c>
    </row>
    <row r="122" spans="1:12" x14ac:dyDescent="0.25">
      <c r="A122" s="4" t="s">
        <v>579</v>
      </c>
      <c r="B122" s="33" t="s">
        <v>213</v>
      </c>
      <c r="C122" s="34">
        <v>13985</v>
      </c>
      <c r="D122" s="11" t="str">
        <f t="shared" si="12"/>
        <v>N/A</v>
      </c>
      <c r="E122" s="34">
        <v>15154</v>
      </c>
      <c r="F122" s="11" t="str">
        <f t="shared" si="13"/>
        <v>N/A</v>
      </c>
      <c r="G122" s="34">
        <v>8411</v>
      </c>
      <c r="H122" s="11" t="str">
        <f t="shared" si="14"/>
        <v>N/A</v>
      </c>
      <c r="I122" s="12">
        <v>8.359</v>
      </c>
      <c r="J122" s="12">
        <v>-44.5</v>
      </c>
      <c r="K122" s="41" t="s">
        <v>739</v>
      </c>
      <c r="L122" s="9" t="str">
        <f t="shared" si="15"/>
        <v>No</v>
      </c>
    </row>
    <row r="123" spans="1:12" ht="25" x14ac:dyDescent="0.25">
      <c r="A123" s="4" t="s">
        <v>1333</v>
      </c>
      <c r="B123" s="33" t="s">
        <v>213</v>
      </c>
      <c r="C123" s="43">
        <v>1072.6592063000001</v>
      </c>
      <c r="D123" s="11" t="str">
        <f t="shared" si="12"/>
        <v>N/A</v>
      </c>
      <c r="E123" s="43">
        <v>1063.29286</v>
      </c>
      <c r="F123" s="11" t="str">
        <f t="shared" si="13"/>
        <v>N/A</v>
      </c>
      <c r="G123" s="43">
        <v>1271.2808227</v>
      </c>
      <c r="H123" s="11" t="str">
        <f t="shared" si="14"/>
        <v>N/A</v>
      </c>
      <c r="I123" s="12">
        <v>-0.873</v>
      </c>
      <c r="J123" s="12">
        <v>19.559999999999999</v>
      </c>
      <c r="K123" s="41" t="s">
        <v>739</v>
      </c>
      <c r="L123" s="9" t="str">
        <f t="shared" si="15"/>
        <v>Yes</v>
      </c>
    </row>
    <row r="124" spans="1:12" ht="25" x14ac:dyDescent="0.25">
      <c r="A124" s="4" t="s">
        <v>580</v>
      </c>
      <c r="B124" s="33" t="s">
        <v>213</v>
      </c>
      <c r="C124" s="43">
        <v>2675823</v>
      </c>
      <c r="D124" s="11" t="str">
        <f t="shared" si="12"/>
        <v>N/A</v>
      </c>
      <c r="E124" s="43">
        <v>2520428</v>
      </c>
      <c r="F124" s="11" t="str">
        <f t="shared" si="13"/>
        <v>N/A</v>
      </c>
      <c r="G124" s="43">
        <v>608890</v>
      </c>
      <c r="H124" s="11" t="str">
        <f t="shared" si="14"/>
        <v>N/A</v>
      </c>
      <c r="I124" s="12">
        <v>-5.81</v>
      </c>
      <c r="J124" s="12">
        <v>-75.8</v>
      </c>
      <c r="K124" s="41" t="s">
        <v>739</v>
      </c>
      <c r="L124" s="9" t="str">
        <f t="shared" si="15"/>
        <v>No</v>
      </c>
    </row>
    <row r="125" spans="1:12" x14ac:dyDescent="0.25">
      <c r="A125" s="2" t="s">
        <v>581</v>
      </c>
      <c r="B125" s="33" t="s">
        <v>213</v>
      </c>
      <c r="C125" s="34">
        <v>5734</v>
      </c>
      <c r="D125" s="11" t="str">
        <f t="shared" si="12"/>
        <v>N/A</v>
      </c>
      <c r="E125" s="34">
        <v>5320</v>
      </c>
      <c r="F125" s="11" t="str">
        <f t="shared" si="13"/>
        <v>N/A</v>
      </c>
      <c r="G125" s="34">
        <v>1486</v>
      </c>
      <c r="H125" s="11" t="str">
        <f t="shared" si="14"/>
        <v>N/A</v>
      </c>
      <c r="I125" s="12">
        <v>-7.22</v>
      </c>
      <c r="J125" s="12">
        <v>-72.099999999999994</v>
      </c>
      <c r="K125" s="41" t="s">
        <v>739</v>
      </c>
      <c r="L125" s="9" t="str">
        <f t="shared" si="15"/>
        <v>No</v>
      </c>
    </row>
    <row r="126" spans="1:12" ht="25" x14ac:dyDescent="0.25">
      <c r="A126" s="2" t="s">
        <v>1334</v>
      </c>
      <c r="B126" s="33" t="s">
        <v>213</v>
      </c>
      <c r="C126" s="43">
        <v>466.65905127000002</v>
      </c>
      <c r="D126" s="11" t="str">
        <f t="shared" si="12"/>
        <v>N/A</v>
      </c>
      <c r="E126" s="43">
        <v>473.76466164999999</v>
      </c>
      <c r="F126" s="11" t="str">
        <f t="shared" si="13"/>
        <v>N/A</v>
      </c>
      <c r="G126" s="43">
        <v>409.75100942</v>
      </c>
      <c r="H126" s="11" t="str">
        <f t="shared" si="14"/>
        <v>N/A</v>
      </c>
      <c r="I126" s="12">
        <v>1.5229999999999999</v>
      </c>
      <c r="J126" s="12">
        <v>-13.5</v>
      </c>
      <c r="K126" s="41" t="s">
        <v>739</v>
      </c>
      <c r="L126" s="9" t="str">
        <f t="shared" si="15"/>
        <v>Yes</v>
      </c>
    </row>
    <row r="127" spans="1:12" ht="25" x14ac:dyDescent="0.25">
      <c r="A127" s="2" t="s">
        <v>582</v>
      </c>
      <c r="B127" s="33" t="s">
        <v>213</v>
      </c>
      <c r="C127" s="43">
        <v>21637248</v>
      </c>
      <c r="D127" s="11" t="str">
        <f t="shared" si="12"/>
        <v>N/A</v>
      </c>
      <c r="E127" s="43">
        <v>22400145</v>
      </c>
      <c r="F127" s="11" t="str">
        <f t="shared" si="13"/>
        <v>N/A</v>
      </c>
      <c r="G127" s="43">
        <v>9111586</v>
      </c>
      <c r="H127" s="11" t="str">
        <f t="shared" si="14"/>
        <v>N/A</v>
      </c>
      <c r="I127" s="12">
        <v>3.5259999999999998</v>
      </c>
      <c r="J127" s="12">
        <v>-59.3</v>
      </c>
      <c r="K127" s="41" t="s">
        <v>739</v>
      </c>
      <c r="L127" s="9" t="str">
        <f t="shared" si="15"/>
        <v>No</v>
      </c>
    </row>
    <row r="128" spans="1:12" x14ac:dyDescent="0.25">
      <c r="A128" s="2" t="s">
        <v>583</v>
      </c>
      <c r="B128" s="33" t="s">
        <v>213</v>
      </c>
      <c r="C128" s="34">
        <v>71523</v>
      </c>
      <c r="D128" s="11" t="str">
        <f t="shared" si="12"/>
        <v>N/A</v>
      </c>
      <c r="E128" s="34">
        <v>69856</v>
      </c>
      <c r="F128" s="11" t="str">
        <f t="shared" si="13"/>
        <v>N/A</v>
      </c>
      <c r="G128" s="34">
        <v>31983</v>
      </c>
      <c r="H128" s="11" t="str">
        <f t="shared" si="14"/>
        <v>N/A</v>
      </c>
      <c r="I128" s="12">
        <v>-2.33</v>
      </c>
      <c r="J128" s="12">
        <v>-54.2</v>
      </c>
      <c r="K128" s="41" t="s">
        <v>739</v>
      </c>
      <c r="L128" s="9" t="str">
        <f t="shared" si="15"/>
        <v>No</v>
      </c>
    </row>
    <row r="129" spans="1:12" ht="25" x14ac:dyDescent="0.25">
      <c r="A129" s="2" t="s">
        <v>1335</v>
      </c>
      <c r="B129" s="33" t="s">
        <v>213</v>
      </c>
      <c r="C129" s="43">
        <v>302.52153852999999</v>
      </c>
      <c r="D129" s="11" t="str">
        <f t="shared" si="12"/>
        <v>N/A</v>
      </c>
      <c r="E129" s="43">
        <v>320.66171838999998</v>
      </c>
      <c r="F129" s="11" t="str">
        <f t="shared" si="13"/>
        <v>N/A</v>
      </c>
      <c r="G129" s="43">
        <v>284.88840947</v>
      </c>
      <c r="H129" s="11" t="str">
        <f t="shared" si="14"/>
        <v>N/A</v>
      </c>
      <c r="I129" s="12">
        <v>5.9960000000000004</v>
      </c>
      <c r="J129" s="12">
        <v>-11.2</v>
      </c>
      <c r="K129" s="41" t="s">
        <v>739</v>
      </c>
      <c r="L129" s="9" t="str">
        <f t="shared" si="15"/>
        <v>Yes</v>
      </c>
    </row>
    <row r="130" spans="1:12" x14ac:dyDescent="0.25">
      <c r="A130" s="2" t="s">
        <v>584</v>
      </c>
      <c r="B130" s="33" t="s">
        <v>213</v>
      </c>
      <c r="C130" s="43">
        <v>12831284</v>
      </c>
      <c r="D130" s="11" t="str">
        <f t="shared" si="12"/>
        <v>N/A</v>
      </c>
      <c r="E130" s="43">
        <v>12840103</v>
      </c>
      <c r="F130" s="11" t="str">
        <f t="shared" si="13"/>
        <v>N/A</v>
      </c>
      <c r="G130" s="43">
        <v>8419182</v>
      </c>
      <c r="H130" s="11" t="str">
        <f t="shared" si="14"/>
        <v>N/A</v>
      </c>
      <c r="I130" s="12">
        <v>6.8699999999999997E-2</v>
      </c>
      <c r="J130" s="12">
        <v>-34.4</v>
      </c>
      <c r="K130" s="41" t="s">
        <v>739</v>
      </c>
      <c r="L130" s="9" t="str">
        <f t="shared" si="15"/>
        <v>No</v>
      </c>
    </row>
    <row r="131" spans="1:12" x14ac:dyDescent="0.25">
      <c r="A131" s="2" t="s">
        <v>585</v>
      </c>
      <c r="B131" s="33" t="s">
        <v>213</v>
      </c>
      <c r="C131" s="34">
        <v>1377</v>
      </c>
      <c r="D131" s="11" t="str">
        <f t="shared" si="12"/>
        <v>N/A</v>
      </c>
      <c r="E131" s="34">
        <v>1398</v>
      </c>
      <c r="F131" s="11" t="str">
        <f t="shared" si="13"/>
        <v>N/A</v>
      </c>
      <c r="G131" s="34">
        <v>887</v>
      </c>
      <c r="H131" s="11" t="str">
        <f t="shared" si="14"/>
        <v>N/A</v>
      </c>
      <c r="I131" s="12">
        <v>1.5249999999999999</v>
      </c>
      <c r="J131" s="12">
        <v>-36.6</v>
      </c>
      <c r="K131" s="41" t="s">
        <v>739</v>
      </c>
      <c r="L131" s="9" t="str">
        <f t="shared" si="15"/>
        <v>No</v>
      </c>
    </row>
    <row r="132" spans="1:12" x14ac:dyDescent="0.25">
      <c r="A132" s="2" t="s">
        <v>1336</v>
      </c>
      <c r="B132" s="33" t="s">
        <v>213</v>
      </c>
      <c r="C132" s="43">
        <v>9318.2890341000002</v>
      </c>
      <c r="D132" s="11" t="str">
        <f t="shared" si="12"/>
        <v>N/A</v>
      </c>
      <c r="E132" s="43">
        <v>9184.6230329000009</v>
      </c>
      <c r="F132" s="11" t="str">
        <f t="shared" si="13"/>
        <v>N/A</v>
      </c>
      <c r="G132" s="43">
        <v>9491.7497182000006</v>
      </c>
      <c r="H132" s="11" t="str">
        <f t="shared" si="14"/>
        <v>N/A</v>
      </c>
      <c r="I132" s="12">
        <v>-1.43</v>
      </c>
      <c r="J132" s="12">
        <v>3.3439999999999999</v>
      </c>
      <c r="K132" s="41" t="s">
        <v>739</v>
      </c>
      <c r="L132" s="9" t="str">
        <f t="shared" si="15"/>
        <v>Yes</v>
      </c>
    </row>
    <row r="133" spans="1:12" ht="25" x14ac:dyDescent="0.25">
      <c r="A133" s="2" t="s">
        <v>586</v>
      </c>
      <c r="B133" s="33" t="s">
        <v>213</v>
      </c>
      <c r="C133" s="43">
        <v>20478130</v>
      </c>
      <c r="D133" s="11" t="str">
        <f t="shared" si="12"/>
        <v>N/A</v>
      </c>
      <c r="E133" s="43">
        <v>23584485</v>
      </c>
      <c r="F133" s="11" t="str">
        <f t="shared" si="13"/>
        <v>N/A</v>
      </c>
      <c r="G133" s="43">
        <v>12696222</v>
      </c>
      <c r="H133" s="11" t="str">
        <f t="shared" si="14"/>
        <v>N/A</v>
      </c>
      <c r="I133" s="12">
        <v>15.17</v>
      </c>
      <c r="J133" s="12">
        <v>-46.2</v>
      </c>
      <c r="K133" s="41" t="s">
        <v>739</v>
      </c>
      <c r="L133" s="9" t="str">
        <f>IF(J133="Div by 0", "N/A", IF(OR(J133="N/A",K133="N/A"),"N/A", IF(J133&gt;VALUE(MID(K133,1,2)), "No", IF(J133&lt;-1*VALUE(MID(K133,1,2)), "No", "Yes"))))</f>
        <v>No</v>
      </c>
    </row>
    <row r="134" spans="1:12" x14ac:dyDescent="0.25">
      <c r="A134" s="2" t="s">
        <v>587</v>
      </c>
      <c r="B134" s="33" t="s">
        <v>213</v>
      </c>
      <c r="C134" s="34">
        <v>185335</v>
      </c>
      <c r="D134" s="11" t="str">
        <f t="shared" si="12"/>
        <v>N/A</v>
      </c>
      <c r="E134" s="34">
        <v>202723</v>
      </c>
      <c r="F134" s="11" t="str">
        <f t="shared" si="13"/>
        <v>N/A</v>
      </c>
      <c r="G134" s="34">
        <v>95534</v>
      </c>
      <c r="H134" s="11" t="str">
        <f t="shared" si="14"/>
        <v>N/A</v>
      </c>
      <c r="I134" s="12">
        <v>9.3819999999999997</v>
      </c>
      <c r="J134" s="12">
        <v>-52.9</v>
      </c>
      <c r="K134" s="41" t="s">
        <v>739</v>
      </c>
      <c r="L134" s="9" t="str">
        <f t="shared" ref="L134:L138" si="16">IF(J134="Div by 0", "N/A", IF(OR(J134="N/A",K134="N/A"),"N/A", IF(J134&gt;VALUE(MID(K134,1,2)), "No", IF(J134&lt;-1*VALUE(MID(K134,1,2)), "No", "Yes"))))</f>
        <v>No</v>
      </c>
    </row>
    <row r="135" spans="1:12" ht="25" x14ac:dyDescent="0.25">
      <c r="A135" s="2" t="s">
        <v>1337</v>
      </c>
      <c r="B135" s="33" t="s">
        <v>213</v>
      </c>
      <c r="C135" s="43">
        <v>110.49251356000001</v>
      </c>
      <c r="D135" s="11" t="str">
        <f t="shared" si="12"/>
        <v>N/A</v>
      </c>
      <c r="E135" s="43">
        <v>116.33847664</v>
      </c>
      <c r="F135" s="11" t="str">
        <f t="shared" si="13"/>
        <v>N/A</v>
      </c>
      <c r="G135" s="43">
        <v>132.89741871999999</v>
      </c>
      <c r="H135" s="11" t="str">
        <f t="shared" si="14"/>
        <v>N/A</v>
      </c>
      <c r="I135" s="12">
        <v>5.2910000000000004</v>
      </c>
      <c r="J135" s="12">
        <v>14.23</v>
      </c>
      <c r="K135" s="41" t="s">
        <v>739</v>
      </c>
      <c r="L135" s="9" t="str">
        <f t="shared" si="16"/>
        <v>Yes</v>
      </c>
    </row>
    <row r="136" spans="1:12" ht="25" x14ac:dyDescent="0.25">
      <c r="A136" s="2" t="s">
        <v>588</v>
      </c>
      <c r="B136" s="33" t="s">
        <v>213</v>
      </c>
      <c r="C136" s="43">
        <v>0</v>
      </c>
      <c r="D136" s="11" t="str">
        <f t="shared" ref="D136:D150" si="17">IF($B136="N/A","N/A",IF(C136&gt;10,"No",IF(C136&lt;-10,"No","Yes")))</f>
        <v>N/A</v>
      </c>
      <c r="E136" s="43">
        <v>0</v>
      </c>
      <c r="F136" s="11" t="str">
        <f t="shared" ref="F136:F150" si="18">IF($B136="N/A","N/A",IF(E136&gt;10,"No",IF(E136&lt;-10,"No","Yes")))</f>
        <v>N/A</v>
      </c>
      <c r="G136" s="43">
        <v>0</v>
      </c>
      <c r="H136" s="11" t="str">
        <f t="shared" ref="H136:H150" si="19">IF($B136="N/A","N/A",IF(G136&gt;10,"No",IF(G136&lt;-10,"No","Yes")))</f>
        <v>N/A</v>
      </c>
      <c r="I136" s="12" t="s">
        <v>1747</v>
      </c>
      <c r="J136" s="12" t="s">
        <v>1747</v>
      </c>
      <c r="K136" s="41" t="s">
        <v>739</v>
      </c>
      <c r="L136" s="9" t="str">
        <f t="shared" si="16"/>
        <v>N/A</v>
      </c>
    </row>
    <row r="137" spans="1:12" x14ac:dyDescent="0.25">
      <c r="A137" s="2" t="s">
        <v>589</v>
      </c>
      <c r="B137" s="33" t="s">
        <v>213</v>
      </c>
      <c r="C137" s="34">
        <v>0</v>
      </c>
      <c r="D137" s="11" t="str">
        <f t="shared" si="17"/>
        <v>N/A</v>
      </c>
      <c r="E137" s="34">
        <v>0</v>
      </c>
      <c r="F137" s="11" t="str">
        <f t="shared" si="18"/>
        <v>N/A</v>
      </c>
      <c r="G137" s="34">
        <v>0</v>
      </c>
      <c r="H137" s="11" t="str">
        <f t="shared" si="19"/>
        <v>N/A</v>
      </c>
      <c r="I137" s="12" t="s">
        <v>1747</v>
      </c>
      <c r="J137" s="12" t="s">
        <v>1747</v>
      </c>
      <c r="K137" s="41" t="s">
        <v>739</v>
      </c>
      <c r="L137" s="9" t="str">
        <f t="shared" si="16"/>
        <v>N/A</v>
      </c>
    </row>
    <row r="138" spans="1:12" ht="25" x14ac:dyDescent="0.25">
      <c r="A138" s="2" t="s">
        <v>1338</v>
      </c>
      <c r="B138" s="33" t="s">
        <v>213</v>
      </c>
      <c r="C138" s="43" t="s">
        <v>1747</v>
      </c>
      <c r="D138" s="11" t="str">
        <f t="shared" si="17"/>
        <v>N/A</v>
      </c>
      <c r="E138" s="43" t="s">
        <v>1747</v>
      </c>
      <c r="F138" s="11" t="str">
        <f t="shared" si="18"/>
        <v>N/A</v>
      </c>
      <c r="G138" s="43" t="s">
        <v>1747</v>
      </c>
      <c r="H138" s="11" t="str">
        <f t="shared" si="19"/>
        <v>N/A</v>
      </c>
      <c r="I138" s="12" t="s">
        <v>1747</v>
      </c>
      <c r="J138" s="12" t="s">
        <v>1747</v>
      </c>
      <c r="K138" s="41" t="s">
        <v>739</v>
      </c>
      <c r="L138" s="9" t="str">
        <f t="shared" si="16"/>
        <v>N/A</v>
      </c>
    </row>
    <row r="139" spans="1:12" ht="25" x14ac:dyDescent="0.25">
      <c r="A139" s="2" t="s">
        <v>590</v>
      </c>
      <c r="B139" s="33" t="s">
        <v>213</v>
      </c>
      <c r="C139" s="43">
        <v>69950029</v>
      </c>
      <c r="D139" s="11" t="str">
        <f t="shared" si="17"/>
        <v>N/A</v>
      </c>
      <c r="E139" s="43">
        <v>71358295</v>
      </c>
      <c r="F139" s="11" t="str">
        <f t="shared" si="18"/>
        <v>N/A</v>
      </c>
      <c r="G139" s="43">
        <v>36186124</v>
      </c>
      <c r="H139" s="11" t="str">
        <f t="shared" si="19"/>
        <v>N/A</v>
      </c>
      <c r="I139" s="12">
        <v>2.0129999999999999</v>
      </c>
      <c r="J139" s="12">
        <v>-49.3</v>
      </c>
      <c r="K139" s="41" t="s">
        <v>739</v>
      </c>
      <c r="L139" s="9" t="str">
        <f t="shared" ref="L139:L150" si="20">IF(J139="Div by 0", "N/A", IF(K139="N/A","N/A", IF(J139&gt;VALUE(MID(K139,1,2)), "No", IF(J139&lt;-1*VALUE(MID(K139,1,2)), "No", "Yes"))))</f>
        <v>No</v>
      </c>
    </row>
    <row r="140" spans="1:12" x14ac:dyDescent="0.25">
      <c r="A140" s="2" t="s">
        <v>591</v>
      </c>
      <c r="B140" s="33" t="s">
        <v>213</v>
      </c>
      <c r="C140" s="34">
        <v>297489</v>
      </c>
      <c r="D140" s="11" t="str">
        <f t="shared" si="17"/>
        <v>N/A</v>
      </c>
      <c r="E140" s="34">
        <v>298232</v>
      </c>
      <c r="F140" s="11" t="str">
        <f t="shared" si="18"/>
        <v>N/A</v>
      </c>
      <c r="G140" s="34">
        <v>127151</v>
      </c>
      <c r="H140" s="11" t="str">
        <f t="shared" si="19"/>
        <v>N/A</v>
      </c>
      <c r="I140" s="12">
        <v>0.24979999999999999</v>
      </c>
      <c r="J140" s="12">
        <v>-57.4</v>
      </c>
      <c r="K140" s="41" t="s">
        <v>739</v>
      </c>
      <c r="L140" s="9" t="str">
        <f t="shared" si="20"/>
        <v>No</v>
      </c>
    </row>
    <row r="141" spans="1:12" ht="25" x14ac:dyDescent="0.25">
      <c r="A141" s="2" t="s">
        <v>1339</v>
      </c>
      <c r="B141" s="33" t="s">
        <v>213</v>
      </c>
      <c r="C141" s="43">
        <v>235.13484195999999</v>
      </c>
      <c r="D141" s="11" t="str">
        <f t="shared" si="17"/>
        <v>N/A</v>
      </c>
      <c r="E141" s="43">
        <v>239.27108761</v>
      </c>
      <c r="F141" s="11" t="str">
        <f t="shared" si="18"/>
        <v>N/A</v>
      </c>
      <c r="G141" s="43">
        <v>284.59173737999998</v>
      </c>
      <c r="H141" s="11" t="str">
        <f t="shared" si="19"/>
        <v>N/A</v>
      </c>
      <c r="I141" s="12">
        <v>1.7589999999999999</v>
      </c>
      <c r="J141" s="12">
        <v>18.940000000000001</v>
      </c>
      <c r="K141" s="41" t="s">
        <v>739</v>
      </c>
      <c r="L141" s="9" t="str">
        <f t="shared" si="20"/>
        <v>Yes</v>
      </c>
    </row>
    <row r="142" spans="1:12" ht="25" x14ac:dyDescent="0.25">
      <c r="A142" s="2" t="s">
        <v>592</v>
      </c>
      <c r="B142" s="33" t="s">
        <v>213</v>
      </c>
      <c r="C142" s="43">
        <v>0</v>
      </c>
      <c r="D142" s="11" t="str">
        <f t="shared" si="17"/>
        <v>N/A</v>
      </c>
      <c r="E142" s="43">
        <v>0</v>
      </c>
      <c r="F142" s="11" t="str">
        <f t="shared" si="18"/>
        <v>N/A</v>
      </c>
      <c r="G142" s="43">
        <v>0</v>
      </c>
      <c r="H142" s="11" t="str">
        <f t="shared" si="19"/>
        <v>N/A</v>
      </c>
      <c r="I142" s="12" t="s">
        <v>1747</v>
      </c>
      <c r="J142" s="12" t="s">
        <v>1747</v>
      </c>
      <c r="K142" s="41" t="s">
        <v>739</v>
      </c>
      <c r="L142" s="9" t="str">
        <f t="shared" si="20"/>
        <v>N/A</v>
      </c>
    </row>
    <row r="143" spans="1:12" x14ac:dyDescent="0.25">
      <c r="A143" s="3" t="s">
        <v>593</v>
      </c>
      <c r="B143" s="33" t="s">
        <v>213</v>
      </c>
      <c r="C143" s="34">
        <v>0</v>
      </c>
      <c r="D143" s="11" t="str">
        <f t="shared" si="17"/>
        <v>N/A</v>
      </c>
      <c r="E143" s="34">
        <v>0</v>
      </c>
      <c r="F143" s="11" t="str">
        <f t="shared" si="18"/>
        <v>N/A</v>
      </c>
      <c r="G143" s="34">
        <v>0</v>
      </c>
      <c r="H143" s="11" t="str">
        <f t="shared" si="19"/>
        <v>N/A</v>
      </c>
      <c r="I143" s="12" t="s">
        <v>1747</v>
      </c>
      <c r="J143" s="12" t="s">
        <v>1747</v>
      </c>
      <c r="K143" s="41" t="s">
        <v>739</v>
      </c>
      <c r="L143" s="9" t="str">
        <f t="shared" si="20"/>
        <v>N/A</v>
      </c>
    </row>
    <row r="144" spans="1:12" ht="25" x14ac:dyDescent="0.25">
      <c r="A144" s="3" t="s">
        <v>1340</v>
      </c>
      <c r="B144" s="33" t="s">
        <v>213</v>
      </c>
      <c r="C144" s="43" t="s">
        <v>1747</v>
      </c>
      <c r="D144" s="11" t="str">
        <f t="shared" si="17"/>
        <v>N/A</v>
      </c>
      <c r="E144" s="43" t="s">
        <v>1747</v>
      </c>
      <c r="F144" s="11" t="str">
        <f t="shared" si="18"/>
        <v>N/A</v>
      </c>
      <c r="G144" s="43" t="s">
        <v>1747</v>
      </c>
      <c r="H144" s="11" t="str">
        <f t="shared" si="19"/>
        <v>N/A</v>
      </c>
      <c r="I144" s="12" t="s">
        <v>1747</v>
      </c>
      <c r="J144" s="12" t="s">
        <v>1747</v>
      </c>
      <c r="K144" s="41" t="s">
        <v>739</v>
      </c>
      <c r="L144" s="9" t="str">
        <f t="shared" si="20"/>
        <v>N/A</v>
      </c>
    </row>
    <row r="145" spans="1:12" ht="25" x14ac:dyDescent="0.25">
      <c r="A145" s="2" t="s">
        <v>594</v>
      </c>
      <c r="B145" s="33" t="s">
        <v>213</v>
      </c>
      <c r="C145" s="43">
        <v>71796527</v>
      </c>
      <c r="D145" s="11" t="str">
        <f t="shared" si="17"/>
        <v>N/A</v>
      </c>
      <c r="E145" s="43">
        <v>84797270</v>
      </c>
      <c r="F145" s="11" t="str">
        <f t="shared" si="18"/>
        <v>N/A</v>
      </c>
      <c r="G145" s="43">
        <v>6616778</v>
      </c>
      <c r="H145" s="11" t="str">
        <f t="shared" si="19"/>
        <v>N/A</v>
      </c>
      <c r="I145" s="12">
        <v>18.11</v>
      </c>
      <c r="J145" s="12">
        <v>-92.2</v>
      </c>
      <c r="K145" s="41" t="s">
        <v>739</v>
      </c>
      <c r="L145" s="9" t="str">
        <f t="shared" si="20"/>
        <v>No</v>
      </c>
    </row>
    <row r="146" spans="1:12" x14ac:dyDescent="0.25">
      <c r="A146" s="2" t="s">
        <v>595</v>
      </c>
      <c r="B146" s="33" t="s">
        <v>213</v>
      </c>
      <c r="C146" s="34">
        <v>40234</v>
      </c>
      <c r="D146" s="11" t="str">
        <f t="shared" si="17"/>
        <v>N/A</v>
      </c>
      <c r="E146" s="34">
        <v>45944</v>
      </c>
      <c r="F146" s="11" t="str">
        <f t="shared" si="18"/>
        <v>N/A</v>
      </c>
      <c r="G146" s="34">
        <v>10827</v>
      </c>
      <c r="H146" s="11" t="str">
        <f t="shared" si="19"/>
        <v>N/A</v>
      </c>
      <c r="I146" s="12">
        <v>14.19</v>
      </c>
      <c r="J146" s="12">
        <v>-76.400000000000006</v>
      </c>
      <c r="K146" s="41" t="s">
        <v>739</v>
      </c>
      <c r="L146" s="9" t="str">
        <f t="shared" si="20"/>
        <v>No</v>
      </c>
    </row>
    <row r="147" spans="1:12" ht="25" x14ac:dyDescent="0.25">
      <c r="A147" s="2" t="s">
        <v>1341</v>
      </c>
      <c r="B147" s="33" t="s">
        <v>213</v>
      </c>
      <c r="C147" s="43">
        <v>1784.4740021</v>
      </c>
      <c r="D147" s="11" t="str">
        <f t="shared" si="17"/>
        <v>N/A</v>
      </c>
      <c r="E147" s="43">
        <v>1845.6658106</v>
      </c>
      <c r="F147" s="11" t="str">
        <f t="shared" si="18"/>
        <v>N/A</v>
      </c>
      <c r="G147" s="43">
        <v>611.13678765999998</v>
      </c>
      <c r="H147" s="11" t="str">
        <f t="shared" si="19"/>
        <v>N/A</v>
      </c>
      <c r="I147" s="12">
        <v>3.4289999999999998</v>
      </c>
      <c r="J147" s="12">
        <v>-66.900000000000006</v>
      </c>
      <c r="K147" s="41" t="s">
        <v>739</v>
      </c>
      <c r="L147" s="9" t="str">
        <f t="shared" si="20"/>
        <v>No</v>
      </c>
    </row>
    <row r="148" spans="1:12" ht="25" x14ac:dyDescent="0.25">
      <c r="A148" s="2" t="s">
        <v>596</v>
      </c>
      <c r="B148" s="33" t="s">
        <v>213</v>
      </c>
      <c r="C148" s="43">
        <v>1207572</v>
      </c>
      <c r="D148" s="11" t="str">
        <f t="shared" si="17"/>
        <v>N/A</v>
      </c>
      <c r="E148" s="43">
        <v>1477076</v>
      </c>
      <c r="F148" s="11" t="str">
        <f t="shared" si="18"/>
        <v>N/A</v>
      </c>
      <c r="G148" s="43">
        <v>4813028</v>
      </c>
      <c r="H148" s="11" t="str">
        <f t="shared" si="19"/>
        <v>N/A</v>
      </c>
      <c r="I148" s="12">
        <v>22.32</v>
      </c>
      <c r="J148" s="12">
        <v>225.8</v>
      </c>
      <c r="K148" s="41" t="s">
        <v>739</v>
      </c>
      <c r="L148" s="9" t="str">
        <f t="shared" si="20"/>
        <v>No</v>
      </c>
    </row>
    <row r="149" spans="1:12" x14ac:dyDescent="0.25">
      <c r="A149" s="2" t="s">
        <v>597</v>
      </c>
      <c r="B149" s="33" t="s">
        <v>213</v>
      </c>
      <c r="C149" s="34">
        <v>194</v>
      </c>
      <c r="D149" s="11" t="str">
        <f t="shared" si="17"/>
        <v>N/A</v>
      </c>
      <c r="E149" s="34">
        <v>219</v>
      </c>
      <c r="F149" s="11" t="str">
        <f t="shared" si="18"/>
        <v>N/A</v>
      </c>
      <c r="G149" s="34">
        <v>790</v>
      </c>
      <c r="H149" s="11" t="str">
        <f t="shared" si="19"/>
        <v>N/A</v>
      </c>
      <c r="I149" s="12">
        <v>12.89</v>
      </c>
      <c r="J149" s="12">
        <v>260.7</v>
      </c>
      <c r="K149" s="41" t="s">
        <v>739</v>
      </c>
      <c r="L149" s="9" t="str">
        <f t="shared" si="20"/>
        <v>No</v>
      </c>
    </row>
    <row r="150" spans="1:12" ht="25" x14ac:dyDescent="0.25">
      <c r="A150" s="4" t="s">
        <v>1342</v>
      </c>
      <c r="B150" s="33" t="s">
        <v>213</v>
      </c>
      <c r="C150" s="43">
        <v>6224.5979380999997</v>
      </c>
      <c r="D150" s="11" t="str">
        <f t="shared" si="17"/>
        <v>N/A</v>
      </c>
      <c r="E150" s="43">
        <v>6744.6392693999996</v>
      </c>
      <c r="F150" s="11" t="str">
        <f t="shared" si="18"/>
        <v>N/A</v>
      </c>
      <c r="G150" s="43">
        <v>6092.4405063000004</v>
      </c>
      <c r="H150" s="11" t="str">
        <f t="shared" si="19"/>
        <v>N/A</v>
      </c>
      <c r="I150" s="12">
        <v>8.3550000000000004</v>
      </c>
      <c r="J150" s="12">
        <v>-9.67</v>
      </c>
      <c r="K150" s="41" t="s">
        <v>739</v>
      </c>
      <c r="L150" s="9" t="str">
        <f t="shared" si="20"/>
        <v>Yes</v>
      </c>
    </row>
    <row r="151" spans="1:12" x14ac:dyDescent="0.25">
      <c r="A151" s="4" t="s">
        <v>1343</v>
      </c>
      <c r="B151" s="33" t="s">
        <v>213</v>
      </c>
      <c r="C151" s="43">
        <v>789.89602222999997</v>
      </c>
      <c r="D151" s="11" t="str">
        <f t="shared" ref="D151:D170" si="21">IF($B151="N/A","N/A",IF(C151&gt;10,"No",IF(C151&lt;-10,"No","Yes")))</f>
        <v>N/A</v>
      </c>
      <c r="E151" s="43">
        <v>684.34572103999994</v>
      </c>
      <c r="F151" s="11" t="str">
        <f t="shared" ref="F151:F170" si="22">IF($B151="N/A","N/A",IF(E151&gt;10,"No",IF(E151&lt;-10,"No","Yes")))</f>
        <v>N/A</v>
      </c>
      <c r="G151" s="43">
        <v>525.96136959</v>
      </c>
      <c r="H151" s="11" t="str">
        <f t="shared" ref="H151:H170" si="23">IF($B151="N/A","N/A",IF(G151&gt;10,"No",IF(G151&lt;-10,"No","Yes")))</f>
        <v>N/A</v>
      </c>
      <c r="I151" s="12">
        <v>-13.4</v>
      </c>
      <c r="J151" s="12">
        <v>-23.1</v>
      </c>
      <c r="K151" s="41" t="s">
        <v>739</v>
      </c>
      <c r="L151" s="9" t="str">
        <f t="shared" ref="L151:L170" si="24">IF(J151="Div by 0", "N/A", IF(K151="N/A","N/A", IF(J151&gt;VALUE(MID(K151,1,2)), "No", IF(J151&lt;-1*VALUE(MID(K151,1,2)), "No", "Yes"))))</f>
        <v>Yes</v>
      </c>
    </row>
    <row r="152" spans="1:12" ht="25" x14ac:dyDescent="0.25">
      <c r="A152" s="4" t="s">
        <v>1344</v>
      </c>
      <c r="B152" s="33" t="s">
        <v>213</v>
      </c>
      <c r="C152" s="43">
        <v>2139.1497497</v>
      </c>
      <c r="D152" s="11" t="str">
        <f t="shared" si="21"/>
        <v>N/A</v>
      </c>
      <c r="E152" s="43">
        <v>1471.7000932999999</v>
      </c>
      <c r="F152" s="11" t="str">
        <f t="shared" si="22"/>
        <v>N/A</v>
      </c>
      <c r="G152" s="43">
        <v>1207.969599</v>
      </c>
      <c r="H152" s="11" t="str">
        <f t="shared" si="23"/>
        <v>N/A</v>
      </c>
      <c r="I152" s="12">
        <v>-31.2</v>
      </c>
      <c r="J152" s="12">
        <v>-17.899999999999999</v>
      </c>
      <c r="K152" s="41" t="s">
        <v>739</v>
      </c>
      <c r="L152" s="9" t="str">
        <f t="shared" si="24"/>
        <v>Yes</v>
      </c>
    </row>
    <row r="153" spans="1:12" ht="25" x14ac:dyDescent="0.25">
      <c r="A153" s="4" t="s">
        <v>1345</v>
      </c>
      <c r="B153" s="33" t="s">
        <v>213</v>
      </c>
      <c r="C153" s="43">
        <v>3200.7586022</v>
      </c>
      <c r="D153" s="11" t="str">
        <f t="shared" si="21"/>
        <v>N/A</v>
      </c>
      <c r="E153" s="43">
        <v>2716.7480347999999</v>
      </c>
      <c r="F153" s="11" t="str">
        <f t="shared" si="22"/>
        <v>N/A</v>
      </c>
      <c r="G153" s="43">
        <v>2327.6060879000001</v>
      </c>
      <c r="H153" s="11" t="str">
        <f t="shared" si="23"/>
        <v>N/A</v>
      </c>
      <c r="I153" s="12">
        <v>-15.1</v>
      </c>
      <c r="J153" s="12">
        <v>-14.3</v>
      </c>
      <c r="K153" s="41" t="s">
        <v>739</v>
      </c>
      <c r="L153" s="9" t="str">
        <f t="shared" si="24"/>
        <v>Yes</v>
      </c>
    </row>
    <row r="154" spans="1:12" ht="25" x14ac:dyDescent="0.25">
      <c r="A154" s="4" t="s">
        <v>1346</v>
      </c>
      <c r="B154" s="33" t="s">
        <v>213</v>
      </c>
      <c r="C154" s="43">
        <v>273.20760461999998</v>
      </c>
      <c r="D154" s="11" t="str">
        <f t="shared" si="21"/>
        <v>N/A</v>
      </c>
      <c r="E154" s="43">
        <v>262.14816150000001</v>
      </c>
      <c r="F154" s="11" t="str">
        <f t="shared" si="22"/>
        <v>N/A</v>
      </c>
      <c r="G154" s="43">
        <v>215.84637280000001</v>
      </c>
      <c r="H154" s="11" t="str">
        <f t="shared" si="23"/>
        <v>N/A</v>
      </c>
      <c r="I154" s="12">
        <v>-4.05</v>
      </c>
      <c r="J154" s="12">
        <v>-17.7</v>
      </c>
      <c r="K154" s="41" t="s">
        <v>739</v>
      </c>
      <c r="L154" s="9" t="str">
        <f t="shared" si="24"/>
        <v>Yes</v>
      </c>
    </row>
    <row r="155" spans="1:12" ht="25" x14ac:dyDescent="0.25">
      <c r="A155" s="2" t="s">
        <v>1347</v>
      </c>
      <c r="B155" s="33" t="s">
        <v>213</v>
      </c>
      <c r="C155" s="43">
        <v>1001.9352196999999</v>
      </c>
      <c r="D155" s="11" t="str">
        <f t="shared" si="21"/>
        <v>N/A</v>
      </c>
      <c r="E155" s="43">
        <v>756.18128611999998</v>
      </c>
      <c r="F155" s="11" t="str">
        <f t="shared" si="22"/>
        <v>N/A</v>
      </c>
      <c r="G155" s="43">
        <v>472.74537986000001</v>
      </c>
      <c r="H155" s="11" t="str">
        <f t="shared" si="23"/>
        <v>N/A</v>
      </c>
      <c r="I155" s="12">
        <v>-24.5</v>
      </c>
      <c r="J155" s="12">
        <v>-37.5</v>
      </c>
      <c r="K155" s="41" t="s">
        <v>739</v>
      </c>
      <c r="L155" s="9" t="str">
        <f t="shared" si="24"/>
        <v>No</v>
      </c>
    </row>
    <row r="156" spans="1:12" x14ac:dyDescent="0.25">
      <c r="A156" s="2" t="s">
        <v>1348</v>
      </c>
      <c r="B156" s="33" t="s">
        <v>213</v>
      </c>
      <c r="C156" s="43">
        <v>363.88991688999999</v>
      </c>
      <c r="D156" s="11" t="str">
        <f t="shared" si="21"/>
        <v>N/A</v>
      </c>
      <c r="E156" s="43">
        <v>344.2029369</v>
      </c>
      <c r="F156" s="11" t="str">
        <f t="shared" si="22"/>
        <v>N/A</v>
      </c>
      <c r="G156" s="43">
        <v>539.71098409000001</v>
      </c>
      <c r="H156" s="11" t="str">
        <f t="shared" si="23"/>
        <v>N/A</v>
      </c>
      <c r="I156" s="12">
        <v>-5.41</v>
      </c>
      <c r="J156" s="12">
        <v>56.8</v>
      </c>
      <c r="K156" s="41" t="s">
        <v>739</v>
      </c>
      <c r="L156" s="9" t="str">
        <f t="shared" si="24"/>
        <v>No</v>
      </c>
    </row>
    <row r="157" spans="1:12" ht="25" x14ac:dyDescent="0.25">
      <c r="A157" s="2" t="s">
        <v>1349</v>
      </c>
      <c r="B157" s="33" t="s">
        <v>213</v>
      </c>
      <c r="C157" s="43">
        <v>8782.0459718000002</v>
      </c>
      <c r="D157" s="11" t="str">
        <f t="shared" si="21"/>
        <v>N/A</v>
      </c>
      <c r="E157" s="43">
        <v>8571.46875</v>
      </c>
      <c r="F157" s="11" t="str">
        <f t="shared" si="22"/>
        <v>N/A</v>
      </c>
      <c r="G157" s="43">
        <v>12478.890039</v>
      </c>
      <c r="H157" s="11" t="str">
        <f t="shared" si="23"/>
        <v>N/A</v>
      </c>
      <c r="I157" s="12">
        <v>-2.4</v>
      </c>
      <c r="J157" s="12">
        <v>45.59</v>
      </c>
      <c r="K157" s="41" t="s">
        <v>739</v>
      </c>
      <c r="L157" s="9" t="str">
        <f t="shared" si="24"/>
        <v>No</v>
      </c>
    </row>
    <row r="158" spans="1:12" ht="25" x14ac:dyDescent="0.25">
      <c r="A158" s="2" t="s">
        <v>1350</v>
      </c>
      <c r="B158" s="33" t="s">
        <v>213</v>
      </c>
      <c r="C158" s="43">
        <v>2363.5187931</v>
      </c>
      <c r="D158" s="11" t="str">
        <f t="shared" si="21"/>
        <v>N/A</v>
      </c>
      <c r="E158" s="43">
        <v>2259.2074379999999</v>
      </c>
      <c r="F158" s="11" t="str">
        <f t="shared" si="22"/>
        <v>N/A</v>
      </c>
      <c r="G158" s="43">
        <v>4188.4048743000003</v>
      </c>
      <c r="H158" s="11" t="str">
        <f t="shared" si="23"/>
        <v>N/A</v>
      </c>
      <c r="I158" s="12">
        <v>-4.41</v>
      </c>
      <c r="J158" s="12">
        <v>85.39</v>
      </c>
      <c r="K158" s="41" t="s">
        <v>739</v>
      </c>
      <c r="L158" s="9" t="str">
        <f t="shared" si="24"/>
        <v>No</v>
      </c>
    </row>
    <row r="159" spans="1:12" ht="25" x14ac:dyDescent="0.25">
      <c r="A159" s="2" t="s">
        <v>1351</v>
      </c>
      <c r="B159" s="33" t="s">
        <v>213</v>
      </c>
      <c r="C159" s="43">
        <v>21.260246377000001</v>
      </c>
      <c r="D159" s="11" t="str">
        <f t="shared" si="21"/>
        <v>N/A</v>
      </c>
      <c r="E159" s="43">
        <v>21.240570242</v>
      </c>
      <c r="F159" s="11" t="str">
        <f t="shared" si="22"/>
        <v>N/A</v>
      </c>
      <c r="G159" s="43">
        <v>10.337808998</v>
      </c>
      <c r="H159" s="11" t="str">
        <f t="shared" si="23"/>
        <v>N/A</v>
      </c>
      <c r="I159" s="12">
        <v>-9.2999999999999999E-2</v>
      </c>
      <c r="J159" s="12">
        <v>-51.3</v>
      </c>
      <c r="K159" s="41" t="s">
        <v>739</v>
      </c>
      <c r="L159" s="9" t="str">
        <f t="shared" si="24"/>
        <v>No</v>
      </c>
    </row>
    <row r="160" spans="1:12" ht="25" x14ac:dyDescent="0.25">
      <c r="A160" s="4" t="s">
        <v>1352</v>
      </c>
      <c r="B160" s="33" t="s">
        <v>213</v>
      </c>
      <c r="C160" s="43">
        <v>38.571925847999999</v>
      </c>
      <c r="D160" s="11" t="str">
        <f t="shared" si="21"/>
        <v>N/A</v>
      </c>
      <c r="E160" s="43">
        <v>30.317415026999999</v>
      </c>
      <c r="F160" s="11" t="str">
        <f t="shared" si="22"/>
        <v>N/A</v>
      </c>
      <c r="G160" s="43">
        <v>3.4338650518999998</v>
      </c>
      <c r="H160" s="11" t="str">
        <f t="shared" si="23"/>
        <v>N/A</v>
      </c>
      <c r="I160" s="12">
        <v>-21.4</v>
      </c>
      <c r="J160" s="12">
        <v>-88.7</v>
      </c>
      <c r="K160" s="41" t="s">
        <v>739</v>
      </c>
      <c r="L160" s="9" t="str">
        <f t="shared" si="24"/>
        <v>No</v>
      </c>
    </row>
    <row r="161" spans="1:12" x14ac:dyDescent="0.25">
      <c r="A161" s="4" t="s">
        <v>1353</v>
      </c>
      <c r="B161" s="33" t="s">
        <v>213</v>
      </c>
      <c r="C161" s="43">
        <v>800.79651406999994</v>
      </c>
      <c r="D161" s="11" t="str">
        <f t="shared" si="21"/>
        <v>N/A</v>
      </c>
      <c r="E161" s="43">
        <v>814.19110623999995</v>
      </c>
      <c r="F161" s="11" t="str">
        <f t="shared" si="22"/>
        <v>N/A</v>
      </c>
      <c r="G161" s="43">
        <v>703.19750514999998</v>
      </c>
      <c r="H161" s="11" t="str">
        <f t="shared" si="23"/>
        <v>N/A</v>
      </c>
      <c r="I161" s="12">
        <v>1.673</v>
      </c>
      <c r="J161" s="12">
        <v>-13.6</v>
      </c>
      <c r="K161" s="41" t="s">
        <v>739</v>
      </c>
      <c r="L161" s="9" t="str">
        <f t="shared" si="24"/>
        <v>Yes</v>
      </c>
    </row>
    <row r="162" spans="1:12" x14ac:dyDescent="0.25">
      <c r="A162" s="4" t="s">
        <v>1354</v>
      </c>
      <c r="B162" s="33" t="s">
        <v>213</v>
      </c>
      <c r="C162" s="43">
        <v>1513.5903505000001</v>
      </c>
      <c r="D162" s="11" t="str">
        <f t="shared" si="21"/>
        <v>N/A</v>
      </c>
      <c r="E162" s="43">
        <v>1455.8222948</v>
      </c>
      <c r="F162" s="11" t="str">
        <f t="shared" si="22"/>
        <v>N/A</v>
      </c>
      <c r="G162" s="43">
        <v>1288.8641656</v>
      </c>
      <c r="H162" s="11" t="str">
        <f t="shared" si="23"/>
        <v>N/A</v>
      </c>
      <c r="I162" s="12">
        <v>-3.82</v>
      </c>
      <c r="J162" s="12">
        <v>-11.5</v>
      </c>
      <c r="K162" s="41" t="s">
        <v>739</v>
      </c>
      <c r="L162" s="9" t="str">
        <f t="shared" si="24"/>
        <v>Yes</v>
      </c>
    </row>
    <row r="163" spans="1:12" x14ac:dyDescent="0.25">
      <c r="A163" s="4" t="s">
        <v>1705</v>
      </c>
      <c r="B163" s="33" t="s">
        <v>213</v>
      </c>
      <c r="C163" s="43">
        <v>2909.6529687000002</v>
      </c>
      <c r="D163" s="11" t="str">
        <f t="shared" si="21"/>
        <v>N/A</v>
      </c>
      <c r="E163" s="43">
        <v>3031.5507112</v>
      </c>
      <c r="F163" s="11" t="str">
        <f t="shared" si="22"/>
        <v>N/A</v>
      </c>
      <c r="G163" s="43">
        <v>2807.0143397000002</v>
      </c>
      <c r="H163" s="11" t="str">
        <f t="shared" si="23"/>
        <v>N/A</v>
      </c>
      <c r="I163" s="12">
        <v>4.1890000000000001</v>
      </c>
      <c r="J163" s="12">
        <v>-7.41</v>
      </c>
      <c r="K163" s="41" t="s">
        <v>739</v>
      </c>
      <c r="L163" s="9" t="str">
        <f t="shared" si="24"/>
        <v>Yes</v>
      </c>
    </row>
    <row r="164" spans="1:12" x14ac:dyDescent="0.25">
      <c r="A164" s="4" t="s">
        <v>1355</v>
      </c>
      <c r="B164" s="33" t="s">
        <v>213</v>
      </c>
      <c r="C164" s="43">
        <v>439.74449184999997</v>
      </c>
      <c r="D164" s="11" t="str">
        <f t="shared" si="21"/>
        <v>N/A</v>
      </c>
      <c r="E164" s="43">
        <v>451.68903689000001</v>
      </c>
      <c r="F164" s="11" t="str">
        <f t="shared" si="22"/>
        <v>N/A</v>
      </c>
      <c r="G164" s="43">
        <v>450.11068559</v>
      </c>
      <c r="H164" s="11" t="str">
        <f t="shared" si="23"/>
        <v>N/A</v>
      </c>
      <c r="I164" s="12">
        <v>2.7160000000000002</v>
      </c>
      <c r="J164" s="12">
        <v>-0.34899999999999998</v>
      </c>
      <c r="K164" s="41" t="s">
        <v>739</v>
      </c>
      <c r="L164" s="9" t="str">
        <f t="shared" si="24"/>
        <v>Yes</v>
      </c>
    </row>
    <row r="165" spans="1:12" x14ac:dyDescent="0.25">
      <c r="A165" s="4" t="s">
        <v>1356</v>
      </c>
      <c r="B165" s="33" t="s">
        <v>213</v>
      </c>
      <c r="C165" s="43">
        <v>568.04497194999999</v>
      </c>
      <c r="D165" s="11" t="str">
        <f t="shared" si="21"/>
        <v>N/A</v>
      </c>
      <c r="E165" s="43">
        <v>504.53636259000001</v>
      </c>
      <c r="F165" s="11" t="str">
        <f t="shared" si="22"/>
        <v>N/A</v>
      </c>
      <c r="G165" s="43">
        <v>311.75335171</v>
      </c>
      <c r="H165" s="11" t="str">
        <f t="shared" si="23"/>
        <v>N/A</v>
      </c>
      <c r="I165" s="12">
        <v>-11.2</v>
      </c>
      <c r="J165" s="12">
        <v>-38.200000000000003</v>
      </c>
      <c r="K165" s="41" t="s">
        <v>739</v>
      </c>
      <c r="L165" s="9" t="str">
        <f t="shared" si="24"/>
        <v>No</v>
      </c>
    </row>
    <row r="166" spans="1:12" x14ac:dyDescent="0.25">
      <c r="A166" s="4" t="s">
        <v>1357</v>
      </c>
      <c r="B166" s="33" t="s">
        <v>213</v>
      </c>
      <c r="C166" s="43">
        <v>1654.8663101</v>
      </c>
      <c r="D166" s="11" t="str">
        <f t="shared" si="21"/>
        <v>N/A</v>
      </c>
      <c r="E166" s="43">
        <v>1605.5524101000001</v>
      </c>
      <c r="F166" s="11" t="str">
        <f t="shared" si="22"/>
        <v>N/A</v>
      </c>
      <c r="G166" s="43">
        <v>1429.7841851999999</v>
      </c>
      <c r="H166" s="11" t="str">
        <f t="shared" si="23"/>
        <v>N/A</v>
      </c>
      <c r="I166" s="12">
        <v>-2.98</v>
      </c>
      <c r="J166" s="12">
        <v>-10.9</v>
      </c>
      <c r="K166" s="41" t="s">
        <v>739</v>
      </c>
      <c r="L166" s="9" t="str">
        <f t="shared" si="24"/>
        <v>Yes</v>
      </c>
    </row>
    <row r="167" spans="1:12" x14ac:dyDescent="0.25">
      <c r="A167" s="42" t="s">
        <v>1358</v>
      </c>
      <c r="B167" s="33" t="s">
        <v>213</v>
      </c>
      <c r="C167" s="43">
        <v>4156.3390988000001</v>
      </c>
      <c r="D167" s="11" t="str">
        <f t="shared" si="21"/>
        <v>N/A</v>
      </c>
      <c r="E167" s="43">
        <v>3860.0583022000001</v>
      </c>
      <c r="F167" s="11" t="str">
        <f t="shared" si="22"/>
        <v>N/A</v>
      </c>
      <c r="G167" s="43">
        <v>3988.4631307</v>
      </c>
      <c r="H167" s="11" t="str">
        <f t="shared" si="23"/>
        <v>N/A</v>
      </c>
      <c r="I167" s="12">
        <v>-7.13</v>
      </c>
      <c r="J167" s="12">
        <v>3.3260000000000001</v>
      </c>
      <c r="K167" s="41" t="s">
        <v>739</v>
      </c>
      <c r="L167" s="9" t="str">
        <f t="shared" si="24"/>
        <v>Yes</v>
      </c>
    </row>
    <row r="168" spans="1:12" x14ac:dyDescent="0.25">
      <c r="A168" s="42" t="s">
        <v>1359</v>
      </c>
      <c r="B168" s="33" t="s">
        <v>213</v>
      </c>
      <c r="C168" s="43">
        <v>5429.6661255999998</v>
      </c>
      <c r="D168" s="11" t="str">
        <f t="shared" si="21"/>
        <v>N/A</v>
      </c>
      <c r="E168" s="43">
        <v>5298.7738378000004</v>
      </c>
      <c r="F168" s="11" t="str">
        <f t="shared" si="22"/>
        <v>N/A</v>
      </c>
      <c r="G168" s="43">
        <v>6072.5297527000002</v>
      </c>
      <c r="H168" s="11" t="str">
        <f t="shared" si="23"/>
        <v>N/A</v>
      </c>
      <c r="I168" s="12">
        <v>-2.41</v>
      </c>
      <c r="J168" s="12">
        <v>14.6</v>
      </c>
      <c r="K168" s="41" t="s">
        <v>739</v>
      </c>
      <c r="L168" s="9" t="str">
        <f t="shared" si="24"/>
        <v>Yes</v>
      </c>
    </row>
    <row r="169" spans="1:12" x14ac:dyDescent="0.25">
      <c r="A169" s="42" t="s">
        <v>1360</v>
      </c>
      <c r="B169" s="33" t="s">
        <v>213</v>
      </c>
      <c r="C169" s="43">
        <v>916.33526471000005</v>
      </c>
      <c r="D169" s="11" t="str">
        <f t="shared" si="21"/>
        <v>N/A</v>
      </c>
      <c r="E169" s="43">
        <v>919.72769836999998</v>
      </c>
      <c r="F169" s="11" t="str">
        <f t="shared" si="22"/>
        <v>N/A</v>
      </c>
      <c r="G169" s="43">
        <v>747.85460241999999</v>
      </c>
      <c r="H169" s="11" t="str">
        <f t="shared" si="23"/>
        <v>N/A</v>
      </c>
      <c r="I169" s="12">
        <v>0.37019999999999997</v>
      </c>
      <c r="J169" s="12">
        <v>-18.7</v>
      </c>
      <c r="K169" s="41" t="s">
        <v>739</v>
      </c>
      <c r="L169" s="9" t="str">
        <f t="shared" si="24"/>
        <v>Yes</v>
      </c>
    </row>
    <row r="170" spans="1:12" x14ac:dyDescent="0.25">
      <c r="A170" s="42" t="s">
        <v>1361</v>
      </c>
      <c r="B170" s="33" t="s">
        <v>213</v>
      </c>
      <c r="C170" s="43">
        <v>1652.3887253</v>
      </c>
      <c r="D170" s="11" t="str">
        <f t="shared" si="21"/>
        <v>N/A</v>
      </c>
      <c r="E170" s="43">
        <v>1403.0239061</v>
      </c>
      <c r="F170" s="11" t="str">
        <f t="shared" si="22"/>
        <v>N/A</v>
      </c>
      <c r="G170" s="43">
        <v>926.16388241000004</v>
      </c>
      <c r="H170" s="11" t="str">
        <f t="shared" si="23"/>
        <v>N/A</v>
      </c>
      <c r="I170" s="12">
        <v>-15.1</v>
      </c>
      <c r="J170" s="12">
        <v>-34</v>
      </c>
      <c r="K170" s="41" t="s">
        <v>739</v>
      </c>
      <c r="L170" s="9" t="str">
        <f t="shared" si="24"/>
        <v>No</v>
      </c>
    </row>
    <row r="171" spans="1:12" x14ac:dyDescent="0.25">
      <c r="A171" s="42" t="s">
        <v>85</v>
      </c>
      <c r="B171" s="33" t="s">
        <v>213</v>
      </c>
      <c r="C171" s="8">
        <v>9.9594143189000004</v>
      </c>
      <c r="D171" s="11" t="str">
        <f t="shared" ref="D171:D202" si="25">IF($B171="N/A","N/A",IF(C171&gt;10,"No",IF(C171&lt;-10,"No","Yes")))</f>
        <v>N/A</v>
      </c>
      <c r="E171" s="8">
        <v>9.2366584509000003</v>
      </c>
      <c r="F171" s="11" t="str">
        <f t="shared" ref="F171:F202" si="26">IF($B171="N/A","N/A",IF(E171&gt;10,"No",IF(E171&lt;-10,"No","Yes")))</f>
        <v>N/A</v>
      </c>
      <c r="G171" s="8">
        <v>7.3816882957000001</v>
      </c>
      <c r="H171" s="11" t="str">
        <f t="shared" ref="H171:H202" si="27">IF($B171="N/A","N/A",IF(G171&gt;10,"No",IF(G171&lt;-10,"No","Yes")))</f>
        <v>N/A</v>
      </c>
      <c r="I171" s="12">
        <v>-7.26</v>
      </c>
      <c r="J171" s="12">
        <v>-20.100000000000001</v>
      </c>
      <c r="K171" s="41" t="s">
        <v>739</v>
      </c>
      <c r="L171" s="9" t="str">
        <f t="shared" ref="L171:L202" si="28">IF(J171="Div by 0", "N/A", IF(K171="N/A","N/A", IF(J171&gt;VALUE(MID(K171,1,2)), "No", IF(J171&lt;-1*VALUE(MID(K171,1,2)), "No", "Yes"))))</f>
        <v>Yes</v>
      </c>
    </row>
    <row r="172" spans="1:12" x14ac:dyDescent="0.25">
      <c r="A172" s="42" t="s">
        <v>465</v>
      </c>
      <c r="B172" s="33" t="s">
        <v>213</v>
      </c>
      <c r="C172" s="8">
        <v>21.483841601999998</v>
      </c>
      <c r="D172" s="11" t="str">
        <f t="shared" si="25"/>
        <v>N/A</v>
      </c>
      <c r="E172" s="8">
        <v>17.117537313</v>
      </c>
      <c r="F172" s="11" t="str">
        <f t="shared" si="26"/>
        <v>N/A</v>
      </c>
      <c r="G172" s="8">
        <v>15.329883571</v>
      </c>
      <c r="H172" s="11" t="str">
        <f t="shared" si="27"/>
        <v>N/A</v>
      </c>
      <c r="I172" s="12">
        <v>-20.3</v>
      </c>
      <c r="J172" s="12">
        <v>-10.4</v>
      </c>
      <c r="K172" s="41" t="s">
        <v>739</v>
      </c>
      <c r="L172" s="9" t="str">
        <f t="shared" si="28"/>
        <v>Yes</v>
      </c>
    </row>
    <row r="173" spans="1:12" x14ac:dyDescent="0.25">
      <c r="A173" s="42" t="s">
        <v>466</v>
      </c>
      <c r="B173" s="33" t="s">
        <v>213</v>
      </c>
      <c r="C173" s="8">
        <v>17.835748526</v>
      </c>
      <c r="D173" s="11" t="str">
        <f t="shared" si="25"/>
        <v>N/A</v>
      </c>
      <c r="E173" s="8">
        <v>16.878322309000001</v>
      </c>
      <c r="F173" s="11" t="str">
        <f t="shared" si="26"/>
        <v>N/A</v>
      </c>
      <c r="G173" s="8">
        <v>14.100692656</v>
      </c>
      <c r="H173" s="11" t="str">
        <f t="shared" si="27"/>
        <v>N/A</v>
      </c>
      <c r="I173" s="12">
        <v>-5.37</v>
      </c>
      <c r="J173" s="12">
        <v>-16.5</v>
      </c>
      <c r="K173" s="41" t="s">
        <v>739</v>
      </c>
      <c r="L173" s="9" t="str">
        <f t="shared" si="28"/>
        <v>Yes</v>
      </c>
    </row>
    <row r="174" spans="1:12" x14ac:dyDescent="0.25">
      <c r="A174" s="2" t="s">
        <v>467</v>
      </c>
      <c r="B174" s="33" t="s">
        <v>213</v>
      </c>
      <c r="C174" s="8">
        <v>5.4294932472999999</v>
      </c>
      <c r="D174" s="11" t="str">
        <f t="shared" si="25"/>
        <v>N/A</v>
      </c>
      <c r="E174" s="8">
        <v>5.0845191530999996</v>
      </c>
      <c r="F174" s="11" t="str">
        <f t="shared" si="26"/>
        <v>N/A</v>
      </c>
      <c r="G174" s="8">
        <v>4.4539010021000003</v>
      </c>
      <c r="H174" s="11" t="str">
        <f t="shared" si="27"/>
        <v>N/A</v>
      </c>
      <c r="I174" s="12">
        <v>-6.35</v>
      </c>
      <c r="J174" s="12">
        <v>-12.4</v>
      </c>
      <c r="K174" s="41" t="s">
        <v>739</v>
      </c>
      <c r="L174" s="9" t="str">
        <f t="shared" si="28"/>
        <v>Yes</v>
      </c>
    </row>
    <row r="175" spans="1:12" x14ac:dyDescent="0.25">
      <c r="A175" s="2" t="s">
        <v>468</v>
      </c>
      <c r="B175" s="33" t="s">
        <v>213</v>
      </c>
      <c r="C175" s="8">
        <v>23.828531218999998</v>
      </c>
      <c r="D175" s="11" t="str">
        <f t="shared" si="25"/>
        <v>N/A</v>
      </c>
      <c r="E175" s="8">
        <v>19.658021573999999</v>
      </c>
      <c r="F175" s="11" t="str">
        <f t="shared" si="26"/>
        <v>N/A</v>
      </c>
      <c r="G175" s="8">
        <v>12.508344918000001</v>
      </c>
      <c r="H175" s="11" t="str">
        <f t="shared" si="27"/>
        <v>N/A</v>
      </c>
      <c r="I175" s="12">
        <v>-17.5</v>
      </c>
      <c r="J175" s="12">
        <v>-36.4</v>
      </c>
      <c r="K175" s="41" t="s">
        <v>739</v>
      </c>
      <c r="L175" s="9" t="str">
        <f t="shared" si="28"/>
        <v>No</v>
      </c>
    </row>
    <row r="176" spans="1:12" x14ac:dyDescent="0.25">
      <c r="A176" s="2" t="s">
        <v>1362</v>
      </c>
      <c r="B176" s="33" t="s">
        <v>213</v>
      </c>
      <c r="C176" s="8">
        <v>1.4255543324</v>
      </c>
      <c r="D176" s="11" t="str">
        <f t="shared" si="25"/>
        <v>N/A</v>
      </c>
      <c r="E176" s="8">
        <v>1.3812374167999999</v>
      </c>
      <c r="F176" s="11" t="str">
        <f t="shared" si="26"/>
        <v>N/A</v>
      </c>
      <c r="G176" s="8">
        <v>1.0468265990000001</v>
      </c>
      <c r="H176" s="11" t="str">
        <f t="shared" si="27"/>
        <v>N/A</v>
      </c>
      <c r="I176" s="12">
        <v>-3.11</v>
      </c>
      <c r="J176" s="12">
        <v>-24.2</v>
      </c>
      <c r="K176" s="41" t="s">
        <v>739</v>
      </c>
      <c r="L176" s="9" t="str">
        <f t="shared" si="28"/>
        <v>Yes</v>
      </c>
    </row>
    <row r="177" spans="1:12" x14ac:dyDescent="0.25">
      <c r="A177" s="2" t="s">
        <v>1363</v>
      </c>
      <c r="B177" s="33" t="s">
        <v>213</v>
      </c>
      <c r="C177" s="8">
        <v>29.221665907999999</v>
      </c>
      <c r="D177" s="11" t="str">
        <f t="shared" si="25"/>
        <v>N/A</v>
      </c>
      <c r="E177" s="8">
        <v>27.332089551999999</v>
      </c>
      <c r="F177" s="11" t="str">
        <f t="shared" si="26"/>
        <v>N/A</v>
      </c>
      <c r="G177" s="8">
        <v>37.451487710000002</v>
      </c>
      <c r="H177" s="11" t="str">
        <f t="shared" si="27"/>
        <v>N/A</v>
      </c>
      <c r="I177" s="12">
        <v>-6.47</v>
      </c>
      <c r="J177" s="12">
        <v>37.020000000000003</v>
      </c>
      <c r="K177" s="41" t="s">
        <v>739</v>
      </c>
      <c r="L177" s="9" t="str">
        <f t="shared" si="28"/>
        <v>No</v>
      </c>
    </row>
    <row r="178" spans="1:12" x14ac:dyDescent="0.25">
      <c r="A178" s="2" t="s">
        <v>1364</v>
      </c>
      <c r="B178" s="33" t="s">
        <v>213</v>
      </c>
      <c r="C178" s="8">
        <v>6.7957826394999996</v>
      </c>
      <c r="D178" s="11" t="str">
        <f t="shared" si="25"/>
        <v>N/A</v>
      </c>
      <c r="E178" s="8">
        <v>6.6552222384000004</v>
      </c>
      <c r="F178" s="11" t="str">
        <f t="shared" si="26"/>
        <v>N/A</v>
      </c>
      <c r="G178" s="8">
        <v>7.3015055241000004</v>
      </c>
      <c r="H178" s="11" t="str">
        <f t="shared" si="27"/>
        <v>N/A</v>
      </c>
      <c r="I178" s="12">
        <v>-2.0699999999999998</v>
      </c>
      <c r="J178" s="12">
        <v>9.7110000000000003</v>
      </c>
      <c r="K178" s="41" t="s">
        <v>739</v>
      </c>
      <c r="L178" s="9" t="str">
        <f t="shared" si="28"/>
        <v>Yes</v>
      </c>
    </row>
    <row r="179" spans="1:12" x14ac:dyDescent="0.25">
      <c r="A179" s="2" t="s">
        <v>1365</v>
      </c>
      <c r="B179" s="33" t="s">
        <v>213</v>
      </c>
      <c r="C179" s="8">
        <v>0.39263002120000001</v>
      </c>
      <c r="D179" s="11" t="str">
        <f t="shared" si="25"/>
        <v>N/A</v>
      </c>
      <c r="E179" s="8">
        <v>0.39467613229999998</v>
      </c>
      <c r="F179" s="11" t="str">
        <f t="shared" si="26"/>
        <v>N/A</v>
      </c>
      <c r="G179" s="8">
        <v>8.3354193399999998E-2</v>
      </c>
      <c r="H179" s="11" t="str">
        <f t="shared" si="27"/>
        <v>N/A</v>
      </c>
      <c r="I179" s="12">
        <v>0.52110000000000001</v>
      </c>
      <c r="J179" s="12">
        <v>-78.900000000000006</v>
      </c>
      <c r="K179" s="41" t="s">
        <v>739</v>
      </c>
      <c r="L179" s="9" t="str">
        <f t="shared" si="28"/>
        <v>No</v>
      </c>
    </row>
    <row r="180" spans="1:12" x14ac:dyDescent="0.25">
      <c r="A180" s="2" t="s">
        <v>1366</v>
      </c>
      <c r="B180" s="33" t="s">
        <v>213</v>
      </c>
      <c r="C180" s="8">
        <v>1.0075409897000001</v>
      </c>
      <c r="D180" s="11" t="str">
        <f t="shared" si="25"/>
        <v>N/A</v>
      </c>
      <c r="E180" s="8">
        <v>0.86642184990000004</v>
      </c>
      <c r="F180" s="11" t="str">
        <f t="shared" si="26"/>
        <v>N/A</v>
      </c>
      <c r="G180" s="8">
        <v>0.10445873880000001</v>
      </c>
      <c r="H180" s="11" t="str">
        <f t="shared" si="27"/>
        <v>N/A</v>
      </c>
      <c r="I180" s="12">
        <v>-14</v>
      </c>
      <c r="J180" s="12">
        <v>-87.9</v>
      </c>
      <c r="K180" s="41" t="s">
        <v>739</v>
      </c>
      <c r="L180" s="9" t="str">
        <f t="shared" si="28"/>
        <v>No</v>
      </c>
    </row>
    <row r="181" spans="1:12" x14ac:dyDescent="0.25">
      <c r="A181" s="2" t="s">
        <v>86</v>
      </c>
      <c r="B181" s="33" t="s">
        <v>213</v>
      </c>
      <c r="C181" s="8">
        <v>3.7783375315000001</v>
      </c>
      <c r="D181" s="11" t="str">
        <f t="shared" si="25"/>
        <v>N/A</v>
      </c>
      <c r="E181" s="8">
        <v>0.84972874040000002</v>
      </c>
      <c r="F181" s="11" t="str">
        <f t="shared" si="26"/>
        <v>N/A</v>
      </c>
      <c r="G181" s="8">
        <v>4.4647221769999996</v>
      </c>
      <c r="H181" s="11" t="str">
        <f t="shared" si="27"/>
        <v>N/A</v>
      </c>
      <c r="I181" s="12">
        <v>-77.5</v>
      </c>
      <c r="J181" s="12">
        <v>425.4</v>
      </c>
      <c r="K181" s="41" t="s">
        <v>739</v>
      </c>
      <c r="L181" s="9" t="str">
        <f t="shared" si="28"/>
        <v>No</v>
      </c>
    </row>
    <row r="182" spans="1:12" x14ac:dyDescent="0.25">
      <c r="A182" s="2" t="s">
        <v>87</v>
      </c>
      <c r="B182" s="33" t="s">
        <v>213</v>
      </c>
      <c r="C182" s="8">
        <v>73.870758937999994</v>
      </c>
      <c r="D182" s="11" t="str">
        <f t="shared" si="25"/>
        <v>N/A</v>
      </c>
      <c r="E182" s="8">
        <v>72.149815372000006</v>
      </c>
      <c r="F182" s="11" t="str">
        <f t="shared" si="26"/>
        <v>N/A</v>
      </c>
      <c r="G182" s="8">
        <v>62.175393348999997</v>
      </c>
      <c r="H182" s="11" t="str">
        <f t="shared" si="27"/>
        <v>N/A</v>
      </c>
      <c r="I182" s="12">
        <v>-2.33</v>
      </c>
      <c r="J182" s="12">
        <v>-13.8</v>
      </c>
      <c r="K182" s="41" t="s">
        <v>739</v>
      </c>
      <c r="L182" s="9" t="str">
        <f t="shared" si="28"/>
        <v>Yes</v>
      </c>
    </row>
    <row r="183" spans="1:12" x14ac:dyDescent="0.25">
      <c r="A183" s="2" t="s">
        <v>469</v>
      </c>
      <c r="B183" s="33" t="s">
        <v>213</v>
      </c>
      <c r="C183" s="8">
        <v>57.396449703999998</v>
      </c>
      <c r="D183" s="11" t="str">
        <f t="shared" si="25"/>
        <v>N/A</v>
      </c>
      <c r="E183" s="8">
        <v>56.716417909999997</v>
      </c>
      <c r="F183" s="11" t="str">
        <f t="shared" si="26"/>
        <v>N/A</v>
      </c>
      <c r="G183" s="8">
        <v>53.234152651999999</v>
      </c>
      <c r="H183" s="11" t="str">
        <f t="shared" si="27"/>
        <v>N/A</v>
      </c>
      <c r="I183" s="12">
        <v>-1.18</v>
      </c>
      <c r="J183" s="12">
        <v>-6.14</v>
      </c>
      <c r="K183" s="41" t="s">
        <v>739</v>
      </c>
      <c r="L183" s="9" t="str">
        <f t="shared" si="28"/>
        <v>Yes</v>
      </c>
    </row>
    <row r="184" spans="1:12" x14ac:dyDescent="0.25">
      <c r="A184" s="2" t="s">
        <v>470</v>
      </c>
      <c r="B184" s="33" t="s">
        <v>213</v>
      </c>
      <c r="C184" s="8">
        <v>81.912530348000004</v>
      </c>
      <c r="D184" s="11" t="str">
        <f t="shared" si="25"/>
        <v>N/A</v>
      </c>
      <c r="E184" s="8">
        <v>81.295650675000005</v>
      </c>
      <c r="F184" s="11" t="str">
        <f t="shared" si="26"/>
        <v>N/A</v>
      </c>
      <c r="G184" s="8">
        <v>75.53237163</v>
      </c>
      <c r="H184" s="11" t="str">
        <f t="shared" si="27"/>
        <v>N/A</v>
      </c>
      <c r="I184" s="12">
        <v>-0.753</v>
      </c>
      <c r="J184" s="12">
        <v>-7.09</v>
      </c>
      <c r="K184" s="41" t="s">
        <v>739</v>
      </c>
      <c r="L184" s="9" t="str">
        <f t="shared" si="28"/>
        <v>Yes</v>
      </c>
    </row>
    <row r="185" spans="1:12" x14ac:dyDescent="0.25">
      <c r="A185" s="2" t="s">
        <v>471</v>
      </c>
      <c r="B185" s="33" t="s">
        <v>213</v>
      </c>
      <c r="C185" s="8">
        <v>71.501459863999997</v>
      </c>
      <c r="D185" s="11" t="str">
        <f t="shared" si="25"/>
        <v>N/A</v>
      </c>
      <c r="E185" s="8">
        <v>71.652920944000002</v>
      </c>
      <c r="F185" s="11" t="str">
        <f t="shared" si="26"/>
        <v>N/A</v>
      </c>
      <c r="G185" s="8">
        <v>65.480009186999993</v>
      </c>
      <c r="H185" s="11" t="str">
        <f t="shared" si="27"/>
        <v>N/A</v>
      </c>
      <c r="I185" s="12">
        <v>0.21179999999999999</v>
      </c>
      <c r="J185" s="12">
        <v>-8.6199999999999992</v>
      </c>
      <c r="K185" s="41" t="s">
        <v>739</v>
      </c>
      <c r="L185" s="9" t="str">
        <f t="shared" si="28"/>
        <v>Yes</v>
      </c>
    </row>
    <row r="186" spans="1:12" x14ac:dyDescent="0.25">
      <c r="A186" s="2" t="s">
        <v>472</v>
      </c>
      <c r="B186" s="33" t="s">
        <v>213</v>
      </c>
      <c r="C186" s="8">
        <v>77.881424007999996</v>
      </c>
      <c r="D186" s="11" t="str">
        <f t="shared" si="25"/>
        <v>N/A</v>
      </c>
      <c r="E186" s="8">
        <v>67.102051036000006</v>
      </c>
      <c r="F186" s="11" t="str">
        <f t="shared" si="26"/>
        <v>N/A</v>
      </c>
      <c r="G186" s="8">
        <v>44.896051774</v>
      </c>
      <c r="H186" s="11" t="str">
        <f t="shared" si="27"/>
        <v>N/A</v>
      </c>
      <c r="I186" s="12">
        <v>-13.8</v>
      </c>
      <c r="J186" s="12">
        <v>-33.1</v>
      </c>
      <c r="K186" s="41" t="s">
        <v>739</v>
      </c>
      <c r="L186" s="9" t="str">
        <f t="shared" si="28"/>
        <v>No</v>
      </c>
    </row>
    <row r="187" spans="1:12" x14ac:dyDescent="0.25">
      <c r="A187" s="2" t="s">
        <v>116</v>
      </c>
      <c r="B187" s="33" t="s">
        <v>213</v>
      </c>
      <c r="C187" s="8">
        <v>89.567448299000006</v>
      </c>
      <c r="D187" s="11" t="str">
        <f t="shared" si="25"/>
        <v>N/A</v>
      </c>
      <c r="E187" s="8">
        <v>88.476025387999996</v>
      </c>
      <c r="F187" s="11" t="str">
        <f t="shared" si="26"/>
        <v>N/A</v>
      </c>
      <c r="G187" s="8">
        <v>78.852635745000001</v>
      </c>
      <c r="H187" s="11" t="str">
        <f t="shared" si="27"/>
        <v>N/A</v>
      </c>
      <c r="I187" s="12">
        <v>-1.22</v>
      </c>
      <c r="J187" s="12">
        <v>-10.9</v>
      </c>
      <c r="K187" s="41" t="s">
        <v>739</v>
      </c>
      <c r="L187" s="9" t="str">
        <f t="shared" si="28"/>
        <v>Yes</v>
      </c>
    </row>
    <row r="188" spans="1:12" x14ac:dyDescent="0.25">
      <c r="A188" s="2" t="s">
        <v>473</v>
      </c>
      <c r="B188" s="33" t="s">
        <v>213</v>
      </c>
      <c r="C188" s="8">
        <v>74.465179790999997</v>
      </c>
      <c r="D188" s="11" t="str">
        <f t="shared" si="25"/>
        <v>N/A</v>
      </c>
      <c r="E188" s="8">
        <v>72.854477611999997</v>
      </c>
      <c r="F188" s="11" t="str">
        <f t="shared" si="26"/>
        <v>N/A</v>
      </c>
      <c r="G188" s="8">
        <v>74.708926261000002</v>
      </c>
      <c r="H188" s="11" t="str">
        <f t="shared" si="27"/>
        <v>N/A</v>
      </c>
      <c r="I188" s="12">
        <v>-2.16</v>
      </c>
      <c r="J188" s="12">
        <v>2.5449999999999999</v>
      </c>
      <c r="K188" s="41" t="s">
        <v>739</v>
      </c>
      <c r="L188" s="9" t="str">
        <f t="shared" si="28"/>
        <v>Yes</v>
      </c>
    </row>
    <row r="189" spans="1:12" x14ac:dyDescent="0.25">
      <c r="A189" s="2" t="s">
        <v>474</v>
      </c>
      <c r="B189" s="33" t="s">
        <v>213</v>
      </c>
      <c r="C189" s="8">
        <v>90.251652350000001</v>
      </c>
      <c r="D189" s="11" t="str">
        <f t="shared" si="25"/>
        <v>N/A</v>
      </c>
      <c r="E189" s="8">
        <v>90.132163262000006</v>
      </c>
      <c r="F189" s="11" t="str">
        <f t="shared" si="26"/>
        <v>N/A</v>
      </c>
      <c r="G189" s="8">
        <v>85.308260347000001</v>
      </c>
      <c r="H189" s="11" t="str">
        <f t="shared" si="27"/>
        <v>N/A</v>
      </c>
      <c r="I189" s="12">
        <v>-0.13200000000000001</v>
      </c>
      <c r="J189" s="12">
        <v>-5.35</v>
      </c>
      <c r="K189" s="41" t="s">
        <v>739</v>
      </c>
      <c r="L189" s="9" t="str">
        <f t="shared" si="28"/>
        <v>Yes</v>
      </c>
    </row>
    <row r="190" spans="1:12" x14ac:dyDescent="0.25">
      <c r="A190" s="2" t="s">
        <v>475</v>
      </c>
      <c r="B190" s="33" t="s">
        <v>213</v>
      </c>
      <c r="C190" s="8">
        <v>90.542082738999994</v>
      </c>
      <c r="D190" s="11" t="str">
        <f t="shared" si="25"/>
        <v>N/A</v>
      </c>
      <c r="E190" s="8">
        <v>90.575092017000003</v>
      </c>
      <c r="F190" s="11" t="str">
        <f t="shared" si="26"/>
        <v>N/A</v>
      </c>
      <c r="G190" s="8">
        <v>81.311628554999999</v>
      </c>
      <c r="H190" s="11" t="str">
        <f t="shared" si="27"/>
        <v>N/A</v>
      </c>
      <c r="I190" s="12">
        <v>3.6499999999999998E-2</v>
      </c>
      <c r="J190" s="12">
        <v>-10.199999999999999</v>
      </c>
      <c r="K190" s="41" t="s">
        <v>739</v>
      </c>
      <c r="L190" s="9" t="str">
        <f t="shared" si="28"/>
        <v>Yes</v>
      </c>
    </row>
    <row r="191" spans="1:12" x14ac:dyDescent="0.25">
      <c r="A191" s="2" t="s">
        <v>476</v>
      </c>
      <c r="B191" s="33" t="s">
        <v>213</v>
      </c>
      <c r="C191" s="8">
        <v>84.602307754999998</v>
      </c>
      <c r="D191" s="11" t="str">
        <f t="shared" si="25"/>
        <v>N/A</v>
      </c>
      <c r="E191" s="8">
        <v>78.994095185999996</v>
      </c>
      <c r="F191" s="11" t="str">
        <f t="shared" si="26"/>
        <v>N/A</v>
      </c>
      <c r="G191" s="8">
        <v>67.876188905000006</v>
      </c>
      <c r="H191" s="11" t="str">
        <f t="shared" si="27"/>
        <v>N/A</v>
      </c>
      <c r="I191" s="12">
        <v>-6.63</v>
      </c>
      <c r="J191" s="12">
        <v>-14.1</v>
      </c>
      <c r="K191" s="41" t="s">
        <v>739</v>
      </c>
      <c r="L191" s="9" t="str">
        <f t="shared" si="28"/>
        <v>Yes</v>
      </c>
    </row>
    <row r="192" spans="1:12" x14ac:dyDescent="0.25">
      <c r="A192" s="2" t="s">
        <v>1367</v>
      </c>
      <c r="B192" s="33" t="s">
        <v>213</v>
      </c>
      <c r="C192" s="34">
        <v>6.3952806557999997</v>
      </c>
      <c r="D192" s="11" t="str">
        <f t="shared" si="25"/>
        <v>N/A</v>
      </c>
      <c r="E192" s="34">
        <v>6.3347832036999998</v>
      </c>
      <c r="F192" s="11" t="str">
        <f t="shared" si="26"/>
        <v>N/A</v>
      </c>
      <c r="G192" s="34">
        <v>6.2627383015999998</v>
      </c>
      <c r="H192" s="11" t="str">
        <f t="shared" si="27"/>
        <v>N/A</v>
      </c>
      <c r="I192" s="12">
        <v>-0.94599999999999995</v>
      </c>
      <c r="J192" s="12">
        <v>-1.1399999999999999</v>
      </c>
      <c r="K192" s="41" t="s">
        <v>739</v>
      </c>
      <c r="L192" s="9" t="str">
        <f t="shared" si="28"/>
        <v>Yes</v>
      </c>
    </row>
    <row r="193" spans="1:12" x14ac:dyDescent="0.25">
      <c r="A193" s="2" t="s">
        <v>1368</v>
      </c>
      <c r="B193" s="33" t="s">
        <v>213</v>
      </c>
      <c r="C193" s="34">
        <v>8.0741525424000002</v>
      </c>
      <c r="D193" s="11" t="str">
        <f t="shared" si="25"/>
        <v>N/A</v>
      </c>
      <c r="E193" s="34">
        <v>7.4850136239999996</v>
      </c>
      <c r="F193" s="11" t="str">
        <f t="shared" si="26"/>
        <v>N/A</v>
      </c>
      <c r="G193" s="34">
        <v>6.8185654007999998</v>
      </c>
      <c r="H193" s="11" t="str">
        <f t="shared" si="27"/>
        <v>N/A</v>
      </c>
      <c r="I193" s="12">
        <v>-7.3</v>
      </c>
      <c r="J193" s="12">
        <v>-8.9</v>
      </c>
      <c r="K193" s="41" t="s">
        <v>739</v>
      </c>
      <c r="L193" s="9" t="str">
        <f t="shared" si="28"/>
        <v>Yes</v>
      </c>
    </row>
    <row r="194" spans="1:12" x14ac:dyDescent="0.25">
      <c r="A194" s="2" t="s">
        <v>1369</v>
      </c>
      <c r="B194" s="33" t="s">
        <v>213</v>
      </c>
      <c r="C194" s="34">
        <v>13.131724058</v>
      </c>
      <c r="D194" s="11" t="str">
        <f t="shared" si="25"/>
        <v>N/A</v>
      </c>
      <c r="E194" s="34">
        <v>13.019320636</v>
      </c>
      <c r="F194" s="11" t="str">
        <f t="shared" si="26"/>
        <v>N/A</v>
      </c>
      <c r="G194" s="34">
        <v>13.617781386000001</v>
      </c>
      <c r="H194" s="11" t="str">
        <f t="shared" si="27"/>
        <v>N/A</v>
      </c>
      <c r="I194" s="12">
        <v>-0.85599999999999998</v>
      </c>
      <c r="J194" s="12">
        <v>4.5970000000000004</v>
      </c>
      <c r="K194" s="41" t="s">
        <v>739</v>
      </c>
      <c r="L194" s="9" t="str">
        <f t="shared" si="28"/>
        <v>Yes</v>
      </c>
    </row>
    <row r="195" spans="1:12" x14ac:dyDescent="0.25">
      <c r="A195" s="2" t="s">
        <v>1370</v>
      </c>
      <c r="B195" s="33" t="s">
        <v>213</v>
      </c>
      <c r="C195" s="34">
        <v>4.5131491713000003</v>
      </c>
      <c r="D195" s="11" t="str">
        <f t="shared" si="25"/>
        <v>N/A</v>
      </c>
      <c r="E195" s="34">
        <v>4.4452436195000002</v>
      </c>
      <c r="F195" s="11" t="str">
        <f t="shared" si="26"/>
        <v>N/A</v>
      </c>
      <c r="G195" s="34">
        <v>4.3961411438000004</v>
      </c>
      <c r="H195" s="11" t="str">
        <f t="shared" si="27"/>
        <v>N/A</v>
      </c>
      <c r="I195" s="12">
        <v>-1.5</v>
      </c>
      <c r="J195" s="12">
        <v>-1.1000000000000001</v>
      </c>
      <c r="K195" s="41" t="s">
        <v>739</v>
      </c>
      <c r="L195" s="9" t="str">
        <f t="shared" si="28"/>
        <v>Yes</v>
      </c>
    </row>
    <row r="196" spans="1:12" x14ac:dyDescent="0.25">
      <c r="A196" s="2" t="s">
        <v>1371</v>
      </c>
      <c r="B196" s="33" t="s">
        <v>213</v>
      </c>
      <c r="C196" s="34">
        <v>3.8123399361999999</v>
      </c>
      <c r="D196" s="11" t="str">
        <f t="shared" si="25"/>
        <v>N/A</v>
      </c>
      <c r="E196" s="34">
        <v>3.7516319057</v>
      </c>
      <c r="F196" s="11" t="str">
        <f t="shared" si="26"/>
        <v>N/A</v>
      </c>
      <c r="G196" s="34">
        <v>3.7269245258999999</v>
      </c>
      <c r="H196" s="11" t="str">
        <f t="shared" si="27"/>
        <v>N/A</v>
      </c>
      <c r="I196" s="12">
        <v>-1.59</v>
      </c>
      <c r="J196" s="12">
        <v>-0.65900000000000003</v>
      </c>
      <c r="K196" s="41" t="s">
        <v>739</v>
      </c>
      <c r="L196" s="9" t="str">
        <f t="shared" si="28"/>
        <v>Yes</v>
      </c>
    </row>
    <row r="197" spans="1:12" x14ac:dyDescent="0.25">
      <c r="A197" s="2" t="s">
        <v>1372</v>
      </c>
      <c r="B197" s="33" t="s">
        <v>213</v>
      </c>
      <c r="C197" s="34">
        <v>120.55223386</v>
      </c>
      <c r="D197" s="11" t="str">
        <f t="shared" si="25"/>
        <v>N/A</v>
      </c>
      <c r="E197" s="34">
        <v>116.04895745</v>
      </c>
      <c r="F197" s="11" t="str">
        <f t="shared" si="26"/>
        <v>N/A</v>
      </c>
      <c r="G197" s="34">
        <v>260.66873064999999</v>
      </c>
      <c r="H197" s="11" t="str">
        <f t="shared" si="27"/>
        <v>N/A</v>
      </c>
      <c r="I197" s="12">
        <v>-3.74</v>
      </c>
      <c r="J197" s="12">
        <v>124.6</v>
      </c>
      <c r="K197" s="41" t="s">
        <v>739</v>
      </c>
      <c r="L197" s="9" t="str">
        <f t="shared" si="28"/>
        <v>No</v>
      </c>
    </row>
    <row r="198" spans="1:12" x14ac:dyDescent="0.25">
      <c r="A198" s="2" t="s">
        <v>1373</v>
      </c>
      <c r="B198" s="33" t="s">
        <v>213</v>
      </c>
      <c r="C198" s="34">
        <v>258.95950155999998</v>
      </c>
      <c r="D198" s="11" t="str">
        <f t="shared" si="25"/>
        <v>N/A</v>
      </c>
      <c r="E198" s="34">
        <v>260.05631398999998</v>
      </c>
      <c r="F198" s="11" t="str">
        <f t="shared" si="26"/>
        <v>N/A</v>
      </c>
      <c r="G198" s="34">
        <v>270.71329879000001</v>
      </c>
      <c r="H198" s="11" t="str">
        <f t="shared" si="27"/>
        <v>N/A</v>
      </c>
      <c r="I198" s="12">
        <v>0.42349999999999999</v>
      </c>
      <c r="J198" s="12">
        <v>4.0979999999999999</v>
      </c>
      <c r="K198" s="41" t="s">
        <v>739</v>
      </c>
      <c r="L198" s="9" t="str">
        <f t="shared" si="28"/>
        <v>Yes</v>
      </c>
    </row>
    <row r="199" spans="1:12" x14ac:dyDescent="0.25">
      <c r="A199" s="2" t="s">
        <v>1374</v>
      </c>
      <c r="B199" s="33" t="s">
        <v>213</v>
      </c>
      <c r="C199" s="34">
        <v>162.2407651</v>
      </c>
      <c r="D199" s="11" t="str">
        <f t="shared" si="25"/>
        <v>N/A</v>
      </c>
      <c r="E199" s="34">
        <v>156.77073996999999</v>
      </c>
      <c r="F199" s="11" t="str">
        <f t="shared" si="26"/>
        <v>N/A</v>
      </c>
      <c r="G199" s="34">
        <v>280.33849471000002</v>
      </c>
      <c r="H199" s="11" t="str">
        <f t="shared" si="27"/>
        <v>N/A</v>
      </c>
      <c r="I199" s="12">
        <v>-3.37</v>
      </c>
      <c r="J199" s="12">
        <v>78.819999999999993</v>
      </c>
      <c r="K199" s="41" t="s">
        <v>739</v>
      </c>
      <c r="L199" s="9" t="str">
        <f t="shared" si="28"/>
        <v>No</v>
      </c>
    </row>
    <row r="200" spans="1:12" x14ac:dyDescent="0.25">
      <c r="A200" s="2" t="s">
        <v>1375</v>
      </c>
      <c r="B200" s="33" t="s">
        <v>213</v>
      </c>
      <c r="C200" s="34">
        <v>13.104244482</v>
      </c>
      <c r="D200" s="11" t="str">
        <f t="shared" si="25"/>
        <v>N/A</v>
      </c>
      <c r="E200" s="34">
        <v>12.400199269</v>
      </c>
      <c r="F200" s="11" t="str">
        <f t="shared" si="26"/>
        <v>N/A</v>
      </c>
      <c r="G200" s="34">
        <v>35.891640867</v>
      </c>
      <c r="H200" s="11" t="str">
        <f t="shared" si="27"/>
        <v>N/A</v>
      </c>
      <c r="I200" s="12">
        <v>-5.37</v>
      </c>
      <c r="J200" s="12">
        <v>189.4</v>
      </c>
      <c r="K200" s="41" t="s">
        <v>739</v>
      </c>
      <c r="L200" s="9" t="str">
        <f t="shared" si="28"/>
        <v>No</v>
      </c>
    </row>
    <row r="201" spans="1:12" x14ac:dyDescent="0.25">
      <c r="A201" s="2" t="s">
        <v>1376</v>
      </c>
      <c r="B201" s="33" t="s">
        <v>213</v>
      </c>
      <c r="C201" s="34">
        <v>6.6168108775999999</v>
      </c>
      <c r="D201" s="11" t="str">
        <f t="shared" si="25"/>
        <v>N/A</v>
      </c>
      <c r="E201" s="34">
        <v>6.9644792294000002</v>
      </c>
      <c r="F201" s="11" t="str">
        <f t="shared" si="26"/>
        <v>N/A</v>
      </c>
      <c r="G201" s="34">
        <v>8.2781954886999998</v>
      </c>
      <c r="H201" s="11" t="str">
        <f t="shared" si="27"/>
        <v>N/A</v>
      </c>
      <c r="I201" s="12">
        <v>5.2539999999999996</v>
      </c>
      <c r="J201" s="12">
        <v>18.86</v>
      </c>
      <c r="K201" s="41" t="s">
        <v>739</v>
      </c>
      <c r="L201" s="9" t="str">
        <f t="shared" si="28"/>
        <v>Yes</v>
      </c>
    </row>
    <row r="202" spans="1:12" x14ac:dyDescent="0.25">
      <c r="A202" s="2" t="s">
        <v>28</v>
      </c>
      <c r="B202" s="33" t="s">
        <v>213</v>
      </c>
      <c r="C202" s="8">
        <v>3.4069293317999998</v>
      </c>
      <c r="D202" s="11" t="str">
        <f t="shared" si="25"/>
        <v>N/A</v>
      </c>
      <c r="E202" s="8">
        <v>3.2067567690000001</v>
      </c>
      <c r="F202" s="11" t="str">
        <f t="shared" si="26"/>
        <v>N/A</v>
      </c>
      <c r="G202" s="8">
        <v>2.5156589020000002</v>
      </c>
      <c r="H202" s="11" t="str">
        <f t="shared" si="27"/>
        <v>N/A</v>
      </c>
      <c r="I202" s="12">
        <v>-5.88</v>
      </c>
      <c r="J202" s="12">
        <v>-21.6</v>
      </c>
      <c r="K202" s="41" t="s">
        <v>739</v>
      </c>
      <c r="L202" s="9" t="str">
        <f t="shared" si="28"/>
        <v>Yes</v>
      </c>
    </row>
    <row r="203" spans="1:12" x14ac:dyDescent="0.25">
      <c r="A203" s="2" t="s">
        <v>123</v>
      </c>
      <c r="B203" s="33" t="s">
        <v>213</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-16.7</v>
      </c>
      <c r="J203" s="12">
        <v>-40</v>
      </c>
      <c r="K203" s="14" t="s">
        <v>213</v>
      </c>
      <c r="L203" s="9" t="str">
        <f t="shared" ref="L203:L213" si="32">IF(J203="Div by 0", "N/A", IF(K203="N/A","N/A", IF(J203&gt;VALUE(MID(K203,1,2)), "No", IF(J203&lt;-1*VALUE(MID(K203,1,2)), "No", "Yes"))))</f>
        <v>N/A</v>
      </c>
    </row>
    <row r="204" spans="1:12" x14ac:dyDescent="0.25">
      <c r="A204" s="2" t="s">
        <v>124</v>
      </c>
      <c r="B204" s="33" t="s">
        <v>213</v>
      </c>
      <c r="C204" s="34">
        <v>40</v>
      </c>
      <c r="D204" s="11" t="str">
        <f t="shared" si="29"/>
        <v>N/A</v>
      </c>
      <c r="E204" s="34">
        <v>38</v>
      </c>
      <c r="F204" s="11" t="str">
        <f t="shared" si="30"/>
        <v>N/A</v>
      </c>
      <c r="G204" s="34">
        <v>12</v>
      </c>
      <c r="H204" s="11" t="str">
        <f t="shared" si="31"/>
        <v>N/A</v>
      </c>
      <c r="I204" s="12">
        <v>-5</v>
      </c>
      <c r="J204" s="12">
        <v>-68.400000000000006</v>
      </c>
      <c r="K204" s="14" t="s">
        <v>213</v>
      </c>
      <c r="L204" s="9" t="str">
        <f t="shared" si="32"/>
        <v>N/A</v>
      </c>
    </row>
    <row r="205" spans="1:12" ht="25" x14ac:dyDescent="0.25">
      <c r="A205" s="2" t="s">
        <v>1624</v>
      </c>
      <c r="B205" s="33" t="s">
        <v>213</v>
      </c>
      <c r="C205" s="34">
        <v>17</v>
      </c>
      <c r="D205" s="11" t="str">
        <f t="shared" si="29"/>
        <v>N/A</v>
      </c>
      <c r="E205" s="34">
        <v>14</v>
      </c>
      <c r="F205" s="11" t="str">
        <f t="shared" si="30"/>
        <v>N/A</v>
      </c>
      <c r="G205" s="34">
        <v>11</v>
      </c>
      <c r="H205" s="11" t="str">
        <f t="shared" si="31"/>
        <v>N/A</v>
      </c>
      <c r="I205" s="12">
        <v>-17.600000000000001</v>
      </c>
      <c r="J205" s="12">
        <v>-57.1</v>
      </c>
      <c r="K205" s="14" t="s">
        <v>213</v>
      </c>
      <c r="L205" s="9" t="str">
        <f t="shared" si="32"/>
        <v>N/A</v>
      </c>
    </row>
    <row r="206" spans="1:12" ht="25" x14ac:dyDescent="0.25">
      <c r="A206" s="2" t="s">
        <v>1377</v>
      </c>
      <c r="B206" s="33" t="s">
        <v>213</v>
      </c>
      <c r="C206" s="34">
        <v>143</v>
      </c>
      <c r="D206" s="11" t="str">
        <f t="shared" si="29"/>
        <v>N/A</v>
      </c>
      <c r="E206" s="34">
        <v>254</v>
      </c>
      <c r="F206" s="11" t="str">
        <f t="shared" si="30"/>
        <v>N/A</v>
      </c>
      <c r="G206" s="34">
        <v>250</v>
      </c>
      <c r="H206" s="11" t="str">
        <f t="shared" si="31"/>
        <v>N/A</v>
      </c>
      <c r="I206" s="12">
        <v>77.62</v>
      </c>
      <c r="J206" s="12">
        <v>-1.57</v>
      </c>
      <c r="K206" s="14" t="s">
        <v>213</v>
      </c>
      <c r="L206" s="9" t="str">
        <f t="shared" si="32"/>
        <v>N/A</v>
      </c>
    </row>
    <row r="207" spans="1:12" x14ac:dyDescent="0.25">
      <c r="A207" s="2" t="s">
        <v>1625</v>
      </c>
      <c r="B207" s="33" t="s">
        <v>213</v>
      </c>
      <c r="C207" s="34">
        <v>42</v>
      </c>
      <c r="D207" s="11" t="str">
        <f t="shared" si="29"/>
        <v>N/A</v>
      </c>
      <c r="E207" s="34">
        <v>43</v>
      </c>
      <c r="F207" s="11" t="str">
        <f t="shared" si="30"/>
        <v>N/A</v>
      </c>
      <c r="G207" s="34">
        <v>13</v>
      </c>
      <c r="H207" s="11" t="str">
        <f t="shared" si="31"/>
        <v>N/A</v>
      </c>
      <c r="I207" s="12">
        <v>2.3809999999999998</v>
      </c>
      <c r="J207" s="12">
        <v>-69.8</v>
      </c>
      <c r="K207" s="14" t="s">
        <v>213</v>
      </c>
      <c r="L207" s="9" t="str">
        <f t="shared" si="32"/>
        <v>N/A</v>
      </c>
    </row>
    <row r="208" spans="1:12" x14ac:dyDescent="0.25">
      <c r="A208" s="2" t="s">
        <v>1626</v>
      </c>
      <c r="B208" s="33" t="s">
        <v>213</v>
      </c>
      <c r="C208" s="34">
        <v>18</v>
      </c>
      <c r="D208" s="11" t="str">
        <f t="shared" si="29"/>
        <v>N/A</v>
      </c>
      <c r="E208" s="34">
        <v>16</v>
      </c>
      <c r="F208" s="11" t="str">
        <f t="shared" si="30"/>
        <v>N/A</v>
      </c>
      <c r="G208" s="34">
        <v>14</v>
      </c>
      <c r="H208" s="11" t="str">
        <f t="shared" si="31"/>
        <v>N/A</v>
      </c>
      <c r="I208" s="12">
        <v>-11.1</v>
      </c>
      <c r="J208" s="12">
        <v>-12.5</v>
      </c>
      <c r="K208" s="14" t="s">
        <v>213</v>
      </c>
      <c r="L208" s="9" t="str">
        <f t="shared" si="32"/>
        <v>N/A</v>
      </c>
    </row>
    <row r="209" spans="1:12" x14ac:dyDescent="0.25">
      <c r="A209" s="2" t="s">
        <v>125</v>
      </c>
      <c r="B209" s="33" t="s">
        <v>213</v>
      </c>
      <c r="C209" s="43">
        <v>1614947</v>
      </c>
      <c r="D209" s="11" t="str">
        <f t="shared" si="29"/>
        <v>N/A</v>
      </c>
      <c r="E209" s="43">
        <v>1838877</v>
      </c>
      <c r="F209" s="11" t="str">
        <f t="shared" si="30"/>
        <v>N/A</v>
      </c>
      <c r="G209" s="43">
        <v>1723067</v>
      </c>
      <c r="H209" s="11" t="str">
        <f t="shared" si="31"/>
        <v>N/A</v>
      </c>
      <c r="I209" s="12">
        <v>13.87</v>
      </c>
      <c r="J209" s="12">
        <v>-6.3</v>
      </c>
      <c r="K209" s="14" t="s">
        <v>213</v>
      </c>
      <c r="L209" s="9" t="str">
        <f t="shared" si="32"/>
        <v>N/A</v>
      </c>
    </row>
    <row r="210" spans="1:12" x14ac:dyDescent="0.25">
      <c r="A210" s="42" t="s">
        <v>1621</v>
      </c>
      <c r="B210" s="33" t="s">
        <v>213</v>
      </c>
      <c r="C210" s="43">
        <v>1124050</v>
      </c>
      <c r="D210" s="11" t="str">
        <f t="shared" si="29"/>
        <v>N/A</v>
      </c>
      <c r="E210" s="43">
        <v>1455384</v>
      </c>
      <c r="F210" s="11" t="str">
        <f t="shared" si="30"/>
        <v>N/A</v>
      </c>
      <c r="G210" s="43">
        <v>1120014</v>
      </c>
      <c r="H210" s="11" t="str">
        <f t="shared" si="31"/>
        <v>N/A</v>
      </c>
      <c r="I210" s="12">
        <v>29.48</v>
      </c>
      <c r="J210" s="12">
        <v>-23</v>
      </c>
      <c r="K210" s="14" t="s">
        <v>213</v>
      </c>
      <c r="L210" s="9" t="str">
        <f t="shared" si="32"/>
        <v>N/A</v>
      </c>
    </row>
    <row r="211" spans="1:12" x14ac:dyDescent="0.25">
      <c r="A211" s="42" t="s">
        <v>1378</v>
      </c>
      <c r="B211" s="33" t="s">
        <v>213</v>
      </c>
      <c r="C211" s="43">
        <v>304233</v>
      </c>
      <c r="D211" s="11" t="str">
        <f t="shared" si="29"/>
        <v>N/A</v>
      </c>
      <c r="E211" s="43">
        <v>275967</v>
      </c>
      <c r="F211" s="11" t="str">
        <f t="shared" si="30"/>
        <v>N/A</v>
      </c>
      <c r="G211" s="43">
        <v>299823</v>
      </c>
      <c r="H211" s="11" t="str">
        <f t="shared" si="31"/>
        <v>N/A</v>
      </c>
      <c r="I211" s="12">
        <v>-9.2899999999999991</v>
      </c>
      <c r="J211" s="12">
        <v>8.6449999999999996</v>
      </c>
      <c r="K211" s="14" t="s">
        <v>213</v>
      </c>
      <c r="L211" s="9" t="str">
        <f t="shared" si="32"/>
        <v>N/A</v>
      </c>
    </row>
    <row r="212" spans="1:12" x14ac:dyDescent="0.25">
      <c r="A212" s="42" t="s">
        <v>1615</v>
      </c>
      <c r="B212" s="33" t="s">
        <v>213</v>
      </c>
      <c r="C212" s="43">
        <v>1605474</v>
      </c>
      <c r="D212" s="11" t="str">
        <f t="shared" si="29"/>
        <v>N/A</v>
      </c>
      <c r="E212" s="43">
        <v>1838877</v>
      </c>
      <c r="F212" s="11" t="str">
        <f t="shared" si="30"/>
        <v>N/A</v>
      </c>
      <c r="G212" s="43">
        <v>1721399</v>
      </c>
      <c r="H212" s="11" t="str">
        <f t="shared" si="31"/>
        <v>N/A</v>
      </c>
      <c r="I212" s="12">
        <v>14.54</v>
      </c>
      <c r="J212" s="12">
        <v>-6.39</v>
      </c>
      <c r="K212" s="14" t="s">
        <v>213</v>
      </c>
      <c r="L212" s="9" t="str">
        <f t="shared" si="32"/>
        <v>N/A</v>
      </c>
    </row>
    <row r="213" spans="1:12" x14ac:dyDescent="0.25">
      <c r="A213" s="42" t="s">
        <v>1616</v>
      </c>
      <c r="B213" s="33" t="s">
        <v>213</v>
      </c>
      <c r="C213" s="43">
        <v>306633</v>
      </c>
      <c r="D213" s="11" t="str">
        <f t="shared" si="29"/>
        <v>N/A</v>
      </c>
      <c r="E213" s="43">
        <v>317297</v>
      </c>
      <c r="F213" s="11" t="str">
        <f t="shared" si="30"/>
        <v>N/A</v>
      </c>
      <c r="G213" s="43">
        <v>287225</v>
      </c>
      <c r="H213" s="11" t="str">
        <f t="shared" si="31"/>
        <v>N/A</v>
      </c>
      <c r="I213" s="12">
        <v>3.4780000000000002</v>
      </c>
      <c r="J213" s="12">
        <v>-9.48</v>
      </c>
      <c r="K213" s="14" t="s">
        <v>213</v>
      </c>
      <c r="L213" s="9" t="str">
        <f t="shared" si="32"/>
        <v>N/A</v>
      </c>
    </row>
    <row r="214" spans="1:12" ht="25" x14ac:dyDescent="0.25">
      <c r="A214" s="2" t="s">
        <v>1379</v>
      </c>
      <c r="B214" s="33" t="s">
        <v>213</v>
      </c>
      <c r="C214" s="43">
        <v>34296225</v>
      </c>
      <c r="D214" s="11" t="str">
        <f t="shared" ref="D214:D228" si="33">IF($B214="N/A","N/A",IF(C214&gt;10,"No",IF(C214&lt;-10,"No","Yes")))</f>
        <v>N/A</v>
      </c>
      <c r="E214" s="43">
        <v>36290262</v>
      </c>
      <c r="F214" s="11" t="str">
        <f t="shared" ref="F214:F228" si="34">IF($B214="N/A","N/A",IF(E214&gt;10,"No",IF(E214&lt;-10,"No","Yes")))</f>
        <v>N/A</v>
      </c>
      <c r="G214" s="43">
        <v>17293011</v>
      </c>
      <c r="H214" s="11" t="str">
        <f t="shared" ref="H214:H228" si="35">IF($B214="N/A","N/A",IF(G214&gt;10,"No",IF(G214&lt;-10,"No","Yes")))</f>
        <v>N/A</v>
      </c>
      <c r="I214" s="12">
        <v>5.8140000000000001</v>
      </c>
      <c r="J214" s="12">
        <v>-52.3</v>
      </c>
      <c r="K214" s="41" t="s">
        <v>739</v>
      </c>
      <c r="L214" s="9" t="str">
        <f t="shared" ref="L214:L228" si="36">IF(J214="Div by 0", "N/A", IF(K214="N/A","N/A", IF(J214&gt;VALUE(MID(K214,1,2)), "No", IF(J214&lt;-1*VALUE(MID(K214,1,2)), "No", "Yes"))))</f>
        <v>No</v>
      </c>
    </row>
    <row r="215" spans="1:12" x14ac:dyDescent="0.25">
      <c r="A215" s="4" t="s">
        <v>649</v>
      </c>
      <c r="B215" s="33" t="s">
        <v>213</v>
      </c>
      <c r="C215" s="34">
        <v>99990</v>
      </c>
      <c r="D215" s="11" t="str">
        <f t="shared" si="33"/>
        <v>N/A</v>
      </c>
      <c r="E215" s="34">
        <v>94304</v>
      </c>
      <c r="F215" s="11" t="str">
        <f t="shared" si="34"/>
        <v>N/A</v>
      </c>
      <c r="G215" s="34">
        <v>44812</v>
      </c>
      <c r="H215" s="11" t="str">
        <f t="shared" si="35"/>
        <v>N/A</v>
      </c>
      <c r="I215" s="12">
        <v>-5.69</v>
      </c>
      <c r="J215" s="12">
        <v>-52.5</v>
      </c>
      <c r="K215" s="41" t="s">
        <v>739</v>
      </c>
      <c r="L215" s="9" t="str">
        <f t="shared" si="36"/>
        <v>No</v>
      </c>
    </row>
    <row r="216" spans="1:12" x14ac:dyDescent="0.25">
      <c r="A216" s="4" t="s">
        <v>1380</v>
      </c>
      <c r="B216" s="33" t="s">
        <v>213</v>
      </c>
      <c r="C216" s="43">
        <v>342.99654965000002</v>
      </c>
      <c r="D216" s="11" t="str">
        <f t="shared" si="33"/>
        <v>N/A</v>
      </c>
      <c r="E216" s="43">
        <v>384.82208601999997</v>
      </c>
      <c r="F216" s="11" t="str">
        <f t="shared" si="34"/>
        <v>N/A</v>
      </c>
      <c r="G216" s="43">
        <v>385.90134339000002</v>
      </c>
      <c r="H216" s="11" t="str">
        <f t="shared" si="35"/>
        <v>N/A</v>
      </c>
      <c r="I216" s="12">
        <v>12.19</v>
      </c>
      <c r="J216" s="12">
        <v>0.28050000000000003</v>
      </c>
      <c r="K216" s="41" t="s">
        <v>739</v>
      </c>
      <c r="L216" s="9" t="str">
        <f t="shared" si="36"/>
        <v>Yes</v>
      </c>
    </row>
    <row r="217" spans="1:12" ht="25" x14ac:dyDescent="0.25">
      <c r="A217" s="2" t="s">
        <v>1381</v>
      </c>
      <c r="B217" s="33" t="s">
        <v>213</v>
      </c>
      <c r="C217" s="43">
        <v>43878165</v>
      </c>
      <c r="D217" s="11" t="str">
        <f t="shared" si="33"/>
        <v>N/A</v>
      </c>
      <c r="E217" s="43">
        <v>45559794</v>
      </c>
      <c r="F217" s="11" t="str">
        <f t="shared" si="34"/>
        <v>N/A</v>
      </c>
      <c r="G217" s="43">
        <v>20358501</v>
      </c>
      <c r="H217" s="11" t="str">
        <f t="shared" si="35"/>
        <v>N/A</v>
      </c>
      <c r="I217" s="12">
        <v>3.8319999999999999</v>
      </c>
      <c r="J217" s="12">
        <v>-55.3</v>
      </c>
      <c r="K217" s="41" t="s">
        <v>739</v>
      </c>
      <c r="L217" s="9" t="str">
        <f t="shared" si="36"/>
        <v>No</v>
      </c>
    </row>
    <row r="218" spans="1:12" x14ac:dyDescent="0.25">
      <c r="A218" s="4" t="s">
        <v>516</v>
      </c>
      <c r="B218" s="33" t="s">
        <v>213</v>
      </c>
      <c r="C218" s="34">
        <v>121618</v>
      </c>
      <c r="D218" s="11" t="str">
        <f t="shared" si="33"/>
        <v>N/A</v>
      </c>
      <c r="E218" s="34">
        <v>128513</v>
      </c>
      <c r="F218" s="11" t="str">
        <f t="shared" si="34"/>
        <v>N/A</v>
      </c>
      <c r="G218" s="34">
        <v>53965</v>
      </c>
      <c r="H218" s="11" t="str">
        <f t="shared" si="35"/>
        <v>N/A</v>
      </c>
      <c r="I218" s="12">
        <v>5.6689999999999996</v>
      </c>
      <c r="J218" s="12">
        <v>-58</v>
      </c>
      <c r="K218" s="41" t="s">
        <v>739</v>
      </c>
      <c r="L218" s="9" t="str">
        <f t="shared" si="36"/>
        <v>No</v>
      </c>
    </row>
    <row r="219" spans="1:12" x14ac:dyDescent="0.25">
      <c r="A219" s="2" t="s">
        <v>1382</v>
      </c>
      <c r="B219" s="33" t="s">
        <v>213</v>
      </c>
      <c r="C219" s="43">
        <v>360.78676675999998</v>
      </c>
      <c r="D219" s="11" t="str">
        <f t="shared" si="33"/>
        <v>N/A</v>
      </c>
      <c r="E219" s="43">
        <v>354.51506073000002</v>
      </c>
      <c r="F219" s="11" t="str">
        <f t="shared" si="34"/>
        <v>N/A</v>
      </c>
      <c r="G219" s="43">
        <v>377.25379413000002</v>
      </c>
      <c r="H219" s="11" t="str">
        <f t="shared" si="35"/>
        <v>N/A</v>
      </c>
      <c r="I219" s="12">
        <v>-1.74</v>
      </c>
      <c r="J219" s="12">
        <v>6.4139999999999997</v>
      </c>
      <c r="K219" s="41" t="s">
        <v>739</v>
      </c>
      <c r="L219" s="9" t="str">
        <f t="shared" si="36"/>
        <v>Yes</v>
      </c>
    </row>
    <row r="220" spans="1:12" ht="25" x14ac:dyDescent="0.25">
      <c r="A220" s="2" t="s">
        <v>1383</v>
      </c>
      <c r="B220" s="33" t="s">
        <v>213</v>
      </c>
      <c r="C220" s="43">
        <v>34142597</v>
      </c>
      <c r="D220" s="11" t="str">
        <f t="shared" si="33"/>
        <v>N/A</v>
      </c>
      <c r="E220" s="43">
        <v>41909652</v>
      </c>
      <c r="F220" s="11" t="str">
        <f t="shared" si="34"/>
        <v>N/A</v>
      </c>
      <c r="G220" s="43">
        <v>20033294</v>
      </c>
      <c r="H220" s="11" t="str">
        <f t="shared" si="35"/>
        <v>N/A</v>
      </c>
      <c r="I220" s="12">
        <v>22.75</v>
      </c>
      <c r="J220" s="12">
        <v>-52.2</v>
      </c>
      <c r="K220" s="41" t="s">
        <v>739</v>
      </c>
      <c r="L220" s="9" t="str">
        <f t="shared" si="36"/>
        <v>No</v>
      </c>
    </row>
    <row r="221" spans="1:12" x14ac:dyDescent="0.25">
      <c r="A221" s="4" t="s">
        <v>517</v>
      </c>
      <c r="B221" s="33" t="s">
        <v>213</v>
      </c>
      <c r="C221" s="34">
        <v>97411</v>
      </c>
      <c r="D221" s="11" t="str">
        <f t="shared" si="33"/>
        <v>N/A</v>
      </c>
      <c r="E221" s="34">
        <v>121216</v>
      </c>
      <c r="F221" s="11" t="str">
        <f t="shared" si="34"/>
        <v>N/A</v>
      </c>
      <c r="G221" s="34">
        <v>51545</v>
      </c>
      <c r="H221" s="11" t="str">
        <f t="shared" si="35"/>
        <v>N/A</v>
      </c>
      <c r="I221" s="12">
        <v>24.44</v>
      </c>
      <c r="J221" s="12">
        <v>-57.5</v>
      </c>
      <c r="K221" s="41" t="s">
        <v>739</v>
      </c>
      <c r="L221" s="9" t="str">
        <f t="shared" si="36"/>
        <v>No</v>
      </c>
    </row>
    <row r="222" spans="1:12" ht="25" x14ac:dyDescent="0.25">
      <c r="A222" s="2" t="s">
        <v>1384</v>
      </c>
      <c r="B222" s="33" t="s">
        <v>213</v>
      </c>
      <c r="C222" s="43">
        <v>350.50042603000003</v>
      </c>
      <c r="D222" s="11" t="str">
        <f t="shared" si="33"/>
        <v>N/A</v>
      </c>
      <c r="E222" s="43">
        <v>345.74356520999999</v>
      </c>
      <c r="F222" s="11" t="str">
        <f t="shared" si="34"/>
        <v>N/A</v>
      </c>
      <c r="G222" s="43">
        <v>388.65639732</v>
      </c>
      <c r="H222" s="11" t="str">
        <f t="shared" si="35"/>
        <v>N/A</v>
      </c>
      <c r="I222" s="12">
        <v>-1.36</v>
      </c>
      <c r="J222" s="12">
        <v>12.41</v>
      </c>
      <c r="K222" s="41" t="s">
        <v>739</v>
      </c>
      <c r="L222" s="9" t="str">
        <f t="shared" si="36"/>
        <v>Yes</v>
      </c>
    </row>
    <row r="223" spans="1:12" ht="25" x14ac:dyDescent="0.25">
      <c r="A223" s="2" t="s">
        <v>1385</v>
      </c>
      <c r="B223" s="33" t="s">
        <v>213</v>
      </c>
      <c r="C223" s="43">
        <v>171992</v>
      </c>
      <c r="D223" s="11" t="str">
        <f t="shared" si="33"/>
        <v>N/A</v>
      </c>
      <c r="E223" s="43">
        <v>119265</v>
      </c>
      <c r="F223" s="11" t="str">
        <f t="shared" si="34"/>
        <v>N/A</v>
      </c>
      <c r="G223" s="43">
        <v>11835</v>
      </c>
      <c r="H223" s="11" t="str">
        <f t="shared" si="35"/>
        <v>N/A</v>
      </c>
      <c r="I223" s="12">
        <v>-30.7</v>
      </c>
      <c r="J223" s="12">
        <v>-90.1</v>
      </c>
      <c r="K223" s="41" t="s">
        <v>739</v>
      </c>
      <c r="L223" s="9" t="str">
        <f t="shared" si="36"/>
        <v>No</v>
      </c>
    </row>
    <row r="224" spans="1:12" x14ac:dyDescent="0.25">
      <c r="A224" s="2" t="s">
        <v>518</v>
      </c>
      <c r="B224" s="33" t="s">
        <v>213</v>
      </c>
      <c r="C224" s="34">
        <v>156</v>
      </c>
      <c r="D224" s="11" t="str">
        <f t="shared" si="33"/>
        <v>N/A</v>
      </c>
      <c r="E224" s="34">
        <v>167</v>
      </c>
      <c r="F224" s="11" t="str">
        <f t="shared" si="34"/>
        <v>N/A</v>
      </c>
      <c r="G224" s="34">
        <v>49</v>
      </c>
      <c r="H224" s="11" t="str">
        <f t="shared" si="35"/>
        <v>N/A</v>
      </c>
      <c r="I224" s="12">
        <v>7.0510000000000002</v>
      </c>
      <c r="J224" s="12">
        <v>-70.7</v>
      </c>
      <c r="K224" s="41" t="s">
        <v>739</v>
      </c>
      <c r="L224" s="9" t="str">
        <f t="shared" si="36"/>
        <v>No</v>
      </c>
    </row>
    <row r="225" spans="1:12" x14ac:dyDescent="0.25">
      <c r="A225" s="2" t="s">
        <v>1386</v>
      </c>
      <c r="B225" s="33" t="s">
        <v>213</v>
      </c>
      <c r="C225" s="43">
        <v>1102.5128205000001</v>
      </c>
      <c r="D225" s="11" t="str">
        <f t="shared" si="33"/>
        <v>N/A</v>
      </c>
      <c r="E225" s="43">
        <v>714.16167665</v>
      </c>
      <c r="F225" s="11" t="str">
        <f t="shared" si="34"/>
        <v>N/A</v>
      </c>
      <c r="G225" s="43">
        <v>241.53061224000001</v>
      </c>
      <c r="H225" s="11" t="str">
        <f t="shared" si="35"/>
        <v>N/A</v>
      </c>
      <c r="I225" s="12">
        <v>-35.200000000000003</v>
      </c>
      <c r="J225" s="12">
        <v>-66.2</v>
      </c>
      <c r="K225" s="41" t="s">
        <v>739</v>
      </c>
      <c r="L225" s="9" t="str">
        <f t="shared" si="36"/>
        <v>No</v>
      </c>
    </row>
    <row r="226" spans="1:12" ht="25" x14ac:dyDescent="0.25">
      <c r="A226" s="2" t="s">
        <v>1387</v>
      </c>
      <c r="B226" s="33" t="s">
        <v>213</v>
      </c>
      <c r="C226" s="43">
        <v>262287537</v>
      </c>
      <c r="D226" s="11" t="str">
        <f t="shared" si="33"/>
        <v>N/A</v>
      </c>
      <c r="E226" s="43">
        <v>281184570</v>
      </c>
      <c r="F226" s="11" t="str">
        <f t="shared" si="34"/>
        <v>N/A</v>
      </c>
      <c r="G226" s="43">
        <v>187455284</v>
      </c>
      <c r="H226" s="11" t="str">
        <f t="shared" si="35"/>
        <v>N/A</v>
      </c>
      <c r="I226" s="12">
        <v>7.2050000000000001</v>
      </c>
      <c r="J226" s="12">
        <v>-33.299999999999997</v>
      </c>
      <c r="K226" s="41" t="s">
        <v>739</v>
      </c>
      <c r="L226" s="9" t="str">
        <f t="shared" si="36"/>
        <v>No</v>
      </c>
    </row>
    <row r="227" spans="1:12" ht="25" x14ac:dyDescent="0.25">
      <c r="A227" s="2" t="s">
        <v>519</v>
      </c>
      <c r="B227" s="33" t="s">
        <v>213</v>
      </c>
      <c r="C227" s="34">
        <v>22523</v>
      </c>
      <c r="D227" s="11" t="str">
        <f t="shared" si="33"/>
        <v>N/A</v>
      </c>
      <c r="E227" s="34">
        <v>27788</v>
      </c>
      <c r="F227" s="11" t="str">
        <f t="shared" si="34"/>
        <v>N/A</v>
      </c>
      <c r="G227" s="34">
        <v>12239</v>
      </c>
      <c r="H227" s="11" t="str">
        <f t="shared" si="35"/>
        <v>N/A</v>
      </c>
      <c r="I227" s="12">
        <v>23.38</v>
      </c>
      <c r="J227" s="12">
        <v>-56</v>
      </c>
      <c r="K227" s="41" t="s">
        <v>739</v>
      </c>
      <c r="L227" s="9" t="str">
        <f t="shared" si="36"/>
        <v>No</v>
      </c>
    </row>
    <row r="228" spans="1:12" ht="25" x14ac:dyDescent="0.25">
      <c r="A228" s="2" t="s">
        <v>1388</v>
      </c>
      <c r="B228" s="33" t="s">
        <v>213</v>
      </c>
      <c r="C228" s="43">
        <v>11645.319761999999</v>
      </c>
      <c r="D228" s="11" t="str">
        <f t="shared" si="33"/>
        <v>N/A</v>
      </c>
      <c r="E228" s="43">
        <v>10118.920757</v>
      </c>
      <c r="F228" s="11" t="str">
        <f t="shared" si="34"/>
        <v>N/A</v>
      </c>
      <c r="G228" s="43">
        <v>15316.225509</v>
      </c>
      <c r="H228" s="11" t="str">
        <f t="shared" si="35"/>
        <v>N/A</v>
      </c>
      <c r="I228" s="12">
        <v>-13.1</v>
      </c>
      <c r="J228" s="12">
        <v>51.36</v>
      </c>
      <c r="K228" s="41" t="s">
        <v>739</v>
      </c>
      <c r="L228" s="9" t="str">
        <f t="shared" si="36"/>
        <v>No</v>
      </c>
    </row>
    <row r="229" spans="1:12" x14ac:dyDescent="0.25">
      <c r="A229" s="2" t="s">
        <v>1389</v>
      </c>
      <c r="B229" s="33" t="s">
        <v>213</v>
      </c>
      <c r="C229" s="14">
        <v>376443122</v>
      </c>
      <c r="D229" s="11" t="str">
        <f t="shared" ref="D229:D252" si="37">IF($B229="N/A","N/A",IF(C229&gt;10,"No",IF(C229&lt;-10,"No","Yes")))</f>
        <v>N/A</v>
      </c>
      <c r="E229" s="14">
        <v>396579169</v>
      </c>
      <c r="F229" s="11" t="str">
        <f t="shared" ref="F229:F252" si="38">IF($B229="N/A","N/A",IF(E229&gt;10,"No",IF(E229&lt;-10,"No","Yes")))</f>
        <v>N/A</v>
      </c>
      <c r="G229" s="14">
        <v>249565233</v>
      </c>
      <c r="H229" s="11" t="str">
        <f t="shared" ref="H229:H252" si="39">IF($B229="N/A","N/A",IF(G229&gt;10,"No",IF(G229&lt;-10,"No","Yes")))</f>
        <v>N/A</v>
      </c>
      <c r="I229" s="12">
        <v>5.3490000000000002</v>
      </c>
      <c r="J229" s="12">
        <v>-37.1</v>
      </c>
      <c r="K229" s="41" t="s">
        <v>739</v>
      </c>
      <c r="L229" s="9" t="str">
        <f t="shared" ref="L229:L252" si="40">IF(J229="Div by 0", "N/A", IF(K229="N/A","N/A", IF(J229&gt;VALUE(MID(K229,1,2)), "No", IF(J229&lt;-1*VALUE(MID(K229,1,2)), "No", "Yes"))))</f>
        <v>No</v>
      </c>
    </row>
    <row r="230" spans="1:12" x14ac:dyDescent="0.25">
      <c r="A230" s="4" t="s">
        <v>1390</v>
      </c>
      <c r="B230" s="33" t="s">
        <v>213</v>
      </c>
      <c r="C230" s="1">
        <v>36688</v>
      </c>
      <c r="D230" s="11" t="str">
        <f t="shared" si="37"/>
        <v>N/A</v>
      </c>
      <c r="E230" s="1">
        <v>42285</v>
      </c>
      <c r="F230" s="11" t="str">
        <f t="shared" si="38"/>
        <v>N/A</v>
      </c>
      <c r="G230" s="1">
        <v>17954</v>
      </c>
      <c r="H230" s="11" t="str">
        <f t="shared" si="39"/>
        <v>N/A</v>
      </c>
      <c r="I230" s="12">
        <v>15.26</v>
      </c>
      <c r="J230" s="12">
        <v>-57.5</v>
      </c>
      <c r="K230" s="41" t="s">
        <v>739</v>
      </c>
      <c r="L230" s="9" t="str">
        <f t="shared" si="40"/>
        <v>No</v>
      </c>
    </row>
    <row r="231" spans="1:12" x14ac:dyDescent="0.25">
      <c r="A231" s="4" t="s">
        <v>1391</v>
      </c>
      <c r="B231" s="33" t="s">
        <v>213</v>
      </c>
      <c r="C231" s="14">
        <v>10260.660760999999</v>
      </c>
      <c r="D231" s="11" t="str">
        <f t="shared" si="37"/>
        <v>N/A</v>
      </c>
      <c r="E231" s="14">
        <v>9378.7198533999999</v>
      </c>
      <c r="F231" s="11" t="str">
        <f t="shared" si="38"/>
        <v>N/A</v>
      </c>
      <c r="G231" s="14">
        <v>13900.258048</v>
      </c>
      <c r="H231" s="11" t="str">
        <f t="shared" si="39"/>
        <v>N/A</v>
      </c>
      <c r="I231" s="12">
        <v>-8.6</v>
      </c>
      <c r="J231" s="12">
        <v>48.21</v>
      </c>
      <c r="K231" s="41" t="s">
        <v>739</v>
      </c>
      <c r="L231" s="9" t="str">
        <f t="shared" si="40"/>
        <v>No</v>
      </c>
    </row>
    <row r="232" spans="1:12" x14ac:dyDescent="0.25">
      <c r="A232" s="4" t="s">
        <v>1392</v>
      </c>
      <c r="B232" s="33" t="s">
        <v>213</v>
      </c>
      <c r="C232" s="14">
        <v>14075.297806</v>
      </c>
      <c r="D232" s="11" t="str">
        <f t="shared" si="37"/>
        <v>N/A</v>
      </c>
      <c r="E232" s="14">
        <v>13372.843972000001</v>
      </c>
      <c r="F232" s="11" t="str">
        <f t="shared" si="38"/>
        <v>N/A</v>
      </c>
      <c r="G232" s="14">
        <v>12700.183961999999</v>
      </c>
      <c r="H232" s="11" t="str">
        <f t="shared" si="39"/>
        <v>N/A</v>
      </c>
      <c r="I232" s="12">
        <v>-4.99</v>
      </c>
      <c r="J232" s="12">
        <v>-5.03</v>
      </c>
      <c r="K232" s="41" t="s">
        <v>739</v>
      </c>
      <c r="L232" s="9" t="str">
        <f t="shared" si="40"/>
        <v>Yes</v>
      </c>
    </row>
    <row r="233" spans="1:12" ht="25" x14ac:dyDescent="0.25">
      <c r="A233" s="4" t="s">
        <v>1393</v>
      </c>
      <c r="B233" s="33" t="s">
        <v>213</v>
      </c>
      <c r="C233" s="14">
        <v>15277.652346999999</v>
      </c>
      <c r="D233" s="11" t="str">
        <f t="shared" si="37"/>
        <v>N/A</v>
      </c>
      <c r="E233" s="14">
        <v>14007.450215999999</v>
      </c>
      <c r="F233" s="11" t="str">
        <f t="shared" si="38"/>
        <v>N/A</v>
      </c>
      <c r="G233" s="14">
        <v>19485.231188000002</v>
      </c>
      <c r="H233" s="11" t="str">
        <f t="shared" si="39"/>
        <v>N/A</v>
      </c>
      <c r="I233" s="12">
        <v>-8.31</v>
      </c>
      <c r="J233" s="12">
        <v>39.11</v>
      </c>
      <c r="K233" s="41" t="s">
        <v>739</v>
      </c>
      <c r="L233" s="9" t="str">
        <f t="shared" si="40"/>
        <v>No</v>
      </c>
    </row>
    <row r="234" spans="1:12" x14ac:dyDescent="0.25">
      <c r="A234" s="4" t="s">
        <v>1394</v>
      </c>
      <c r="B234" s="33" t="s">
        <v>213</v>
      </c>
      <c r="C234" s="14">
        <v>3189.3169302000001</v>
      </c>
      <c r="D234" s="11" t="str">
        <f t="shared" si="37"/>
        <v>N/A</v>
      </c>
      <c r="E234" s="14">
        <v>3237.0856429</v>
      </c>
      <c r="F234" s="11" t="str">
        <f t="shared" si="38"/>
        <v>N/A</v>
      </c>
      <c r="G234" s="14">
        <v>1925.0888007999999</v>
      </c>
      <c r="H234" s="11" t="str">
        <f t="shared" si="39"/>
        <v>N/A</v>
      </c>
      <c r="I234" s="12">
        <v>1.498</v>
      </c>
      <c r="J234" s="12">
        <v>-40.5</v>
      </c>
      <c r="K234" s="41" t="s">
        <v>739</v>
      </c>
      <c r="L234" s="9" t="str">
        <f t="shared" si="40"/>
        <v>No</v>
      </c>
    </row>
    <row r="235" spans="1:12" x14ac:dyDescent="0.25">
      <c r="A235" s="4" t="s">
        <v>1395</v>
      </c>
      <c r="B235" s="33" t="s">
        <v>213</v>
      </c>
      <c r="C235" s="14">
        <v>1849.4632257999999</v>
      </c>
      <c r="D235" s="11" t="str">
        <f t="shared" si="37"/>
        <v>N/A</v>
      </c>
      <c r="E235" s="14">
        <v>2142.7447138000002</v>
      </c>
      <c r="F235" s="11" t="str">
        <f t="shared" si="38"/>
        <v>N/A</v>
      </c>
      <c r="G235" s="14">
        <v>1323.4237588999999</v>
      </c>
      <c r="H235" s="11" t="str">
        <f t="shared" si="39"/>
        <v>N/A</v>
      </c>
      <c r="I235" s="12">
        <v>15.86</v>
      </c>
      <c r="J235" s="12">
        <v>-38.200000000000003</v>
      </c>
      <c r="K235" s="41" t="s">
        <v>739</v>
      </c>
      <c r="L235" s="9" t="str">
        <f t="shared" si="40"/>
        <v>No</v>
      </c>
    </row>
    <row r="236" spans="1:12" x14ac:dyDescent="0.25">
      <c r="A236" s="4" t="s">
        <v>1396</v>
      </c>
      <c r="B236" s="33" t="s">
        <v>213</v>
      </c>
      <c r="C236" s="11">
        <v>3.4668392779000001</v>
      </c>
      <c r="D236" s="11" t="str">
        <f t="shared" si="37"/>
        <v>N/A</v>
      </c>
      <c r="E236" s="11">
        <v>3.8176105739000001</v>
      </c>
      <c r="F236" s="11" t="str">
        <f t="shared" si="38"/>
        <v>N/A</v>
      </c>
      <c r="G236" s="11">
        <v>3.0625264393</v>
      </c>
      <c r="H236" s="11" t="str">
        <f t="shared" si="39"/>
        <v>N/A</v>
      </c>
      <c r="I236" s="12">
        <v>10.119999999999999</v>
      </c>
      <c r="J236" s="12">
        <v>-19.8</v>
      </c>
      <c r="K236" s="41" t="s">
        <v>739</v>
      </c>
      <c r="L236" s="9" t="str">
        <f t="shared" si="40"/>
        <v>Yes</v>
      </c>
    </row>
    <row r="237" spans="1:12" x14ac:dyDescent="0.25">
      <c r="A237" s="4" t="s">
        <v>1397</v>
      </c>
      <c r="B237" s="33" t="s">
        <v>213</v>
      </c>
      <c r="C237" s="11">
        <v>14.519799727000001</v>
      </c>
      <c r="D237" s="11" t="str">
        <f t="shared" si="37"/>
        <v>N/A</v>
      </c>
      <c r="E237" s="11">
        <v>13.152985075</v>
      </c>
      <c r="F237" s="11" t="str">
        <f t="shared" si="38"/>
        <v>N/A</v>
      </c>
      <c r="G237" s="11">
        <v>13.712807245</v>
      </c>
      <c r="H237" s="11" t="str">
        <f t="shared" si="39"/>
        <v>N/A</v>
      </c>
      <c r="I237" s="12">
        <v>-9.41</v>
      </c>
      <c r="J237" s="12">
        <v>4.2560000000000002</v>
      </c>
      <c r="K237" s="41" t="s">
        <v>739</v>
      </c>
      <c r="L237" s="9" t="str">
        <f t="shared" si="40"/>
        <v>Yes</v>
      </c>
    </row>
    <row r="238" spans="1:12" x14ac:dyDescent="0.25">
      <c r="A238" s="4" t="s">
        <v>1398</v>
      </c>
      <c r="B238" s="33" t="s">
        <v>213</v>
      </c>
      <c r="C238" s="11">
        <v>14.680981299999999</v>
      </c>
      <c r="D238" s="11" t="str">
        <f t="shared" si="37"/>
        <v>N/A</v>
      </c>
      <c r="E238" s="11">
        <v>15.936476795000001</v>
      </c>
      <c r="F238" s="11" t="str">
        <f t="shared" si="38"/>
        <v>N/A</v>
      </c>
      <c r="G238" s="11">
        <v>17.363615547999999</v>
      </c>
      <c r="H238" s="11" t="str">
        <f t="shared" si="39"/>
        <v>N/A</v>
      </c>
      <c r="I238" s="12">
        <v>8.5519999999999996</v>
      </c>
      <c r="J238" s="12">
        <v>8.9550000000000001</v>
      </c>
      <c r="K238" s="41" t="s">
        <v>739</v>
      </c>
      <c r="L238" s="9" t="str">
        <f t="shared" si="40"/>
        <v>Yes</v>
      </c>
    </row>
    <row r="239" spans="1:12" x14ac:dyDescent="0.25">
      <c r="A239" s="4" t="s">
        <v>1399</v>
      </c>
      <c r="B239" s="33" t="s">
        <v>213</v>
      </c>
      <c r="C239" s="11">
        <v>1.7962323516000001</v>
      </c>
      <c r="D239" s="11" t="str">
        <f t="shared" si="37"/>
        <v>N/A</v>
      </c>
      <c r="E239" s="11">
        <v>2.0998710192000001</v>
      </c>
      <c r="F239" s="11" t="str">
        <f t="shared" si="38"/>
        <v>N/A</v>
      </c>
      <c r="G239" s="11">
        <v>1.3019254043999999</v>
      </c>
      <c r="H239" s="11" t="str">
        <f t="shared" si="39"/>
        <v>N/A</v>
      </c>
      <c r="I239" s="12">
        <v>16.899999999999999</v>
      </c>
      <c r="J239" s="12">
        <v>-38</v>
      </c>
      <c r="K239" s="41" t="s">
        <v>739</v>
      </c>
      <c r="L239" s="9" t="str">
        <f t="shared" si="40"/>
        <v>No</v>
      </c>
    </row>
    <row r="240" spans="1:12" x14ac:dyDescent="0.25">
      <c r="A240" s="4" t="s">
        <v>1400</v>
      </c>
      <c r="B240" s="33" t="s">
        <v>213</v>
      </c>
      <c r="C240" s="11">
        <v>0.96519686900000001</v>
      </c>
      <c r="D240" s="11" t="str">
        <f t="shared" si="37"/>
        <v>N/A</v>
      </c>
      <c r="E240" s="11">
        <v>1.0114340559999999</v>
      </c>
      <c r="F240" s="11" t="str">
        <f t="shared" si="38"/>
        <v>N/A</v>
      </c>
      <c r="G240" s="11">
        <v>0.44296788479999999</v>
      </c>
      <c r="H240" s="11" t="str">
        <f t="shared" si="39"/>
        <v>N/A</v>
      </c>
      <c r="I240" s="12">
        <v>4.79</v>
      </c>
      <c r="J240" s="12">
        <v>-56.2</v>
      </c>
      <c r="K240" s="41" t="s">
        <v>739</v>
      </c>
      <c r="L240" s="9" t="str">
        <f t="shared" si="40"/>
        <v>No</v>
      </c>
    </row>
    <row r="241" spans="1:12" x14ac:dyDescent="0.25">
      <c r="A241" s="4" t="s">
        <v>1401</v>
      </c>
      <c r="B241" s="33" t="s">
        <v>213</v>
      </c>
      <c r="C241" s="14">
        <v>262287537</v>
      </c>
      <c r="D241" s="11" t="str">
        <f t="shared" si="37"/>
        <v>N/A</v>
      </c>
      <c r="E241" s="14">
        <v>281184570</v>
      </c>
      <c r="F241" s="11" t="str">
        <f t="shared" si="38"/>
        <v>N/A</v>
      </c>
      <c r="G241" s="14">
        <v>187455284</v>
      </c>
      <c r="H241" s="11" t="str">
        <f t="shared" si="39"/>
        <v>N/A</v>
      </c>
      <c r="I241" s="12">
        <v>7.2050000000000001</v>
      </c>
      <c r="J241" s="12">
        <v>-33.299999999999997</v>
      </c>
      <c r="K241" s="41" t="s">
        <v>739</v>
      </c>
      <c r="L241" s="9" t="str">
        <f t="shared" si="40"/>
        <v>No</v>
      </c>
    </row>
    <row r="242" spans="1:12" x14ac:dyDescent="0.25">
      <c r="A242" s="4" t="s">
        <v>1402</v>
      </c>
      <c r="B242" s="33" t="s">
        <v>213</v>
      </c>
      <c r="C242" s="1">
        <v>22523</v>
      </c>
      <c r="D242" s="11" t="str">
        <f t="shared" si="37"/>
        <v>N/A</v>
      </c>
      <c r="E242" s="1">
        <v>27788</v>
      </c>
      <c r="F242" s="11" t="str">
        <f t="shared" si="38"/>
        <v>N/A</v>
      </c>
      <c r="G242" s="1">
        <v>12239</v>
      </c>
      <c r="H242" s="11" t="str">
        <f t="shared" si="39"/>
        <v>N/A</v>
      </c>
      <c r="I242" s="12">
        <v>23.38</v>
      </c>
      <c r="J242" s="12">
        <v>-56</v>
      </c>
      <c r="K242" s="41" t="s">
        <v>739</v>
      </c>
      <c r="L242" s="9" t="str">
        <f t="shared" si="40"/>
        <v>No</v>
      </c>
    </row>
    <row r="243" spans="1:12" ht="25" x14ac:dyDescent="0.25">
      <c r="A243" s="4" t="s">
        <v>1403</v>
      </c>
      <c r="B243" s="33" t="s">
        <v>213</v>
      </c>
      <c r="C243" s="14">
        <v>11645.319761999999</v>
      </c>
      <c r="D243" s="11" t="str">
        <f t="shared" si="37"/>
        <v>N/A</v>
      </c>
      <c r="E243" s="14">
        <v>10118.920757</v>
      </c>
      <c r="F243" s="11" t="str">
        <f t="shared" si="38"/>
        <v>N/A</v>
      </c>
      <c r="G243" s="14">
        <v>15316.225509</v>
      </c>
      <c r="H243" s="11" t="str">
        <f t="shared" si="39"/>
        <v>N/A</v>
      </c>
      <c r="I243" s="12">
        <v>-13.1</v>
      </c>
      <c r="J243" s="12">
        <v>51.36</v>
      </c>
      <c r="K243" s="41" t="s">
        <v>739</v>
      </c>
      <c r="L243" s="9" t="str">
        <f t="shared" si="40"/>
        <v>No</v>
      </c>
    </row>
    <row r="244" spans="1:12" ht="25" x14ac:dyDescent="0.25">
      <c r="A244" s="4" t="s">
        <v>1404</v>
      </c>
      <c r="B244" s="33" t="s">
        <v>213</v>
      </c>
      <c r="C244" s="14">
        <v>13786.495575000001</v>
      </c>
      <c r="D244" s="11" t="str">
        <f t="shared" si="37"/>
        <v>N/A</v>
      </c>
      <c r="E244" s="14">
        <v>18526.948980000001</v>
      </c>
      <c r="F244" s="11" t="str">
        <f t="shared" si="38"/>
        <v>N/A</v>
      </c>
      <c r="G244" s="14">
        <v>14116.835616</v>
      </c>
      <c r="H244" s="11" t="str">
        <f t="shared" si="39"/>
        <v>N/A</v>
      </c>
      <c r="I244" s="12">
        <v>34.380000000000003</v>
      </c>
      <c r="J244" s="12">
        <v>-23.8</v>
      </c>
      <c r="K244" s="41" t="s">
        <v>739</v>
      </c>
      <c r="L244" s="9" t="str">
        <f t="shared" si="40"/>
        <v>Yes</v>
      </c>
    </row>
    <row r="245" spans="1:12" ht="25" x14ac:dyDescent="0.25">
      <c r="A245" s="4" t="s">
        <v>1405</v>
      </c>
      <c r="B245" s="33" t="s">
        <v>213</v>
      </c>
      <c r="C245" s="14">
        <v>19516.166492</v>
      </c>
      <c r="D245" s="11" t="str">
        <f t="shared" si="37"/>
        <v>N/A</v>
      </c>
      <c r="E245" s="14">
        <v>17108.219039</v>
      </c>
      <c r="F245" s="11" t="str">
        <f t="shared" si="38"/>
        <v>N/A</v>
      </c>
      <c r="G245" s="14">
        <v>22552.040615000002</v>
      </c>
      <c r="H245" s="11" t="str">
        <f t="shared" si="39"/>
        <v>N/A</v>
      </c>
      <c r="I245" s="12">
        <v>-12.3</v>
      </c>
      <c r="J245" s="12">
        <v>31.82</v>
      </c>
      <c r="K245" s="41" t="s">
        <v>739</v>
      </c>
      <c r="L245" s="9" t="str">
        <f t="shared" si="40"/>
        <v>No</v>
      </c>
    </row>
    <row r="246" spans="1:12" ht="25" x14ac:dyDescent="0.25">
      <c r="A246" s="4" t="s">
        <v>1406</v>
      </c>
      <c r="B246" s="33" t="s">
        <v>213</v>
      </c>
      <c r="C246" s="14">
        <v>3560.5074933999999</v>
      </c>
      <c r="D246" s="11" t="str">
        <f t="shared" si="37"/>
        <v>N/A</v>
      </c>
      <c r="E246" s="14">
        <v>3517.4066856999998</v>
      </c>
      <c r="F246" s="11" t="str">
        <f t="shared" si="38"/>
        <v>N/A</v>
      </c>
      <c r="G246" s="14">
        <v>1511.2714544999999</v>
      </c>
      <c r="H246" s="11" t="str">
        <f t="shared" si="39"/>
        <v>N/A</v>
      </c>
      <c r="I246" s="12">
        <v>-1.21</v>
      </c>
      <c r="J246" s="12">
        <v>-57</v>
      </c>
      <c r="K246" s="41" t="s">
        <v>739</v>
      </c>
      <c r="L246" s="9" t="str">
        <f t="shared" si="40"/>
        <v>No</v>
      </c>
    </row>
    <row r="247" spans="1:12" ht="25" x14ac:dyDescent="0.25">
      <c r="A247" s="4" t="s">
        <v>1407</v>
      </c>
      <c r="B247" s="33" t="s">
        <v>213</v>
      </c>
      <c r="C247" s="14">
        <v>1972.9923372000001</v>
      </c>
      <c r="D247" s="11" t="str">
        <f t="shared" si="37"/>
        <v>N/A</v>
      </c>
      <c r="E247" s="14">
        <v>2159.8555927000002</v>
      </c>
      <c r="F247" s="11" t="str">
        <f t="shared" si="38"/>
        <v>N/A</v>
      </c>
      <c r="G247" s="14">
        <v>437.62866450000001</v>
      </c>
      <c r="H247" s="11" t="str">
        <f t="shared" si="39"/>
        <v>N/A</v>
      </c>
      <c r="I247" s="12">
        <v>9.4710000000000001</v>
      </c>
      <c r="J247" s="12">
        <v>-79.7</v>
      </c>
      <c r="K247" s="41" t="s">
        <v>739</v>
      </c>
      <c r="L247" s="9" t="str">
        <f t="shared" si="40"/>
        <v>No</v>
      </c>
    </row>
    <row r="248" spans="1:12" ht="25" x14ac:dyDescent="0.25">
      <c r="A248" s="4" t="s">
        <v>1408</v>
      </c>
      <c r="B248" s="33" t="s">
        <v>213</v>
      </c>
      <c r="C248" s="11">
        <v>2.1283150091</v>
      </c>
      <c r="D248" s="11" t="str">
        <f t="shared" si="37"/>
        <v>N/A</v>
      </c>
      <c r="E248" s="11">
        <v>2.5087800078</v>
      </c>
      <c r="F248" s="11" t="str">
        <f t="shared" si="38"/>
        <v>N/A</v>
      </c>
      <c r="G248" s="11">
        <v>2.0876830282999999</v>
      </c>
      <c r="H248" s="11" t="str">
        <f t="shared" si="39"/>
        <v>N/A</v>
      </c>
      <c r="I248" s="12">
        <v>17.88</v>
      </c>
      <c r="J248" s="12">
        <v>-16.8</v>
      </c>
      <c r="K248" s="41" t="s">
        <v>739</v>
      </c>
      <c r="L248" s="9" t="str">
        <f t="shared" si="40"/>
        <v>Yes</v>
      </c>
    </row>
    <row r="249" spans="1:12" ht="25" x14ac:dyDescent="0.25">
      <c r="A249" s="4" t="s">
        <v>1409</v>
      </c>
      <c r="B249" s="33" t="s">
        <v>213</v>
      </c>
      <c r="C249" s="11">
        <v>5.1433773327000001</v>
      </c>
      <c r="D249" s="11" t="str">
        <f t="shared" si="37"/>
        <v>N/A</v>
      </c>
      <c r="E249" s="11">
        <v>4.5708955223999999</v>
      </c>
      <c r="F249" s="11" t="str">
        <f t="shared" si="38"/>
        <v>N/A</v>
      </c>
      <c r="G249" s="11">
        <v>4.7218628719</v>
      </c>
      <c r="H249" s="11" t="str">
        <f t="shared" si="39"/>
        <v>N/A</v>
      </c>
      <c r="I249" s="12">
        <v>-11.1</v>
      </c>
      <c r="J249" s="12">
        <v>3.3029999999999999</v>
      </c>
      <c r="K249" s="41" t="s">
        <v>739</v>
      </c>
      <c r="L249" s="9" t="str">
        <f t="shared" si="40"/>
        <v>Yes</v>
      </c>
    </row>
    <row r="250" spans="1:12" ht="25" x14ac:dyDescent="0.25">
      <c r="A250" s="4" t="s">
        <v>1410</v>
      </c>
      <c r="B250" s="33" t="s">
        <v>213</v>
      </c>
      <c r="C250" s="11">
        <v>7.8528738161999998</v>
      </c>
      <c r="D250" s="11" t="str">
        <f t="shared" si="37"/>
        <v>N/A</v>
      </c>
      <c r="E250" s="11">
        <v>8.9538290229000008</v>
      </c>
      <c r="F250" s="11" t="str">
        <f t="shared" si="38"/>
        <v>N/A</v>
      </c>
      <c r="G250" s="11">
        <v>11.451714466</v>
      </c>
      <c r="H250" s="11" t="str">
        <f t="shared" si="39"/>
        <v>N/A</v>
      </c>
      <c r="I250" s="12">
        <v>14.02</v>
      </c>
      <c r="J250" s="12">
        <v>27.9</v>
      </c>
      <c r="K250" s="41" t="s">
        <v>739</v>
      </c>
      <c r="L250" s="9" t="str">
        <f t="shared" si="40"/>
        <v>Yes</v>
      </c>
    </row>
    <row r="251" spans="1:12" ht="25" x14ac:dyDescent="0.25">
      <c r="A251" s="4" t="s">
        <v>1411</v>
      </c>
      <c r="B251" s="33" t="s">
        <v>213</v>
      </c>
      <c r="C251" s="11">
        <v>1.3610729665000001</v>
      </c>
      <c r="D251" s="11" t="str">
        <f t="shared" si="37"/>
        <v>N/A</v>
      </c>
      <c r="E251" s="11">
        <v>1.7017868565000001</v>
      </c>
      <c r="F251" s="11" t="str">
        <f t="shared" si="38"/>
        <v>N/A</v>
      </c>
      <c r="G251" s="11">
        <v>0.99534713279999998</v>
      </c>
      <c r="H251" s="11" t="str">
        <f t="shared" si="39"/>
        <v>N/A</v>
      </c>
      <c r="I251" s="12">
        <v>25.03</v>
      </c>
      <c r="J251" s="12">
        <v>-41.5</v>
      </c>
      <c r="K251" s="41" t="s">
        <v>739</v>
      </c>
      <c r="L251" s="9" t="str">
        <f t="shared" si="40"/>
        <v>No</v>
      </c>
    </row>
    <row r="252" spans="1:12" ht="25" x14ac:dyDescent="0.25">
      <c r="A252" s="4" t="s">
        <v>1412</v>
      </c>
      <c r="B252" s="33" t="s">
        <v>213</v>
      </c>
      <c r="C252" s="11">
        <v>0.4875800958</v>
      </c>
      <c r="D252" s="11" t="str">
        <f t="shared" si="37"/>
        <v>N/A</v>
      </c>
      <c r="E252" s="11">
        <v>0.62490871530000003</v>
      </c>
      <c r="F252" s="11" t="str">
        <f t="shared" si="38"/>
        <v>N/A</v>
      </c>
      <c r="G252" s="11">
        <v>0.24111904370000001</v>
      </c>
      <c r="H252" s="11" t="str">
        <f t="shared" si="39"/>
        <v>N/A</v>
      </c>
      <c r="I252" s="12">
        <v>28.17</v>
      </c>
      <c r="J252" s="12">
        <v>-61.4</v>
      </c>
      <c r="K252" s="41" t="s">
        <v>739</v>
      </c>
      <c r="L252" s="9" t="str">
        <f t="shared" si="40"/>
        <v>No</v>
      </c>
    </row>
    <row r="253" spans="1:12" x14ac:dyDescent="0.25">
      <c r="A253" s="144" t="s">
        <v>1646</v>
      </c>
      <c r="B253" s="145"/>
      <c r="C253" s="145"/>
      <c r="D253" s="145"/>
      <c r="E253" s="145"/>
      <c r="F253" s="145"/>
      <c r="G253" s="145"/>
      <c r="H253" s="145"/>
      <c r="I253" s="145"/>
      <c r="J253" s="145"/>
      <c r="K253" s="145"/>
      <c r="L253" s="146"/>
    </row>
    <row r="254" spans="1:12" x14ac:dyDescent="0.25">
      <c r="A254" s="134" t="s">
        <v>1644</v>
      </c>
      <c r="B254" s="135"/>
      <c r="C254" s="135"/>
      <c r="D254" s="135"/>
      <c r="E254" s="135"/>
      <c r="F254" s="135"/>
      <c r="G254" s="135"/>
      <c r="H254" s="135"/>
      <c r="I254" s="135"/>
      <c r="J254" s="135"/>
      <c r="K254" s="135"/>
      <c r="L254" s="136"/>
    </row>
    <row r="255" spans="1:12" s="20" customFormat="1" x14ac:dyDescent="0.25">
      <c r="A255" s="137" t="s">
        <v>1742</v>
      </c>
      <c r="B255" s="137"/>
      <c r="C255" s="137"/>
      <c r="D255" s="137"/>
      <c r="E255" s="137"/>
      <c r="F255" s="137"/>
      <c r="G255" s="137"/>
      <c r="H255" s="137"/>
      <c r="I255" s="137"/>
      <c r="J255" s="137"/>
      <c r="K255" s="137"/>
      <c r="L255" s="138"/>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1608</v>
      </c>
      <c r="B2" s="150"/>
      <c r="C2" s="150"/>
      <c r="D2" s="150"/>
      <c r="E2" s="150"/>
      <c r="F2" s="150"/>
      <c r="G2" s="150"/>
      <c r="H2" s="150"/>
      <c r="I2" s="150"/>
      <c r="J2" s="150"/>
      <c r="K2" s="150"/>
      <c r="L2" s="151"/>
    </row>
    <row r="3" spans="1:12" s="20" customFormat="1" ht="13" x14ac:dyDescent="0.3">
      <c r="A3" s="131" t="s">
        <v>1746</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2" t="s">
        <v>5</v>
      </c>
      <c r="B6" s="33" t="s">
        <v>213</v>
      </c>
      <c r="C6" s="34">
        <v>113655</v>
      </c>
      <c r="D6" s="11" t="str">
        <f t="shared" ref="D6:D37" si="0">IF($B6="N/A","N/A",IF(C6&gt;10,"No",IF(C6&lt;-10,"No","Yes")))</f>
        <v>N/A</v>
      </c>
      <c r="E6" s="34">
        <v>116662</v>
      </c>
      <c r="F6" s="11" t="str">
        <f t="shared" ref="F6:F37" si="1">IF($B6="N/A","N/A",IF(E6&gt;10,"No",IF(E6&lt;-10,"No","Yes")))</f>
        <v>N/A</v>
      </c>
      <c r="G6" s="34">
        <v>114616</v>
      </c>
      <c r="H6" s="11" t="str">
        <f t="shared" ref="H6:H37" si="2">IF($B6="N/A","N/A",IF(G6&gt;10,"No",IF(G6&lt;-10,"No","Yes")))</f>
        <v>N/A</v>
      </c>
      <c r="I6" s="12">
        <v>2.6459999999999999</v>
      </c>
      <c r="J6" s="12">
        <v>-1.75</v>
      </c>
      <c r="K6" s="41" t="s">
        <v>739</v>
      </c>
      <c r="L6" s="9" t="str">
        <f t="shared" ref="L6:L39" si="3">IF(J6="Div by 0", "N/A", IF(K6="N/A","N/A", IF(J6&gt;VALUE(MID(K6,1,2)), "No", IF(J6&lt;-1*VALUE(MID(K6,1,2)), "No", "Yes"))))</f>
        <v>Yes</v>
      </c>
    </row>
    <row r="7" spans="1:12" x14ac:dyDescent="0.25">
      <c r="A7" s="42" t="s">
        <v>6</v>
      </c>
      <c r="B7" s="33" t="s">
        <v>213</v>
      </c>
      <c r="C7" s="34">
        <v>104854</v>
      </c>
      <c r="D7" s="11" t="str">
        <f t="shared" si="0"/>
        <v>N/A</v>
      </c>
      <c r="E7" s="34">
        <v>106983</v>
      </c>
      <c r="F7" s="11" t="str">
        <f t="shared" si="1"/>
        <v>N/A</v>
      </c>
      <c r="G7" s="34">
        <v>104017</v>
      </c>
      <c r="H7" s="11" t="str">
        <f t="shared" si="2"/>
        <v>N/A</v>
      </c>
      <c r="I7" s="12">
        <v>2.0299999999999998</v>
      </c>
      <c r="J7" s="12">
        <v>-2.77</v>
      </c>
      <c r="K7" s="41" t="s">
        <v>739</v>
      </c>
      <c r="L7" s="9" t="str">
        <f t="shared" si="3"/>
        <v>Yes</v>
      </c>
    </row>
    <row r="8" spans="1:12" x14ac:dyDescent="0.25">
      <c r="A8" s="42" t="s">
        <v>360</v>
      </c>
      <c r="B8" s="33" t="s">
        <v>213</v>
      </c>
      <c r="C8" s="8">
        <v>92.256389952000006</v>
      </c>
      <c r="D8" s="11" t="str">
        <f t="shared" si="0"/>
        <v>N/A</v>
      </c>
      <c r="E8" s="8">
        <v>91.703382421000001</v>
      </c>
      <c r="F8" s="11" t="str">
        <f t="shared" si="1"/>
        <v>N/A</v>
      </c>
      <c r="G8" s="8">
        <v>90.752599986000007</v>
      </c>
      <c r="H8" s="11" t="str">
        <f t="shared" si="2"/>
        <v>N/A</v>
      </c>
      <c r="I8" s="12">
        <v>-0.59899999999999998</v>
      </c>
      <c r="J8" s="12">
        <v>-1.04</v>
      </c>
      <c r="K8" s="41" t="s">
        <v>739</v>
      </c>
      <c r="L8" s="9" t="str">
        <f t="shared" si="3"/>
        <v>Yes</v>
      </c>
    </row>
    <row r="9" spans="1:12" x14ac:dyDescent="0.25">
      <c r="A9" s="4" t="s">
        <v>88</v>
      </c>
      <c r="B9" s="41" t="s">
        <v>213</v>
      </c>
      <c r="C9" s="1">
        <v>104327.03999999999</v>
      </c>
      <c r="D9" s="11" t="str">
        <f t="shared" si="0"/>
        <v>N/A</v>
      </c>
      <c r="E9" s="1">
        <v>107004.6</v>
      </c>
      <c r="F9" s="11" t="str">
        <f t="shared" si="1"/>
        <v>N/A</v>
      </c>
      <c r="G9" s="1">
        <v>105728.76</v>
      </c>
      <c r="H9" s="11" t="str">
        <f t="shared" si="2"/>
        <v>N/A</v>
      </c>
      <c r="I9" s="12">
        <v>2.5670000000000002</v>
      </c>
      <c r="J9" s="12">
        <v>-1.19</v>
      </c>
      <c r="K9" s="41" t="s">
        <v>739</v>
      </c>
      <c r="L9" s="9" t="str">
        <f t="shared" si="3"/>
        <v>Yes</v>
      </c>
    </row>
    <row r="10" spans="1:12" x14ac:dyDescent="0.25">
      <c r="A10" s="4" t="s">
        <v>1413</v>
      </c>
      <c r="B10" s="33" t="s">
        <v>213</v>
      </c>
      <c r="C10" s="8">
        <v>0.94056574719999997</v>
      </c>
      <c r="D10" s="11" t="str">
        <f t="shared" si="0"/>
        <v>N/A</v>
      </c>
      <c r="E10" s="8">
        <v>0.78688861840000002</v>
      </c>
      <c r="F10" s="11" t="str">
        <f t="shared" si="1"/>
        <v>N/A</v>
      </c>
      <c r="G10" s="8">
        <v>0.70060026519999996</v>
      </c>
      <c r="H10" s="11" t="str">
        <f t="shared" si="2"/>
        <v>N/A</v>
      </c>
      <c r="I10" s="12">
        <v>-16.3</v>
      </c>
      <c r="J10" s="12">
        <v>-11</v>
      </c>
      <c r="K10" s="41" t="s">
        <v>739</v>
      </c>
      <c r="L10" s="9" t="str">
        <f t="shared" si="3"/>
        <v>Yes</v>
      </c>
    </row>
    <row r="11" spans="1:12" x14ac:dyDescent="0.25">
      <c r="A11" s="4" t="s">
        <v>1414</v>
      </c>
      <c r="B11" s="33" t="s">
        <v>213</v>
      </c>
      <c r="C11" s="8">
        <v>1.9532796620999999</v>
      </c>
      <c r="D11" s="11" t="str">
        <f t="shared" si="0"/>
        <v>N/A</v>
      </c>
      <c r="E11" s="8">
        <v>2.1060842433999998</v>
      </c>
      <c r="F11" s="11" t="str">
        <f t="shared" si="1"/>
        <v>N/A</v>
      </c>
      <c r="G11" s="8">
        <v>1.9831437146999999</v>
      </c>
      <c r="H11" s="11" t="str">
        <f t="shared" si="2"/>
        <v>N/A</v>
      </c>
      <c r="I11" s="12">
        <v>7.8230000000000004</v>
      </c>
      <c r="J11" s="12">
        <v>-5.84</v>
      </c>
      <c r="K11" s="41" t="s">
        <v>739</v>
      </c>
      <c r="L11" s="9" t="str">
        <f t="shared" si="3"/>
        <v>Yes</v>
      </c>
    </row>
    <row r="12" spans="1:12" x14ac:dyDescent="0.25">
      <c r="A12" s="4" t="s">
        <v>1415</v>
      </c>
      <c r="B12" s="33" t="s">
        <v>213</v>
      </c>
      <c r="C12" s="8">
        <v>75.425630197000004</v>
      </c>
      <c r="D12" s="11" t="str">
        <f t="shared" si="0"/>
        <v>N/A</v>
      </c>
      <c r="E12" s="8">
        <v>75.357871458000005</v>
      </c>
      <c r="F12" s="11" t="str">
        <f t="shared" si="1"/>
        <v>N/A</v>
      </c>
      <c r="G12" s="8">
        <v>76.618447685999996</v>
      </c>
      <c r="H12" s="11" t="str">
        <f t="shared" si="2"/>
        <v>N/A</v>
      </c>
      <c r="I12" s="12">
        <v>-0.09</v>
      </c>
      <c r="J12" s="12">
        <v>1.673</v>
      </c>
      <c r="K12" s="41" t="s">
        <v>739</v>
      </c>
      <c r="L12" s="9" t="str">
        <f t="shared" si="3"/>
        <v>Yes</v>
      </c>
    </row>
    <row r="13" spans="1:12" x14ac:dyDescent="0.25">
      <c r="A13" s="4" t="s">
        <v>1416</v>
      </c>
      <c r="B13" s="33" t="s">
        <v>213</v>
      </c>
      <c r="C13" s="8">
        <v>0.68804716030000002</v>
      </c>
      <c r="D13" s="11" t="str">
        <f t="shared" si="0"/>
        <v>N/A</v>
      </c>
      <c r="E13" s="8">
        <v>0.83831924710000005</v>
      </c>
      <c r="F13" s="11" t="str">
        <f t="shared" si="1"/>
        <v>N/A</v>
      </c>
      <c r="G13" s="8">
        <v>0.48946045929999998</v>
      </c>
      <c r="H13" s="11" t="str">
        <f t="shared" si="2"/>
        <v>N/A</v>
      </c>
      <c r="I13" s="12">
        <v>21.84</v>
      </c>
      <c r="J13" s="12">
        <v>-41.6</v>
      </c>
      <c r="K13" s="41" t="s">
        <v>739</v>
      </c>
      <c r="L13" s="9" t="str">
        <f t="shared" si="3"/>
        <v>No</v>
      </c>
    </row>
    <row r="14" spans="1:12" x14ac:dyDescent="0.25">
      <c r="A14" s="4" t="s">
        <v>1417</v>
      </c>
      <c r="B14" s="33" t="s">
        <v>213</v>
      </c>
      <c r="C14" s="8">
        <v>4.6702740751</v>
      </c>
      <c r="D14" s="11" t="str">
        <f t="shared" si="0"/>
        <v>N/A</v>
      </c>
      <c r="E14" s="8">
        <v>4.6913305104000003</v>
      </c>
      <c r="F14" s="11" t="str">
        <f t="shared" si="1"/>
        <v>N/A</v>
      </c>
      <c r="G14" s="8">
        <v>4.6267536819000004</v>
      </c>
      <c r="H14" s="11" t="str">
        <f t="shared" si="2"/>
        <v>N/A</v>
      </c>
      <c r="I14" s="12">
        <v>0.45090000000000002</v>
      </c>
      <c r="J14" s="12">
        <v>-1.38</v>
      </c>
      <c r="K14" s="41" t="s">
        <v>739</v>
      </c>
      <c r="L14" s="9" t="str">
        <f t="shared" si="3"/>
        <v>Yes</v>
      </c>
    </row>
    <row r="15" spans="1:12" x14ac:dyDescent="0.25">
      <c r="A15" s="4" t="s">
        <v>1418</v>
      </c>
      <c r="B15" s="33" t="s">
        <v>213</v>
      </c>
      <c r="C15" s="8">
        <v>0</v>
      </c>
      <c r="D15" s="11" t="str">
        <f t="shared" si="0"/>
        <v>N/A</v>
      </c>
      <c r="E15" s="8">
        <v>0</v>
      </c>
      <c r="F15" s="11" t="str">
        <f t="shared" si="1"/>
        <v>N/A</v>
      </c>
      <c r="G15" s="8">
        <v>0</v>
      </c>
      <c r="H15" s="11" t="str">
        <f t="shared" si="2"/>
        <v>N/A</v>
      </c>
      <c r="I15" s="12" t="s">
        <v>1747</v>
      </c>
      <c r="J15" s="12" t="s">
        <v>1747</v>
      </c>
      <c r="K15" s="41" t="s">
        <v>739</v>
      </c>
      <c r="L15" s="9" t="str">
        <f t="shared" si="3"/>
        <v>N/A</v>
      </c>
    </row>
    <row r="16" spans="1:12" x14ac:dyDescent="0.25">
      <c r="A16" s="4" t="s">
        <v>1419</v>
      </c>
      <c r="B16" s="33" t="s">
        <v>213</v>
      </c>
      <c r="C16" s="8">
        <v>0.43288900619999998</v>
      </c>
      <c r="D16" s="11" t="str">
        <f t="shared" si="0"/>
        <v>N/A</v>
      </c>
      <c r="E16" s="8">
        <v>0.47487613789999999</v>
      </c>
      <c r="F16" s="11" t="str">
        <f t="shared" si="1"/>
        <v>N/A</v>
      </c>
      <c r="G16" s="8">
        <v>0.32281705869999999</v>
      </c>
      <c r="H16" s="11" t="str">
        <f t="shared" si="2"/>
        <v>N/A</v>
      </c>
      <c r="I16" s="12">
        <v>9.6989999999999998</v>
      </c>
      <c r="J16" s="12">
        <v>-32</v>
      </c>
      <c r="K16" s="41" t="s">
        <v>739</v>
      </c>
      <c r="L16" s="9" t="str">
        <f t="shared" si="3"/>
        <v>No</v>
      </c>
    </row>
    <row r="17" spans="1:12" x14ac:dyDescent="0.25">
      <c r="A17" s="4" t="s">
        <v>1420</v>
      </c>
      <c r="B17" s="33" t="s">
        <v>213</v>
      </c>
      <c r="C17" s="8">
        <v>0</v>
      </c>
      <c r="D17" s="11" t="str">
        <f t="shared" si="0"/>
        <v>N/A</v>
      </c>
      <c r="E17" s="8">
        <v>0</v>
      </c>
      <c r="F17" s="11" t="str">
        <f t="shared" si="1"/>
        <v>N/A</v>
      </c>
      <c r="G17" s="8">
        <v>0</v>
      </c>
      <c r="H17" s="11" t="str">
        <f t="shared" si="2"/>
        <v>N/A</v>
      </c>
      <c r="I17" s="12" t="s">
        <v>1747</v>
      </c>
      <c r="J17" s="12" t="s">
        <v>1747</v>
      </c>
      <c r="K17" s="41" t="s">
        <v>739</v>
      </c>
      <c r="L17" s="9" t="str">
        <f t="shared" si="3"/>
        <v>N/A</v>
      </c>
    </row>
    <row r="18" spans="1:12" x14ac:dyDescent="0.25">
      <c r="A18" s="4" t="s">
        <v>1421</v>
      </c>
      <c r="B18" s="33" t="s">
        <v>213</v>
      </c>
      <c r="C18" s="8">
        <v>15.889314152000001</v>
      </c>
      <c r="D18" s="11" t="str">
        <f t="shared" si="0"/>
        <v>N/A</v>
      </c>
      <c r="E18" s="8">
        <v>15.744629785000001</v>
      </c>
      <c r="F18" s="11" t="str">
        <f t="shared" si="1"/>
        <v>N/A</v>
      </c>
      <c r="G18" s="8">
        <v>15.258777134000001</v>
      </c>
      <c r="H18" s="11" t="str">
        <f t="shared" si="2"/>
        <v>N/A</v>
      </c>
      <c r="I18" s="12">
        <v>-0.91100000000000003</v>
      </c>
      <c r="J18" s="12">
        <v>-3.09</v>
      </c>
      <c r="K18" s="41" t="s">
        <v>739</v>
      </c>
      <c r="L18" s="9" t="str">
        <f t="shared" si="3"/>
        <v>Yes</v>
      </c>
    </row>
    <row r="19" spans="1:12" x14ac:dyDescent="0.25">
      <c r="A19" s="4" t="s">
        <v>1422</v>
      </c>
      <c r="B19" s="33" t="s">
        <v>213</v>
      </c>
      <c r="C19" s="8">
        <v>0</v>
      </c>
      <c r="D19" s="11" t="str">
        <f t="shared" si="0"/>
        <v>N/A</v>
      </c>
      <c r="E19" s="8">
        <v>0</v>
      </c>
      <c r="F19" s="11" t="str">
        <f t="shared" si="1"/>
        <v>N/A</v>
      </c>
      <c r="G19" s="8">
        <v>0</v>
      </c>
      <c r="H19" s="11" t="str">
        <f t="shared" si="2"/>
        <v>N/A</v>
      </c>
      <c r="I19" s="12" t="s">
        <v>1747</v>
      </c>
      <c r="J19" s="12" t="s">
        <v>1747</v>
      </c>
      <c r="K19" s="41" t="s">
        <v>739</v>
      </c>
      <c r="L19" s="9" t="str">
        <f t="shared" si="3"/>
        <v>N/A</v>
      </c>
    </row>
    <row r="20" spans="1:12" x14ac:dyDescent="0.25">
      <c r="A20" s="2" t="s">
        <v>974</v>
      </c>
      <c r="B20" s="33" t="s">
        <v>213</v>
      </c>
      <c r="C20" s="8">
        <v>96.925784171000004</v>
      </c>
      <c r="D20" s="11" t="str">
        <f t="shared" si="0"/>
        <v>N/A</v>
      </c>
      <c r="E20" s="8">
        <v>96.580720372000002</v>
      </c>
      <c r="F20" s="11" t="str">
        <f t="shared" si="1"/>
        <v>N/A</v>
      </c>
      <c r="G20" s="8">
        <v>97.204578767000001</v>
      </c>
      <c r="H20" s="11" t="str">
        <f t="shared" si="2"/>
        <v>N/A</v>
      </c>
      <c r="I20" s="12">
        <v>-0.35599999999999998</v>
      </c>
      <c r="J20" s="12">
        <v>0.64590000000000003</v>
      </c>
      <c r="K20" s="41" t="s">
        <v>739</v>
      </c>
      <c r="L20" s="9" t="str">
        <f t="shared" si="3"/>
        <v>Yes</v>
      </c>
    </row>
    <row r="21" spans="1:12" x14ac:dyDescent="0.25">
      <c r="A21" s="2" t="s">
        <v>975</v>
      </c>
      <c r="B21" s="33" t="s">
        <v>213</v>
      </c>
      <c r="C21" s="8">
        <v>3.0742158285999999</v>
      </c>
      <c r="D21" s="11" t="str">
        <f t="shared" si="0"/>
        <v>N/A</v>
      </c>
      <c r="E21" s="8">
        <v>3.4192796283</v>
      </c>
      <c r="F21" s="11" t="str">
        <f t="shared" si="1"/>
        <v>N/A</v>
      </c>
      <c r="G21" s="8">
        <v>2.7954212325999999</v>
      </c>
      <c r="H21" s="11" t="str">
        <f t="shared" si="2"/>
        <v>N/A</v>
      </c>
      <c r="I21" s="12">
        <v>11.22</v>
      </c>
      <c r="J21" s="12">
        <v>-18.2</v>
      </c>
      <c r="K21" s="41" t="s">
        <v>739</v>
      </c>
      <c r="L21" s="9" t="str">
        <f t="shared" si="3"/>
        <v>Yes</v>
      </c>
    </row>
    <row r="22" spans="1:12" x14ac:dyDescent="0.25">
      <c r="A22" s="3" t="s">
        <v>1729</v>
      </c>
      <c r="B22" s="33" t="s">
        <v>213</v>
      </c>
      <c r="C22" s="34">
        <v>62247</v>
      </c>
      <c r="D22" s="11" t="str">
        <f t="shared" si="0"/>
        <v>N/A</v>
      </c>
      <c r="E22" s="34">
        <v>62624</v>
      </c>
      <c r="F22" s="11" t="str">
        <f t="shared" si="1"/>
        <v>N/A</v>
      </c>
      <c r="G22" s="34">
        <v>61289</v>
      </c>
      <c r="H22" s="11" t="str">
        <f t="shared" si="2"/>
        <v>N/A</v>
      </c>
      <c r="I22" s="12">
        <v>0.60570000000000002</v>
      </c>
      <c r="J22" s="12">
        <v>-2.13</v>
      </c>
      <c r="K22" s="41" t="s">
        <v>739</v>
      </c>
      <c r="L22" s="9" t="str">
        <f t="shared" si="3"/>
        <v>Yes</v>
      </c>
    </row>
    <row r="23" spans="1:12" x14ac:dyDescent="0.25">
      <c r="A23" s="3" t="s">
        <v>990</v>
      </c>
      <c r="B23" s="33" t="s">
        <v>213</v>
      </c>
      <c r="C23" s="34">
        <v>33222</v>
      </c>
      <c r="D23" s="11" t="str">
        <f t="shared" si="0"/>
        <v>N/A</v>
      </c>
      <c r="E23" s="34">
        <v>32988</v>
      </c>
      <c r="F23" s="11" t="str">
        <f t="shared" si="1"/>
        <v>N/A</v>
      </c>
      <c r="G23" s="34">
        <v>32112</v>
      </c>
      <c r="H23" s="11" t="str">
        <f t="shared" si="2"/>
        <v>N/A</v>
      </c>
      <c r="I23" s="12">
        <v>-0.70399999999999996</v>
      </c>
      <c r="J23" s="12">
        <v>-2.66</v>
      </c>
      <c r="K23" s="41" t="s">
        <v>739</v>
      </c>
      <c r="L23" s="9" t="str">
        <f t="shared" si="3"/>
        <v>Yes</v>
      </c>
    </row>
    <row r="24" spans="1:12" x14ac:dyDescent="0.25">
      <c r="A24" s="3" t="s">
        <v>991</v>
      </c>
      <c r="B24" s="33" t="s">
        <v>213</v>
      </c>
      <c r="C24" s="34">
        <v>1379</v>
      </c>
      <c r="D24" s="11" t="str">
        <f t="shared" si="0"/>
        <v>N/A</v>
      </c>
      <c r="E24" s="34">
        <v>1540</v>
      </c>
      <c r="F24" s="11" t="str">
        <f t="shared" si="1"/>
        <v>N/A</v>
      </c>
      <c r="G24" s="34">
        <v>1558</v>
      </c>
      <c r="H24" s="11" t="str">
        <f t="shared" si="2"/>
        <v>N/A</v>
      </c>
      <c r="I24" s="12">
        <v>11.68</v>
      </c>
      <c r="J24" s="12">
        <v>1.169</v>
      </c>
      <c r="K24" s="41" t="s">
        <v>739</v>
      </c>
      <c r="L24" s="9" t="str">
        <f t="shared" si="3"/>
        <v>Yes</v>
      </c>
    </row>
    <row r="25" spans="1:12" x14ac:dyDescent="0.25">
      <c r="A25" s="3" t="s">
        <v>992</v>
      </c>
      <c r="B25" s="33" t="s">
        <v>213</v>
      </c>
      <c r="C25" s="34">
        <v>1188</v>
      </c>
      <c r="D25" s="11" t="str">
        <f t="shared" si="0"/>
        <v>N/A</v>
      </c>
      <c r="E25" s="34">
        <v>1334</v>
      </c>
      <c r="F25" s="11" t="str">
        <f t="shared" si="1"/>
        <v>N/A</v>
      </c>
      <c r="G25" s="34">
        <v>1178</v>
      </c>
      <c r="H25" s="11" t="str">
        <f t="shared" si="2"/>
        <v>N/A</v>
      </c>
      <c r="I25" s="12">
        <v>12.29</v>
      </c>
      <c r="J25" s="12">
        <v>-11.7</v>
      </c>
      <c r="K25" s="41" t="s">
        <v>739</v>
      </c>
      <c r="L25" s="9" t="str">
        <f t="shared" si="3"/>
        <v>Yes</v>
      </c>
    </row>
    <row r="26" spans="1:12" x14ac:dyDescent="0.25">
      <c r="A26" s="3" t="s">
        <v>993</v>
      </c>
      <c r="B26" s="33" t="s">
        <v>213</v>
      </c>
      <c r="C26" s="34">
        <v>26458</v>
      </c>
      <c r="D26" s="11" t="str">
        <f t="shared" si="0"/>
        <v>N/A</v>
      </c>
      <c r="E26" s="34">
        <v>26762</v>
      </c>
      <c r="F26" s="11" t="str">
        <f t="shared" si="1"/>
        <v>N/A</v>
      </c>
      <c r="G26" s="34">
        <v>26441</v>
      </c>
      <c r="H26" s="11" t="str">
        <f t="shared" si="2"/>
        <v>N/A</v>
      </c>
      <c r="I26" s="12">
        <v>1.149</v>
      </c>
      <c r="J26" s="12">
        <v>-1.2</v>
      </c>
      <c r="K26" s="41" t="s">
        <v>739</v>
      </c>
      <c r="L26" s="9" t="str">
        <f t="shared" si="3"/>
        <v>Yes</v>
      </c>
    </row>
    <row r="27" spans="1:12" x14ac:dyDescent="0.25">
      <c r="A27" s="3" t="s">
        <v>994</v>
      </c>
      <c r="B27" s="33" t="s">
        <v>213</v>
      </c>
      <c r="C27" s="34">
        <v>0</v>
      </c>
      <c r="D27" s="11" t="str">
        <f t="shared" si="0"/>
        <v>N/A</v>
      </c>
      <c r="E27" s="34">
        <v>0</v>
      </c>
      <c r="F27" s="11" t="str">
        <f t="shared" si="1"/>
        <v>N/A</v>
      </c>
      <c r="G27" s="34">
        <v>0</v>
      </c>
      <c r="H27" s="11" t="str">
        <f t="shared" si="2"/>
        <v>N/A</v>
      </c>
      <c r="I27" s="12" t="s">
        <v>1747</v>
      </c>
      <c r="J27" s="12" t="s">
        <v>1747</v>
      </c>
      <c r="K27" s="41" t="s">
        <v>739</v>
      </c>
      <c r="L27" s="9" t="str">
        <f t="shared" si="3"/>
        <v>N/A</v>
      </c>
    </row>
    <row r="28" spans="1:12" x14ac:dyDescent="0.25">
      <c r="A28" s="3" t="s">
        <v>103</v>
      </c>
      <c r="B28" s="33" t="s">
        <v>213</v>
      </c>
      <c r="C28" s="34">
        <v>50928</v>
      </c>
      <c r="D28" s="11" t="str">
        <f t="shared" si="0"/>
        <v>N/A</v>
      </c>
      <c r="E28" s="34">
        <v>53280</v>
      </c>
      <c r="F28" s="11" t="str">
        <f t="shared" si="1"/>
        <v>N/A</v>
      </c>
      <c r="G28" s="34">
        <v>52088</v>
      </c>
      <c r="H28" s="11" t="str">
        <f t="shared" si="2"/>
        <v>N/A</v>
      </c>
      <c r="I28" s="12">
        <v>4.6180000000000003</v>
      </c>
      <c r="J28" s="12">
        <v>-2.2400000000000002</v>
      </c>
      <c r="K28" s="41" t="s">
        <v>739</v>
      </c>
      <c r="L28" s="9" t="str">
        <f t="shared" si="3"/>
        <v>Yes</v>
      </c>
    </row>
    <row r="29" spans="1:12" x14ac:dyDescent="0.25">
      <c r="A29" s="3" t="s">
        <v>995</v>
      </c>
      <c r="B29" s="33" t="s">
        <v>213</v>
      </c>
      <c r="C29" s="34">
        <v>31431</v>
      </c>
      <c r="D29" s="11" t="str">
        <f t="shared" si="0"/>
        <v>N/A</v>
      </c>
      <c r="E29" s="34">
        <v>32688</v>
      </c>
      <c r="F29" s="11" t="str">
        <f t="shared" si="1"/>
        <v>N/A</v>
      </c>
      <c r="G29" s="34">
        <v>32031</v>
      </c>
      <c r="H29" s="11" t="str">
        <f t="shared" si="2"/>
        <v>N/A</v>
      </c>
      <c r="I29" s="12">
        <v>3.9990000000000001</v>
      </c>
      <c r="J29" s="12">
        <v>-2.0099999999999998</v>
      </c>
      <c r="K29" s="41" t="s">
        <v>739</v>
      </c>
      <c r="L29" s="9" t="str">
        <f t="shared" si="3"/>
        <v>Yes</v>
      </c>
    </row>
    <row r="30" spans="1:12" x14ac:dyDescent="0.25">
      <c r="A30" s="3" t="s">
        <v>996</v>
      </c>
      <c r="B30" s="33" t="s">
        <v>213</v>
      </c>
      <c r="C30" s="34">
        <v>300</v>
      </c>
      <c r="D30" s="11" t="str">
        <f t="shared" si="0"/>
        <v>N/A</v>
      </c>
      <c r="E30" s="34">
        <v>341</v>
      </c>
      <c r="F30" s="11" t="str">
        <f t="shared" si="1"/>
        <v>N/A</v>
      </c>
      <c r="G30" s="34">
        <v>322</v>
      </c>
      <c r="H30" s="11" t="str">
        <f t="shared" si="2"/>
        <v>N/A</v>
      </c>
      <c r="I30" s="12">
        <v>13.67</v>
      </c>
      <c r="J30" s="12">
        <v>-5.57</v>
      </c>
      <c r="K30" s="41" t="s">
        <v>739</v>
      </c>
      <c r="L30" s="9" t="str">
        <f t="shared" si="3"/>
        <v>Yes</v>
      </c>
    </row>
    <row r="31" spans="1:12" x14ac:dyDescent="0.25">
      <c r="A31" s="3" t="s">
        <v>997</v>
      </c>
      <c r="B31" s="33" t="s">
        <v>213</v>
      </c>
      <c r="C31" s="34">
        <v>2295</v>
      </c>
      <c r="D31" s="11" t="str">
        <f t="shared" si="0"/>
        <v>N/A</v>
      </c>
      <c r="E31" s="34">
        <v>2631</v>
      </c>
      <c r="F31" s="11" t="str">
        <f t="shared" si="1"/>
        <v>N/A</v>
      </c>
      <c r="G31" s="34">
        <v>1999</v>
      </c>
      <c r="H31" s="11" t="str">
        <f t="shared" si="2"/>
        <v>N/A</v>
      </c>
      <c r="I31" s="12">
        <v>14.64</v>
      </c>
      <c r="J31" s="12">
        <v>-24</v>
      </c>
      <c r="K31" s="41" t="s">
        <v>739</v>
      </c>
      <c r="L31" s="9" t="str">
        <f t="shared" si="3"/>
        <v>Yes</v>
      </c>
    </row>
    <row r="32" spans="1:12" x14ac:dyDescent="0.25">
      <c r="A32" s="3" t="s">
        <v>998</v>
      </c>
      <c r="B32" s="33" t="s">
        <v>213</v>
      </c>
      <c r="C32" s="34">
        <v>16902</v>
      </c>
      <c r="D32" s="11" t="str">
        <f t="shared" si="0"/>
        <v>N/A</v>
      </c>
      <c r="E32" s="34">
        <v>17620</v>
      </c>
      <c r="F32" s="11" t="str">
        <f t="shared" si="1"/>
        <v>N/A</v>
      </c>
      <c r="G32" s="34">
        <v>17736</v>
      </c>
      <c r="H32" s="11" t="str">
        <f t="shared" si="2"/>
        <v>N/A</v>
      </c>
      <c r="I32" s="12">
        <v>4.2480000000000002</v>
      </c>
      <c r="J32" s="12">
        <v>0.6583</v>
      </c>
      <c r="K32" s="41" t="s">
        <v>739</v>
      </c>
      <c r="L32" s="9" t="str">
        <f t="shared" si="3"/>
        <v>Yes</v>
      </c>
    </row>
    <row r="33" spans="1:12" x14ac:dyDescent="0.25">
      <c r="A33" s="3" t="s">
        <v>999</v>
      </c>
      <c r="B33" s="33" t="s">
        <v>213</v>
      </c>
      <c r="C33" s="34">
        <v>0</v>
      </c>
      <c r="D33" s="11" t="str">
        <f t="shared" si="0"/>
        <v>N/A</v>
      </c>
      <c r="E33" s="34">
        <v>0</v>
      </c>
      <c r="F33" s="11" t="str">
        <f t="shared" si="1"/>
        <v>N/A</v>
      </c>
      <c r="G33" s="34">
        <v>0</v>
      </c>
      <c r="H33" s="11" t="str">
        <f t="shared" si="2"/>
        <v>N/A</v>
      </c>
      <c r="I33" s="12" t="s">
        <v>1747</v>
      </c>
      <c r="J33" s="12" t="s">
        <v>1747</v>
      </c>
      <c r="K33" s="41" t="s">
        <v>739</v>
      </c>
      <c r="L33" s="9" t="str">
        <f t="shared" si="3"/>
        <v>N/A</v>
      </c>
    </row>
    <row r="34" spans="1:12" x14ac:dyDescent="0.25">
      <c r="A34" s="42" t="s">
        <v>84</v>
      </c>
      <c r="B34" s="33" t="s">
        <v>213</v>
      </c>
      <c r="C34" s="43">
        <v>1621777027</v>
      </c>
      <c r="D34" s="11" t="str">
        <f t="shared" si="0"/>
        <v>N/A</v>
      </c>
      <c r="E34" s="43">
        <v>1634104914</v>
      </c>
      <c r="F34" s="11" t="str">
        <f t="shared" si="1"/>
        <v>N/A</v>
      </c>
      <c r="G34" s="43">
        <v>1631413787</v>
      </c>
      <c r="H34" s="11" t="str">
        <f t="shared" si="2"/>
        <v>N/A</v>
      </c>
      <c r="I34" s="12">
        <v>0.7601</v>
      </c>
      <c r="J34" s="12">
        <v>-0.16500000000000001</v>
      </c>
      <c r="K34" s="41" t="s">
        <v>739</v>
      </c>
      <c r="L34" s="9" t="str">
        <f t="shared" si="3"/>
        <v>Yes</v>
      </c>
    </row>
    <row r="35" spans="1:12" x14ac:dyDescent="0.25">
      <c r="A35" s="42" t="s">
        <v>1423</v>
      </c>
      <c r="B35" s="33" t="s">
        <v>213</v>
      </c>
      <c r="C35" s="43">
        <v>14269.297672999999</v>
      </c>
      <c r="D35" s="11" t="str">
        <f t="shared" si="0"/>
        <v>N/A</v>
      </c>
      <c r="E35" s="43">
        <v>14007.173836</v>
      </c>
      <c r="F35" s="11" t="str">
        <f t="shared" si="1"/>
        <v>N/A</v>
      </c>
      <c r="G35" s="43">
        <v>14233.735142</v>
      </c>
      <c r="H35" s="11" t="str">
        <f t="shared" si="2"/>
        <v>N/A</v>
      </c>
      <c r="I35" s="12">
        <v>-1.84</v>
      </c>
      <c r="J35" s="12">
        <v>1.617</v>
      </c>
      <c r="K35" s="41" t="s">
        <v>739</v>
      </c>
      <c r="L35" s="9" t="str">
        <f t="shared" si="3"/>
        <v>Yes</v>
      </c>
    </row>
    <row r="36" spans="1:12" x14ac:dyDescent="0.25">
      <c r="A36" s="42" t="s">
        <v>1424</v>
      </c>
      <c r="B36" s="33" t="s">
        <v>213</v>
      </c>
      <c r="C36" s="43">
        <v>15467.001993</v>
      </c>
      <c r="D36" s="11" t="str">
        <f t="shared" si="0"/>
        <v>N/A</v>
      </c>
      <c r="E36" s="43">
        <v>15274.435321000001</v>
      </c>
      <c r="F36" s="11" t="str">
        <f t="shared" si="1"/>
        <v>N/A</v>
      </c>
      <c r="G36" s="43">
        <v>15684.107281000001</v>
      </c>
      <c r="H36" s="11" t="str">
        <f t="shared" si="2"/>
        <v>N/A</v>
      </c>
      <c r="I36" s="12">
        <v>-1.25</v>
      </c>
      <c r="J36" s="12">
        <v>2.6819999999999999</v>
      </c>
      <c r="K36" s="41" t="s">
        <v>739</v>
      </c>
      <c r="L36" s="9" t="str">
        <f t="shared" si="3"/>
        <v>Yes</v>
      </c>
    </row>
    <row r="37" spans="1:12" x14ac:dyDescent="0.25">
      <c r="A37" s="4" t="s">
        <v>107</v>
      </c>
      <c r="B37" s="33" t="s">
        <v>213</v>
      </c>
      <c r="C37" s="43">
        <v>101697</v>
      </c>
      <c r="D37" s="11" t="str">
        <f t="shared" si="0"/>
        <v>N/A</v>
      </c>
      <c r="E37" s="43">
        <v>71860</v>
      </c>
      <c r="F37" s="11" t="str">
        <f t="shared" si="1"/>
        <v>N/A</v>
      </c>
      <c r="G37" s="43">
        <v>34251132</v>
      </c>
      <c r="H37" s="11" t="str">
        <f t="shared" si="2"/>
        <v>N/A</v>
      </c>
      <c r="I37" s="12">
        <v>-29.3</v>
      </c>
      <c r="J37" s="12">
        <v>47564</v>
      </c>
      <c r="K37" s="41" t="s">
        <v>739</v>
      </c>
      <c r="L37" s="9" t="str">
        <f t="shared" si="3"/>
        <v>No</v>
      </c>
    </row>
    <row r="38" spans="1:12" x14ac:dyDescent="0.25">
      <c r="A38" s="42" t="s">
        <v>158</v>
      </c>
      <c r="B38" s="41" t="s">
        <v>217</v>
      </c>
      <c r="C38" s="1">
        <v>0</v>
      </c>
      <c r="D38" s="11" t="str">
        <f>IF($B38="N/A","N/A",IF(C38&gt;0,"No",IF(C38&lt;0,"No","Yes")))</f>
        <v>Yes</v>
      </c>
      <c r="E38" s="1">
        <v>0</v>
      </c>
      <c r="F38" s="11" t="str">
        <f>IF($B38="N/A","N/A",IF(E38&gt;0,"No",IF(E38&lt;0,"No","Yes")))</f>
        <v>Yes</v>
      </c>
      <c r="G38" s="1">
        <v>178</v>
      </c>
      <c r="H38" s="11" t="str">
        <f>IF($B38="N/A","N/A",IF(G38&gt;0,"No",IF(G38&lt;0,"No","Yes")))</f>
        <v>No</v>
      </c>
      <c r="I38" s="12" t="s">
        <v>1747</v>
      </c>
      <c r="J38" s="12" t="s">
        <v>1747</v>
      </c>
      <c r="K38" s="41" t="s">
        <v>739</v>
      </c>
      <c r="L38" s="9" t="str">
        <f t="shared" si="3"/>
        <v>N/A</v>
      </c>
    </row>
    <row r="39" spans="1:12" x14ac:dyDescent="0.25">
      <c r="A39" s="42" t="s">
        <v>156</v>
      </c>
      <c r="B39" s="33" t="s">
        <v>213</v>
      </c>
      <c r="C39" s="43">
        <v>0</v>
      </c>
      <c r="D39" s="11" t="str">
        <f t="shared" ref="D39:D40" si="4">IF($B39="N/A","N/A",IF(C39&gt;10,"No",IF(C39&lt;-10,"No","Yes")))</f>
        <v>N/A</v>
      </c>
      <c r="E39" s="43">
        <v>0</v>
      </c>
      <c r="F39" s="11" t="str">
        <f t="shared" ref="F39:F40" si="5">IF($B39="N/A","N/A",IF(E39&gt;10,"No",IF(E39&lt;-10,"No","Yes")))</f>
        <v>N/A</v>
      </c>
      <c r="G39" s="43">
        <v>135040</v>
      </c>
      <c r="H39" s="11" t="str">
        <f t="shared" ref="H39:H40" si="6">IF($B39="N/A","N/A",IF(G39&gt;10,"No",IF(G39&lt;-10,"No","Yes")))</f>
        <v>N/A</v>
      </c>
      <c r="I39" s="12" t="s">
        <v>1747</v>
      </c>
      <c r="J39" s="12" t="s">
        <v>1747</v>
      </c>
      <c r="K39" s="41" t="s">
        <v>739</v>
      </c>
      <c r="L39" s="9" t="str">
        <f t="shared" si="3"/>
        <v>N/A</v>
      </c>
    </row>
    <row r="40" spans="1:12" x14ac:dyDescent="0.25">
      <c r="A40" s="42" t="s">
        <v>1303</v>
      </c>
      <c r="B40" s="33" t="s">
        <v>213</v>
      </c>
      <c r="C40" s="43" t="s">
        <v>1747</v>
      </c>
      <c r="D40" s="11" t="str">
        <f t="shared" si="4"/>
        <v>N/A</v>
      </c>
      <c r="E40" s="43" t="s">
        <v>1747</v>
      </c>
      <c r="F40" s="11" t="str">
        <f t="shared" si="5"/>
        <v>N/A</v>
      </c>
      <c r="G40" s="43">
        <v>758.65168539000001</v>
      </c>
      <c r="H40" s="11" t="str">
        <f t="shared" si="6"/>
        <v>N/A</v>
      </c>
      <c r="I40" s="12" t="s">
        <v>1747</v>
      </c>
      <c r="J40" s="12" t="s">
        <v>1747</v>
      </c>
      <c r="K40" s="41" t="s">
        <v>739</v>
      </c>
      <c r="L40" s="9" t="str">
        <f>IF(J40="Div by 0", "N/A", IF(OR(J40="N/A",K40="N/A"),"N/A", IF(J40&gt;VALUE(MID(K40,1,2)), "No", IF(J40&lt;-1*VALUE(MID(K40,1,2)), "No", "Yes"))))</f>
        <v>N/A</v>
      </c>
    </row>
    <row r="41" spans="1:12" x14ac:dyDescent="0.25">
      <c r="A41" s="3" t="s">
        <v>1425</v>
      </c>
      <c r="B41" s="33" t="s">
        <v>213</v>
      </c>
      <c r="C41" s="43">
        <v>14668.788568</v>
      </c>
      <c r="D41" s="11" t="str">
        <f t="shared" ref="D41:D52" si="7">IF($B41="N/A","N/A",IF(C41&gt;10,"No",IF(C41&lt;-10,"No","Yes")))</f>
        <v>N/A</v>
      </c>
      <c r="E41" s="43">
        <v>14790.827175</v>
      </c>
      <c r="F41" s="11" t="str">
        <f t="shared" ref="F41:F52" si="8">IF($B41="N/A","N/A",IF(E41&gt;10,"No",IF(E41&lt;-10,"No","Yes")))</f>
        <v>N/A</v>
      </c>
      <c r="G41" s="43">
        <v>15462.320954999999</v>
      </c>
      <c r="H41" s="11" t="str">
        <f t="shared" ref="H41:H52" si="9">IF($B41="N/A","N/A",IF(G41&gt;10,"No",IF(G41&lt;-10,"No","Yes")))</f>
        <v>N/A</v>
      </c>
      <c r="I41" s="12">
        <v>0.83199999999999996</v>
      </c>
      <c r="J41" s="12">
        <v>4.54</v>
      </c>
      <c r="K41" s="41" t="s">
        <v>739</v>
      </c>
      <c r="L41" s="9" t="str">
        <f t="shared" ref="L41:L52" si="10">IF(J41="Div by 0", "N/A", IF(K41="N/A","N/A", IF(J41&gt;VALUE(MID(K41,1,2)), "No", IF(J41&lt;-1*VALUE(MID(K41,1,2)), "No", "Yes"))))</f>
        <v>Yes</v>
      </c>
    </row>
    <row r="42" spans="1:12" x14ac:dyDescent="0.25">
      <c r="A42" s="3" t="s">
        <v>1426</v>
      </c>
      <c r="B42" s="33" t="s">
        <v>213</v>
      </c>
      <c r="C42" s="43">
        <v>6012.4968694999998</v>
      </c>
      <c r="D42" s="11" t="str">
        <f t="shared" si="7"/>
        <v>N/A</v>
      </c>
      <c r="E42" s="43">
        <v>5898.4111798000004</v>
      </c>
      <c r="F42" s="11" t="str">
        <f t="shared" si="8"/>
        <v>N/A</v>
      </c>
      <c r="G42" s="43">
        <v>5966.0665171999999</v>
      </c>
      <c r="H42" s="11" t="str">
        <f t="shared" si="9"/>
        <v>N/A</v>
      </c>
      <c r="I42" s="12">
        <v>-1.9</v>
      </c>
      <c r="J42" s="12">
        <v>1.147</v>
      </c>
      <c r="K42" s="41" t="s">
        <v>739</v>
      </c>
      <c r="L42" s="9" t="str">
        <f t="shared" si="10"/>
        <v>Yes</v>
      </c>
    </row>
    <row r="43" spans="1:12" x14ac:dyDescent="0.25">
      <c r="A43" s="3" t="s">
        <v>1427</v>
      </c>
      <c r="B43" s="33" t="s">
        <v>213</v>
      </c>
      <c r="C43" s="43">
        <v>17377.248006000002</v>
      </c>
      <c r="D43" s="11" t="str">
        <f t="shared" si="7"/>
        <v>N/A</v>
      </c>
      <c r="E43" s="43">
        <v>17437.144155999998</v>
      </c>
      <c r="F43" s="11" t="str">
        <f t="shared" si="8"/>
        <v>N/A</v>
      </c>
      <c r="G43" s="43">
        <v>19204.229139999999</v>
      </c>
      <c r="H43" s="11" t="str">
        <f t="shared" si="9"/>
        <v>N/A</v>
      </c>
      <c r="I43" s="12">
        <v>0.34470000000000001</v>
      </c>
      <c r="J43" s="12">
        <v>10.130000000000001</v>
      </c>
      <c r="K43" s="41" t="s">
        <v>739</v>
      </c>
      <c r="L43" s="9" t="str">
        <f t="shared" si="10"/>
        <v>Yes</v>
      </c>
    </row>
    <row r="44" spans="1:12" x14ac:dyDescent="0.25">
      <c r="A44" s="3" t="s">
        <v>1428</v>
      </c>
      <c r="B44" s="33" t="s">
        <v>213</v>
      </c>
      <c r="C44" s="43">
        <v>3141.2710437999999</v>
      </c>
      <c r="D44" s="11" t="str">
        <f t="shared" si="7"/>
        <v>N/A</v>
      </c>
      <c r="E44" s="43">
        <v>2556.7376312000001</v>
      </c>
      <c r="F44" s="11" t="str">
        <f t="shared" si="8"/>
        <v>N/A</v>
      </c>
      <c r="G44" s="43">
        <v>2335.0899829999998</v>
      </c>
      <c r="H44" s="11" t="str">
        <f t="shared" si="9"/>
        <v>N/A</v>
      </c>
      <c r="I44" s="12">
        <v>-18.600000000000001</v>
      </c>
      <c r="J44" s="12">
        <v>-8.67</v>
      </c>
      <c r="K44" s="41" t="s">
        <v>739</v>
      </c>
      <c r="L44" s="9" t="str">
        <f t="shared" si="10"/>
        <v>Yes</v>
      </c>
    </row>
    <row r="45" spans="1:12" x14ac:dyDescent="0.25">
      <c r="A45" s="3" t="s">
        <v>1429</v>
      </c>
      <c r="B45" s="33" t="s">
        <v>213</v>
      </c>
      <c r="C45" s="43">
        <v>25914.500566999999</v>
      </c>
      <c r="D45" s="11" t="str">
        <f t="shared" si="7"/>
        <v>N/A</v>
      </c>
      <c r="E45" s="43">
        <v>26209.553957</v>
      </c>
      <c r="F45" s="11" t="str">
        <f t="shared" si="8"/>
        <v>N/A</v>
      </c>
      <c r="G45" s="43">
        <v>27359.666276</v>
      </c>
      <c r="H45" s="11" t="str">
        <f t="shared" si="9"/>
        <v>N/A</v>
      </c>
      <c r="I45" s="12">
        <v>1.139</v>
      </c>
      <c r="J45" s="12">
        <v>4.3879999999999999</v>
      </c>
      <c r="K45" s="41" t="s">
        <v>739</v>
      </c>
      <c r="L45" s="9" t="str">
        <f t="shared" si="10"/>
        <v>Yes</v>
      </c>
    </row>
    <row r="46" spans="1:12" x14ac:dyDescent="0.25">
      <c r="A46" s="3" t="s">
        <v>1430</v>
      </c>
      <c r="B46" s="33" t="s">
        <v>213</v>
      </c>
      <c r="C46" s="43" t="s">
        <v>1747</v>
      </c>
      <c r="D46" s="11" t="str">
        <f t="shared" si="7"/>
        <v>N/A</v>
      </c>
      <c r="E46" s="43" t="s">
        <v>1747</v>
      </c>
      <c r="F46" s="11" t="str">
        <f t="shared" si="8"/>
        <v>N/A</v>
      </c>
      <c r="G46" s="43" t="s">
        <v>1747</v>
      </c>
      <c r="H46" s="11" t="str">
        <f t="shared" si="9"/>
        <v>N/A</v>
      </c>
      <c r="I46" s="12" t="s">
        <v>1747</v>
      </c>
      <c r="J46" s="12" t="s">
        <v>1747</v>
      </c>
      <c r="K46" s="41" t="s">
        <v>739</v>
      </c>
      <c r="L46" s="9" t="str">
        <f t="shared" si="10"/>
        <v>N/A</v>
      </c>
    </row>
    <row r="47" spans="1:12" x14ac:dyDescent="0.25">
      <c r="A47" s="3" t="s">
        <v>1431</v>
      </c>
      <c r="B47" s="33" t="s">
        <v>213</v>
      </c>
      <c r="C47" s="43">
        <v>13876.869581000001</v>
      </c>
      <c r="D47" s="11" t="str">
        <f t="shared" si="7"/>
        <v>N/A</v>
      </c>
      <c r="E47" s="43">
        <v>13233.850225</v>
      </c>
      <c r="F47" s="11" t="str">
        <f t="shared" si="8"/>
        <v>N/A</v>
      </c>
      <c r="G47" s="43">
        <v>13087.539624999999</v>
      </c>
      <c r="H47" s="11" t="str">
        <f t="shared" si="9"/>
        <v>N/A</v>
      </c>
      <c r="I47" s="12">
        <v>-4.63</v>
      </c>
      <c r="J47" s="12">
        <v>-1.1100000000000001</v>
      </c>
      <c r="K47" s="41" t="s">
        <v>739</v>
      </c>
      <c r="L47" s="9" t="str">
        <f t="shared" si="10"/>
        <v>Yes</v>
      </c>
    </row>
    <row r="48" spans="1:12" x14ac:dyDescent="0.25">
      <c r="A48" s="3" t="s">
        <v>1432</v>
      </c>
      <c r="B48" s="41" t="s">
        <v>213</v>
      </c>
      <c r="C48" s="14">
        <v>6771.4858579000002</v>
      </c>
      <c r="D48" s="11" t="str">
        <f t="shared" si="7"/>
        <v>N/A</v>
      </c>
      <c r="E48" s="14">
        <v>6639.3927129000003</v>
      </c>
      <c r="F48" s="11" t="str">
        <f t="shared" si="8"/>
        <v>N/A</v>
      </c>
      <c r="G48" s="14">
        <v>6465.3633667000004</v>
      </c>
      <c r="H48" s="11" t="str">
        <f t="shared" si="9"/>
        <v>N/A</v>
      </c>
      <c r="I48" s="12">
        <v>-1.95</v>
      </c>
      <c r="J48" s="12">
        <v>-2.62</v>
      </c>
      <c r="K48" s="41" t="s">
        <v>739</v>
      </c>
      <c r="L48" s="9" t="str">
        <f t="shared" si="10"/>
        <v>Yes</v>
      </c>
    </row>
    <row r="49" spans="1:12" x14ac:dyDescent="0.25">
      <c r="A49" s="3" t="s">
        <v>1433</v>
      </c>
      <c r="B49" s="41" t="s">
        <v>213</v>
      </c>
      <c r="C49" s="14">
        <v>17735.663333</v>
      </c>
      <c r="D49" s="11" t="str">
        <f t="shared" si="7"/>
        <v>N/A</v>
      </c>
      <c r="E49" s="14">
        <v>12022.434018</v>
      </c>
      <c r="F49" s="11" t="str">
        <f t="shared" si="8"/>
        <v>N/A</v>
      </c>
      <c r="G49" s="14">
        <v>11600.217391</v>
      </c>
      <c r="H49" s="11" t="str">
        <f t="shared" si="9"/>
        <v>N/A</v>
      </c>
      <c r="I49" s="12">
        <v>-32.200000000000003</v>
      </c>
      <c r="J49" s="12">
        <v>-3.51</v>
      </c>
      <c r="K49" s="41" t="s">
        <v>739</v>
      </c>
      <c r="L49" s="9" t="str">
        <f t="shared" si="10"/>
        <v>Yes</v>
      </c>
    </row>
    <row r="50" spans="1:12" x14ac:dyDescent="0.25">
      <c r="A50" s="3" t="s">
        <v>1434</v>
      </c>
      <c r="B50" s="41" t="s">
        <v>213</v>
      </c>
      <c r="C50" s="14">
        <v>3797.7067538000001</v>
      </c>
      <c r="D50" s="11" t="str">
        <f t="shared" si="7"/>
        <v>N/A</v>
      </c>
      <c r="E50" s="14">
        <v>3556.7620677</v>
      </c>
      <c r="F50" s="11" t="str">
        <f t="shared" si="8"/>
        <v>N/A</v>
      </c>
      <c r="G50" s="14">
        <v>3232.2121060999998</v>
      </c>
      <c r="H50" s="11" t="str">
        <f t="shared" si="9"/>
        <v>N/A</v>
      </c>
      <c r="I50" s="12">
        <v>-6.34</v>
      </c>
      <c r="J50" s="12">
        <v>-9.1199999999999992</v>
      </c>
      <c r="K50" s="41" t="s">
        <v>739</v>
      </c>
      <c r="L50" s="9" t="str">
        <f t="shared" si="10"/>
        <v>Yes</v>
      </c>
    </row>
    <row r="51" spans="1:12" x14ac:dyDescent="0.25">
      <c r="A51" s="3" t="s">
        <v>1435</v>
      </c>
      <c r="B51" s="41" t="s">
        <v>213</v>
      </c>
      <c r="C51" s="14">
        <v>28390.143532999999</v>
      </c>
      <c r="D51" s="11" t="str">
        <f t="shared" si="7"/>
        <v>N/A</v>
      </c>
      <c r="E51" s="14">
        <v>26936.071510000002</v>
      </c>
      <c r="F51" s="11" t="str">
        <f t="shared" si="8"/>
        <v>N/A</v>
      </c>
      <c r="G51" s="14">
        <v>26184.892197000001</v>
      </c>
      <c r="H51" s="11" t="str">
        <f t="shared" si="9"/>
        <v>N/A</v>
      </c>
      <c r="I51" s="12">
        <v>-5.12</v>
      </c>
      <c r="J51" s="12">
        <v>-2.79</v>
      </c>
      <c r="K51" s="41" t="s">
        <v>739</v>
      </c>
      <c r="L51" s="9" t="str">
        <f t="shared" si="10"/>
        <v>Yes</v>
      </c>
    </row>
    <row r="52" spans="1:12" x14ac:dyDescent="0.25">
      <c r="A52" s="3" t="s">
        <v>1436</v>
      </c>
      <c r="B52" s="41" t="s">
        <v>213</v>
      </c>
      <c r="C52" s="14" t="s">
        <v>1747</v>
      </c>
      <c r="D52" s="11" t="str">
        <f t="shared" si="7"/>
        <v>N/A</v>
      </c>
      <c r="E52" s="14" t="s">
        <v>1747</v>
      </c>
      <c r="F52" s="11" t="str">
        <f t="shared" si="8"/>
        <v>N/A</v>
      </c>
      <c r="G52" s="14" t="s">
        <v>1747</v>
      </c>
      <c r="H52" s="11" t="str">
        <f t="shared" si="9"/>
        <v>N/A</v>
      </c>
      <c r="I52" s="12" t="s">
        <v>1747</v>
      </c>
      <c r="J52" s="12" t="s">
        <v>1747</v>
      </c>
      <c r="K52" s="41" t="s">
        <v>739</v>
      </c>
      <c r="L52" s="9" t="str">
        <f t="shared" si="10"/>
        <v>N/A</v>
      </c>
    </row>
    <row r="53" spans="1:12" x14ac:dyDescent="0.25">
      <c r="A53" s="42" t="s">
        <v>1610</v>
      </c>
      <c r="B53" s="33" t="s">
        <v>213</v>
      </c>
      <c r="C53" s="43">
        <v>47496594</v>
      </c>
      <c r="D53" s="11" t="str">
        <f t="shared" ref="D53:D122" si="11">IF($B53="N/A","N/A",IF(C53&gt;10,"No",IF(C53&lt;-10,"No","Yes")))</f>
        <v>N/A</v>
      </c>
      <c r="E53" s="43">
        <v>38669780</v>
      </c>
      <c r="F53" s="11" t="str">
        <f t="shared" ref="F53:F122" si="12">IF($B53="N/A","N/A",IF(E53&gt;10,"No",IF(E53&lt;-10,"No","Yes")))</f>
        <v>N/A</v>
      </c>
      <c r="G53" s="43">
        <v>25361708</v>
      </c>
      <c r="H53" s="11" t="str">
        <f t="shared" ref="H53:H122" si="13">IF($B53="N/A","N/A",IF(G53&gt;10,"No",IF(G53&lt;-10,"No","Yes")))</f>
        <v>N/A</v>
      </c>
      <c r="I53" s="12">
        <v>-18.600000000000001</v>
      </c>
      <c r="J53" s="12">
        <v>-34.4</v>
      </c>
      <c r="K53" s="41" t="s">
        <v>739</v>
      </c>
      <c r="L53" s="9" t="str">
        <f t="shared" ref="L53:L113" si="14">IF(J53="Div by 0", "N/A", IF(K53="N/A","N/A", IF(J53&gt;VALUE(MID(K53,1,2)), "No", IF(J53&lt;-1*VALUE(MID(K53,1,2)), "No", "Yes"))))</f>
        <v>No</v>
      </c>
    </row>
    <row r="54" spans="1:12" x14ac:dyDescent="0.25">
      <c r="A54" s="42" t="s">
        <v>598</v>
      </c>
      <c r="B54" s="33" t="s">
        <v>213</v>
      </c>
      <c r="C54" s="34">
        <v>24950</v>
      </c>
      <c r="D54" s="11" t="str">
        <f t="shared" si="11"/>
        <v>N/A</v>
      </c>
      <c r="E54" s="34">
        <v>22698</v>
      </c>
      <c r="F54" s="11" t="str">
        <f t="shared" si="12"/>
        <v>N/A</v>
      </c>
      <c r="G54" s="34">
        <v>12829</v>
      </c>
      <c r="H54" s="11" t="str">
        <f t="shared" si="13"/>
        <v>N/A</v>
      </c>
      <c r="I54" s="12">
        <v>-9.0299999999999994</v>
      </c>
      <c r="J54" s="12">
        <v>-43.5</v>
      </c>
      <c r="K54" s="41" t="s">
        <v>739</v>
      </c>
      <c r="L54" s="9" t="str">
        <f t="shared" si="14"/>
        <v>No</v>
      </c>
    </row>
    <row r="55" spans="1:12" x14ac:dyDescent="0.25">
      <c r="A55" s="42" t="s">
        <v>1437</v>
      </c>
      <c r="B55" s="33" t="s">
        <v>213</v>
      </c>
      <c r="C55" s="43">
        <v>1903.6711022</v>
      </c>
      <c r="D55" s="11" t="str">
        <f t="shared" si="11"/>
        <v>N/A</v>
      </c>
      <c r="E55" s="43">
        <v>1703.6646401</v>
      </c>
      <c r="F55" s="11" t="str">
        <f t="shared" si="12"/>
        <v>N/A</v>
      </c>
      <c r="G55" s="43">
        <v>1976.9045132000001</v>
      </c>
      <c r="H55" s="11" t="str">
        <f t="shared" si="13"/>
        <v>N/A</v>
      </c>
      <c r="I55" s="12">
        <v>-10.5</v>
      </c>
      <c r="J55" s="12">
        <v>16.04</v>
      </c>
      <c r="K55" s="41" t="s">
        <v>739</v>
      </c>
      <c r="L55" s="9" t="str">
        <f t="shared" si="14"/>
        <v>Yes</v>
      </c>
    </row>
    <row r="56" spans="1:12" x14ac:dyDescent="0.25">
      <c r="A56" s="42" t="s">
        <v>1438</v>
      </c>
      <c r="B56" s="33" t="s">
        <v>213</v>
      </c>
      <c r="C56" s="34">
        <v>0.68897795589999999</v>
      </c>
      <c r="D56" s="11" t="str">
        <f t="shared" si="11"/>
        <v>N/A</v>
      </c>
      <c r="E56" s="34">
        <v>0.63525420740000005</v>
      </c>
      <c r="F56" s="11" t="str">
        <f t="shared" si="12"/>
        <v>N/A</v>
      </c>
      <c r="G56" s="34">
        <v>0.62919946999999998</v>
      </c>
      <c r="H56" s="11" t="str">
        <f t="shared" si="13"/>
        <v>N/A</v>
      </c>
      <c r="I56" s="12">
        <v>-7.8</v>
      </c>
      <c r="J56" s="12">
        <v>-0.95299999999999996</v>
      </c>
      <c r="K56" s="41" t="s">
        <v>739</v>
      </c>
      <c r="L56" s="9" t="str">
        <f t="shared" si="14"/>
        <v>Yes</v>
      </c>
    </row>
    <row r="57" spans="1:12" x14ac:dyDescent="0.25">
      <c r="A57" s="42" t="s">
        <v>599</v>
      </c>
      <c r="B57" s="33" t="s">
        <v>213</v>
      </c>
      <c r="C57" s="43">
        <v>6096016</v>
      </c>
      <c r="D57" s="11" t="str">
        <f t="shared" si="11"/>
        <v>N/A</v>
      </c>
      <c r="E57" s="43">
        <v>7054510</v>
      </c>
      <c r="F57" s="11" t="str">
        <f t="shared" si="12"/>
        <v>N/A</v>
      </c>
      <c r="G57" s="43">
        <v>4699174</v>
      </c>
      <c r="H57" s="11" t="str">
        <f t="shared" si="13"/>
        <v>N/A</v>
      </c>
      <c r="I57" s="12">
        <v>15.72</v>
      </c>
      <c r="J57" s="12">
        <v>-33.4</v>
      </c>
      <c r="K57" s="41" t="s">
        <v>739</v>
      </c>
      <c r="L57" s="9" t="str">
        <f t="shared" si="14"/>
        <v>No</v>
      </c>
    </row>
    <row r="58" spans="1:12" x14ac:dyDescent="0.25">
      <c r="A58" s="42" t="s">
        <v>600</v>
      </c>
      <c r="B58" s="33" t="s">
        <v>213</v>
      </c>
      <c r="C58" s="34">
        <v>3251</v>
      </c>
      <c r="D58" s="11" t="str">
        <f t="shared" si="11"/>
        <v>N/A</v>
      </c>
      <c r="E58" s="34">
        <v>3083</v>
      </c>
      <c r="F58" s="11" t="str">
        <f t="shared" si="12"/>
        <v>N/A</v>
      </c>
      <c r="G58" s="34">
        <v>2588</v>
      </c>
      <c r="H58" s="11" t="str">
        <f t="shared" si="13"/>
        <v>N/A</v>
      </c>
      <c r="I58" s="12">
        <v>-5.17</v>
      </c>
      <c r="J58" s="12">
        <v>-16.100000000000001</v>
      </c>
      <c r="K58" s="41" t="s">
        <v>739</v>
      </c>
      <c r="L58" s="9" t="str">
        <f t="shared" si="14"/>
        <v>Yes</v>
      </c>
    </row>
    <row r="59" spans="1:12" x14ac:dyDescent="0.25">
      <c r="A59" s="42" t="s">
        <v>1439</v>
      </c>
      <c r="B59" s="33" t="s">
        <v>213</v>
      </c>
      <c r="C59" s="43">
        <v>1875.1202707</v>
      </c>
      <c r="D59" s="11" t="str">
        <f t="shared" si="11"/>
        <v>N/A</v>
      </c>
      <c r="E59" s="43">
        <v>2288.1965617999999</v>
      </c>
      <c r="F59" s="11" t="str">
        <f t="shared" si="12"/>
        <v>N/A</v>
      </c>
      <c r="G59" s="43">
        <v>1815.7550232000001</v>
      </c>
      <c r="H59" s="11" t="str">
        <f t="shared" si="13"/>
        <v>N/A</v>
      </c>
      <c r="I59" s="12">
        <v>22.03</v>
      </c>
      <c r="J59" s="12">
        <v>-20.6</v>
      </c>
      <c r="K59" s="41" t="s">
        <v>739</v>
      </c>
      <c r="L59" s="9" t="str">
        <f t="shared" si="14"/>
        <v>Yes</v>
      </c>
    </row>
    <row r="60" spans="1:12" ht="25" x14ac:dyDescent="0.25">
      <c r="A60" s="42" t="s">
        <v>601</v>
      </c>
      <c r="B60" s="33" t="s">
        <v>213</v>
      </c>
      <c r="C60" s="43">
        <v>233399</v>
      </c>
      <c r="D60" s="11" t="str">
        <f t="shared" si="11"/>
        <v>N/A</v>
      </c>
      <c r="E60" s="43">
        <v>206177</v>
      </c>
      <c r="F60" s="11" t="str">
        <f t="shared" si="12"/>
        <v>N/A</v>
      </c>
      <c r="G60" s="43">
        <v>55169</v>
      </c>
      <c r="H60" s="11" t="str">
        <f t="shared" si="13"/>
        <v>N/A</v>
      </c>
      <c r="I60" s="12">
        <v>-11.7</v>
      </c>
      <c r="J60" s="12">
        <v>-73.2</v>
      </c>
      <c r="K60" s="41" t="s">
        <v>739</v>
      </c>
      <c r="L60" s="9" t="str">
        <f t="shared" si="14"/>
        <v>No</v>
      </c>
    </row>
    <row r="61" spans="1:12" x14ac:dyDescent="0.25">
      <c r="A61" s="4" t="s">
        <v>602</v>
      </c>
      <c r="B61" s="41" t="s">
        <v>213</v>
      </c>
      <c r="C61" s="1">
        <v>31</v>
      </c>
      <c r="D61" s="11" t="str">
        <f t="shared" si="11"/>
        <v>N/A</v>
      </c>
      <c r="E61" s="1">
        <v>35</v>
      </c>
      <c r="F61" s="11" t="str">
        <f t="shared" si="12"/>
        <v>N/A</v>
      </c>
      <c r="G61" s="1">
        <v>20</v>
      </c>
      <c r="H61" s="11" t="str">
        <f t="shared" si="13"/>
        <v>N/A</v>
      </c>
      <c r="I61" s="12">
        <v>12.9</v>
      </c>
      <c r="J61" s="12">
        <v>-42.9</v>
      </c>
      <c r="K61" s="41" t="s">
        <v>739</v>
      </c>
      <c r="L61" s="9" t="str">
        <f t="shared" si="14"/>
        <v>No</v>
      </c>
    </row>
    <row r="62" spans="1:12" ht="25" x14ac:dyDescent="0.25">
      <c r="A62" s="4" t="s">
        <v>1440</v>
      </c>
      <c r="B62" s="41" t="s">
        <v>213</v>
      </c>
      <c r="C62" s="14">
        <v>7529</v>
      </c>
      <c r="D62" s="11" t="str">
        <f t="shared" si="11"/>
        <v>N/A</v>
      </c>
      <c r="E62" s="14">
        <v>5890.7714286</v>
      </c>
      <c r="F62" s="11" t="str">
        <f t="shared" si="12"/>
        <v>N/A</v>
      </c>
      <c r="G62" s="14">
        <v>2758.45</v>
      </c>
      <c r="H62" s="11" t="str">
        <f t="shared" si="13"/>
        <v>N/A</v>
      </c>
      <c r="I62" s="12">
        <v>-21.8</v>
      </c>
      <c r="J62" s="12">
        <v>-53.2</v>
      </c>
      <c r="K62" s="41" t="s">
        <v>739</v>
      </c>
      <c r="L62" s="9" t="str">
        <f t="shared" si="14"/>
        <v>No</v>
      </c>
    </row>
    <row r="63" spans="1:12" x14ac:dyDescent="0.25">
      <c r="A63" s="4" t="s">
        <v>603</v>
      </c>
      <c r="B63" s="41" t="s">
        <v>213</v>
      </c>
      <c r="C63" s="14">
        <v>279117484</v>
      </c>
      <c r="D63" s="11" t="str">
        <f t="shared" si="11"/>
        <v>N/A</v>
      </c>
      <c r="E63" s="14">
        <v>268258833</v>
      </c>
      <c r="F63" s="11" t="str">
        <f t="shared" si="12"/>
        <v>N/A</v>
      </c>
      <c r="G63" s="14">
        <v>257488378</v>
      </c>
      <c r="H63" s="11" t="str">
        <f t="shared" si="13"/>
        <v>N/A</v>
      </c>
      <c r="I63" s="12">
        <v>-3.89</v>
      </c>
      <c r="J63" s="12">
        <v>-4.01</v>
      </c>
      <c r="K63" s="41" t="s">
        <v>739</v>
      </c>
      <c r="L63" s="9" t="str">
        <f t="shared" si="14"/>
        <v>Yes</v>
      </c>
    </row>
    <row r="64" spans="1:12" x14ac:dyDescent="0.25">
      <c r="A64" s="4" t="s">
        <v>604</v>
      </c>
      <c r="B64" s="41" t="s">
        <v>213</v>
      </c>
      <c r="C64" s="1">
        <v>3126</v>
      </c>
      <c r="D64" s="11" t="str">
        <f t="shared" si="11"/>
        <v>N/A</v>
      </c>
      <c r="E64" s="1">
        <v>3091</v>
      </c>
      <c r="F64" s="11" t="str">
        <f t="shared" si="12"/>
        <v>N/A</v>
      </c>
      <c r="G64" s="1">
        <v>3012</v>
      </c>
      <c r="H64" s="11" t="str">
        <f t="shared" si="13"/>
        <v>N/A</v>
      </c>
      <c r="I64" s="12">
        <v>-1.1200000000000001</v>
      </c>
      <c r="J64" s="12">
        <v>-2.56</v>
      </c>
      <c r="K64" s="41" t="s">
        <v>739</v>
      </c>
      <c r="L64" s="9" t="str">
        <f t="shared" si="14"/>
        <v>Yes</v>
      </c>
    </row>
    <row r="65" spans="1:12" x14ac:dyDescent="0.25">
      <c r="A65" s="4" t="s">
        <v>1441</v>
      </c>
      <c r="B65" s="41" t="s">
        <v>213</v>
      </c>
      <c r="C65" s="14">
        <v>89289.022393000007</v>
      </c>
      <c r="D65" s="11" t="str">
        <f t="shared" si="11"/>
        <v>N/A</v>
      </c>
      <c r="E65" s="14">
        <v>86787.069879999995</v>
      </c>
      <c r="F65" s="11" t="str">
        <f t="shared" si="12"/>
        <v>N/A</v>
      </c>
      <c r="G65" s="14">
        <v>85487.509296000004</v>
      </c>
      <c r="H65" s="11" t="str">
        <f t="shared" si="13"/>
        <v>N/A</v>
      </c>
      <c r="I65" s="12">
        <v>-2.8</v>
      </c>
      <c r="J65" s="12">
        <v>-1.5</v>
      </c>
      <c r="K65" s="41" t="s">
        <v>739</v>
      </c>
      <c r="L65" s="9" t="str">
        <f t="shared" si="14"/>
        <v>Yes</v>
      </c>
    </row>
    <row r="66" spans="1:12" x14ac:dyDescent="0.25">
      <c r="A66" s="4" t="s">
        <v>605</v>
      </c>
      <c r="B66" s="41" t="s">
        <v>213</v>
      </c>
      <c r="C66" s="14">
        <v>671460315</v>
      </c>
      <c r="D66" s="11" t="str">
        <f t="shared" si="11"/>
        <v>N/A</v>
      </c>
      <c r="E66" s="14">
        <v>694068904</v>
      </c>
      <c r="F66" s="11" t="str">
        <f t="shared" si="12"/>
        <v>N/A</v>
      </c>
      <c r="G66" s="14">
        <v>725962229</v>
      </c>
      <c r="H66" s="11" t="str">
        <f t="shared" si="13"/>
        <v>N/A</v>
      </c>
      <c r="I66" s="12">
        <v>3.367</v>
      </c>
      <c r="J66" s="12">
        <v>4.5949999999999998</v>
      </c>
      <c r="K66" s="41" t="s">
        <v>739</v>
      </c>
      <c r="L66" s="9" t="str">
        <f t="shared" si="14"/>
        <v>Yes</v>
      </c>
    </row>
    <row r="67" spans="1:12" x14ac:dyDescent="0.25">
      <c r="A67" s="4" t="s">
        <v>606</v>
      </c>
      <c r="B67" s="41" t="s">
        <v>213</v>
      </c>
      <c r="C67" s="1">
        <v>23316</v>
      </c>
      <c r="D67" s="11" t="str">
        <f t="shared" si="11"/>
        <v>N/A</v>
      </c>
      <c r="E67" s="1">
        <v>23540</v>
      </c>
      <c r="F67" s="11" t="str">
        <f t="shared" si="12"/>
        <v>N/A</v>
      </c>
      <c r="G67" s="1">
        <v>22747</v>
      </c>
      <c r="H67" s="11" t="str">
        <f t="shared" si="13"/>
        <v>N/A</v>
      </c>
      <c r="I67" s="12">
        <v>0.9607</v>
      </c>
      <c r="J67" s="12">
        <v>-3.37</v>
      </c>
      <c r="K67" s="41" t="s">
        <v>739</v>
      </c>
      <c r="L67" s="9" t="str">
        <f t="shared" si="14"/>
        <v>Yes</v>
      </c>
    </row>
    <row r="68" spans="1:12" x14ac:dyDescent="0.25">
      <c r="A68" s="4" t="s">
        <v>1442</v>
      </c>
      <c r="B68" s="41" t="s">
        <v>213</v>
      </c>
      <c r="C68" s="14">
        <v>28798.263639000001</v>
      </c>
      <c r="D68" s="11" t="str">
        <f t="shared" si="11"/>
        <v>N/A</v>
      </c>
      <c r="E68" s="14">
        <v>29484.660323</v>
      </c>
      <c r="F68" s="11" t="str">
        <f t="shared" si="12"/>
        <v>N/A</v>
      </c>
      <c r="G68" s="14">
        <v>31914.636171999999</v>
      </c>
      <c r="H68" s="11" t="str">
        <f t="shared" si="13"/>
        <v>N/A</v>
      </c>
      <c r="I68" s="12">
        <v>2.383</v>
      </c>
      <c r="J68" s="12">
        <v>8.2409999999999997</v>
      </c>
      <c r="K68" s="41" t="s">
        <v>739</v>
      </c>
      <c r="L68" s="9" t="str">
        <f t="shared" si="14"/>
        <v>Yes</v>
      </c>
    </row>
    <row r="69" spans="1:12" x14ac:dyDescent="0.25">
      <c r="A69" s="4" t="s">
        <v>607</v>
      </c>
      <c r="B69" s="41" t="s">
        <v>213</v>
      </c>
      <c r="C69" s="14">
        <v>16804105</v>
      </c>
      <c r="D69" s="11" t="str">
        <f t="shared" si="11"/>
        <v>N/A</v>
      </c>
      <c r="E69" s="14">
        <v>15599787</v>
      </c>
      <c r="F69" s="11" t="str">
        <f t="shared" si="12"/>
        <v>N/A</v>
      </c>
      <c r="G69" s="14">
        <v>11772916</v>
      </c>
      <c r="H69" s="11" t="str">
        <f t="shared" si="13"/>
        <v>N/A</v>
      </c>
      <c r="I69" s="12">
        <v>-7.17</v>
      </c>
      <c r="J69" s="12">
        <v>-24.5</v>
      </c>
      <c r="K69" s="41" t="s">
        <v>739</v>
      </c>
      <c r="L69" s="9" t="str">
        <f t="shared" si="14"/>
        <v>Yes</v>
      </c>
    </row>
    <row r="70" spans="1:12" x14ac:dyDescent="0.25">
      <c r="A70" s="4" t="s">
        <v>608</v>
      </c>
      <c r="B70" s="41" t="s">
        <v>213</v>
      </c>
      <c r="C70" s="1">
        <v>84926</v>
      </c>
      <c r="D70" s="11" t="str">
        <f t="shared" si="11"/>
        <v>N/A</v>
      </c>
      <c r="E70" s="1">
        <v>86154</v>
      </c>
      <c r="F70" s="11" t="str">
        <f t="shared" si="12"/>
        <v>N/A</v>
      </c>
      <c r="G70" s="1">
        <v>82530</v>
      </c>
      <c r="H70" s="11" t="str">
        <f t="shared" si="13"/>
        <v>N/A</v>
      </c>
      <c r="I70" s="12">
        <v>1.446</v>
      </c>
      <c r="J70" s="12">
        <v>-4.21</v>
      </c>
      <c r="K70" s="41" t="s">
        <v>739</v>
      </c>
      <c r="L70" s="9" t="str">
        <f t="shared" si="14"/>
        <v>Yes</v>
      </c>
    </row>
    <row r="71" spans="1:12" x14ac:dyDescent="0.25">
      <c r="A71" s="4" t="s">
        <v>1443</v>
      </c>
      <c r="B71" s="41" t="s">
        <v>213</v>
      </c>
      <c r="C71" s="14">
        <v>197.86761415999999</v>
      </c>
      <c r="D71" s="11" t="str">
        <f t="shared" si="11"/>
        <v>N/A</v>
      </c>
      <c r="E71" s="14">
        <v>181.06863290999999</v>
      </c>
      <c r="F71" s="11" t="str">
        <f t="shared" si="12"/>
        <v>N/A</v>
      </c>
      <c r="G71" s="14">
        <v>142.65013934000001</v>
      </c>
      <c r="H71" s="11" t="str">
        <f t="shared" si="13"/>
        <v>N/A</v>
      </c>
      <c r="I71" s="12">
        <v>-8.49</v>
      </c>
      <c r="J71" s="12">
        <v>-21.2</v>
      </c>
      <c r="K71" s="41" t="s">
        <v>739</v>
      </c>
      <c r="L71" s="9" t="str">
        <f t="shared" si="14"/>
        <v>Yes</v>
      </c>
    </row>
    <row r="72" spans="1:12" x14ac:dyDescent="0.25">
      <c r="A72" s="4" t="s">
        <v>609</v>
      </c>
      <c r="B72" s="41" t="s">
        <v>213</v>
      </c>
      <c r="C72" s="14">
        <v>2704904</v>
      </c>
      <c r="D72" s="11" t="str">
        <f t="shared" si="11"/>
        <v>N/A</v>
      </c>
      <c r="E72" s="14">
        <v>2566300</v>
      </c>
      <c r="F72" s="11" t="str">
        <f t="shared" si="12"/>
        <v>N/A</v>
      </c>
      <c r="G72" s="14">
        <v>2428213</v>
      </c>
      <c r="H72" s="11" t="str">
        <f t="shared" si="13"/>
        <v>N/A</v>
      </c>
      <c r="I72" s="12">
        <v>-5.12</v>
      </c>
      <c r="J72" s="12">
        <v>-5.38</v>
      </c>
      <c r="K72" s="41" t="s">
        <v>739</v>
      </c>
      <c r="L72" s="9" t="str">
        <f t="shared" si="14"/>
        <v>Yes</v>
      </c>
    </row>
    <row r="73" spans="1:12" x14ac:dyDescent="0.25">
      <c r="A73" s="4" t="s">
        <v>610</v>
      </c>
      <c r="B73" s="41" t="s">
        <v>213</v>
      </c>
      <c r="C73" s="1">
        <v>3782</v>
      </c>
      <c r="D73" s="11" t="str">
        <f t="shared" si="11"/>
        <v>N/A</v>
      </c>
      <c r="E73" s="1">
        <v>3647</v>
      </c>
      <c r="F73" s="11" t="str">
        <f t="shared" si="12"/>
        <v>N/A</v>
      </c>
      <c r="G73" s="1">
        <v>3604</v>
      </c>
      <c r="H73" s="11" t="str">
        <f t="shared" si="13"/>
        <v>N/A</v>
      </c>
      <c r="I73" s="12">
        <v>-3.57</v>
      </c>
      <c r="J73" s="12">
        <v>-1.18</v>
      </c>
      <c r="K73" s="41" t="s">
        <v>739</v>
      </c>
      <c r="L73" s="9" t="str">
        <f t="shared" si="14"/>
        <v>Yes</v>
      </c>
    </row>
    <row r="74" spans="1:12" x14ac:dyDescent="0.25">
      <c r="A74" s="4" t="s">
        <v>1444</v>
      </c>
      <c r="B74" s="41" t="s">
        <v>213</v>
      </c>
      <c r="C74" s="14">
        <v>715.20465362000004</v>
      </c>
      <c r="D74" s="11" t="str">
        <f t="shared" si="11"/>
        <v>N/A</v>
      </c>
      <c r="E74" s="14">
        <v>703.67425280999998</v>
      </c>
      <c r="F74" s="11" t="str">
        <f t="shared" si="12"/>
        <v>N/A</v>
      </c>
      <c r="G74" s="14">
        <v>673.75499445000003</v>
      </c>
      <c r="H74" s="11" t="str">
        <f t="shared" si="13"/>
        <v>N/A</v>
      </c>
      <c r="I74" s="12">
        <v>-1.61</v>
      </c>
      <c r="J74" s="12">
        <v>-4.25</v>
      </c>
      <c r="K74" s="41" t="s">
        <v>739</v>
      </c>
      <c r="L74" s="9" t="str">
        <f t="shared" si="14"/>
        <v>Yes</v>
      </c>
    </row>
    <row r="75" spans="1:12" ht="25" x14ac:dyDescent="0.25">
      <c r="A75" s="4" t="s">
        <v>611</v>
      </c>
      <c r="B75" s="41" t="s">
        <v>213</v>
      </c>
      <c r="C75" s="14">
        <v>584802</v>
      </c>
      <c r="D75" s="11" t="str">
        <f t="shared" si="11"/>
        <v>N/A</v>
      </c>
      <c r="E75" s="14">
        <v>575795</v>
      </c>
      <c r="F75" s="11" t="str">
        <f t="shared" si="12"/>
        <v>N/A</v>
      </c>
      <c r="G75" s="14">
        <v>415284</v>
      </c>
      <c r="H75" s="11" t="str">
        <f t="shared" si="13"/>
        <v>N/A</v>
      </c>
      <c r="I75" s="12">
        <v>-1.54</v>
      </c>
      <c r="J75" s="12">
        <v>-27.9</v>
      </c>
      <c r="K75" s="41" t="s">
        <v>739</v>
      </c>
      <c r="L75" s="9" t="str">
        <f t="shared" si="14"/>
        <v>Yes</v>
      </c>
    </row>
    <row r="76" spans="1:12" x14ac:dyDescent="0.25">
      <c r="A76" s="42" t="s">
        <v>612</v>
      </c>
      <c r="B76" s="33" t="s">
        <v>213</v>
      </c>
      <c r="C76" s="34">
        <v>9101</v>
      </c>
      <c r="D76" s="11" t="str">
        <f t="shared" si="11"/>
        <v>N/A</v>
      </c>
      <c r="E76" s="34">
        <v>9030</v>
      </c>
      <c r="F76" s="11" t="str">
        <f t="shared" si="12"/>
        <v>N/A</v>
      </c>
      <c r="G76" s="34">
        <v>8427</v>
      </c>
      <c r="H76" s="11" t="str">
        <f t="shared" si="13"/>
        <v>N/A</v>
      </c>
      <c r="I76" s="12">
        <v>-0.78</v>
      </c>
      <c r="J76" s="12">
        <v>-6.68</v>
      </c>
      <c r="K76" s="41" t="s">
        <v>739</v>
      </c>
      <c r="L76" s="9" t="str">
        <f t="shared" si="14"/>
        <v>Yes</v>
      </c>
    </row>
    <row r="77" spans="1:12" ht="25" x14ac:dyDescent="0.25">
      <c r="A77" s="42" t="s">
        <v>1445</v>
      </c>
      <c r="B77" s="33" t="s">
        <v>213</v>
      </c>
      <c r="C77" s="43">
        <v>64.256894846999998</v>
      </c>
      <c r="D77" s="11" t="str">
        <f t="shared" si="11"/>
        <v>N/A</v>
      </c>
      <c r="E77" s="43">
        <v>63.764673311000003</v>
      </c>
      <c r="F77" s="11" t="str">
        <f t="shared" si="12"/>
        <v>N/A</v>
      </c>
      <c r="G77" s="43">
        <v>49.280170879000003</v>
      </c>
      <c r="H77" s="11" t="str">
        <f t="shared" si="13"/>
        <v>N/A</v>
      </c>
      <c r="I77" s="12">
        <v>-0.76600000000000001</v>
      </c>
      <c r="J77" s="12">
        <v>-22.7</v>
      </c>
      <c r="K77" s="41" t="s">
        <v>739</v>
      </c>
      <c r="L77" s="9" t="str">
        <f t="shared" si="14"/>
        <v>Yes</v>
      </c>
    </row>
    <row r="78" spans="1:12" ht="25" x14ac:dyDescent="0.25">
      <c r="A78" s="42" t="s">
        <v>613</v>
      </c>
      <c r="B78" s="33" t="s">
        <v>213</v>
      </c>
      <c r="C78" s="43">
        <v>11521894</v>
      </c>
      <c r="D78" s="11" t="str">
        <f t="shared" si="11"/>
        <v>N/A</v>
      </c>
      <c r="E78" s="43">
        <v>13318198</v>
      </c>
      <c r="F78" s="11" t="str">
        <f t="shared" si="12"/>
        <v>N/A</v>
      </c>
      <c r="G78" s="43">
        <v>12203218</v>
      </c>
      <c r="H78" s="11" t="str">
        <f t="shared" si="13"/>
        <v>N/A</v>
      </c>
      <c r="I78" s="12">
        <v>15.59</v>
      </c>
      <c r="J78" s="12">
        <v>-8.3699999999999992</v>
      </c>
      <c r="K78" s="41" t="s">
        <v>739</v>
      </c>
      <c r="L78" s="9" t="str">
        <f t="shared" si="14"/>
        <v>Yes</v>
      </c>
    </row>
    <row r="79" spans="1:12" x14ac:dyDescent="0.25">
      <c r="A79" s="42" t="s">
        <v>614</v>
      </c>
      <c r="B79" s="33" t="s">
        <v>213</v>
      </c>
      <c r="C79" s="34">
        <v>32955</v>
      </c>
      <c r="D79" s="11" t="str">
        <f t="shared" si="11"/>
        <v>N/A</v>
      </c>
      <c r="E79" s="34">
        <v>33715</v>
      </c>
      <c r="F79" s="11" t="str">
        <f t="shared" si="12"/>
        <v>N/A</v>
      </c>
      <c r="G79" s="34">
        <v>35298</v>
      </c>
      <c r="H79" s="11" t="str">
        <f t="shared" si="13"/>
        <v>N/A</v>
      </c>
      <c r="I79" s="12">
        <v>2.306</v>
      </c>
      <c r="J79" s="12">
        <v>4.6950000000000003</v>
      </c>
      <c r="K79" s="41" t="s">
        <v>739</v>
      </c>
      <c r="L79" s="9" t="str">
        <f t="shared" si="14"/>
        <v>Yes</v>
      </c>
    </row>
    <row r="80" spans="1:12" x14ac:dyDescent="0.25">
      <c r="A80" s="42" t="s">
        <v>1446</v>
      </c>
      <c r="B80" s="33" t="s">
        <v>213</v>
      </c>
      <c r="C80" s="43">
        <v>349.62506447999999</v>
      </c>
      <c r="D80" s="11" t="str">
        <f t="shared" si="11"/>
        <v>N/A</v>
      </c>
      <c r="E80" s="43">
        <v>395.02292748000002</v>
      </c>
      <c r="F80" s="11" t="str">
        <f t="shared" si="12"/>
        <v>N/A</v>
      </c>
      <c r="G80" s="43">
        <v>345.71981414999999</v>
      </c>
      <c r="H80" s="11" t="str">
        <f t="shared" si="13"/>
        <v>N/A</v>
      </c>
      <c r="I80" s="12">
        <v>12.98</v>
      </c>
      <c r="J80" s="12">
        <v>-12.5</v>
      </c>
      <c r="K80" s="41" t="s">
        <v>739</v>
      </c>
      <c r="L80" s="9" t="str">
        <f t="shared" si="14"/>
        <v>Yes</v>
      </c>
    </row>
    <row r="81" spans="1:12" x14ac:dyDescent="0.25">
      <c r="A81" s="42" t="s">
        <v>615</v>
      </c>
      <c r="B81" s="33" t="s">
        <v>213</v>
      </c>
      <c r="C81" s="43">
        <v>6993703</v>
      </c>
      <c r="D81" s="11" t="str">
        <f t="shared" si="11"/>
        <v>N/A</v>
      </c>
      <c r="E81" s="43">
        <v>6373274</v>
      </c>
      <c r="F81" s="11" t="str">
        <f t="shared" si="12"/>
        <v>N/A</v>
      </c>
      <c r="G81" s="43">
        <v>5657600</v>
      </c>
      <c r="H81" s="11" t="str">
        <f t="shared" si="13"/>
        <v>N/A</v>
      </c>
      <c r="I81" s="12">
        <v>-8.8699999999999992</v>
      </c>
      <c r="J81" s="12">
        <v>-11.2</v>
      </c>
      <c r="K81" s="41" t="s">
        <v>739</v>
      </c>
      <c r="L81" s="9" t="str">
        <f t="shared" si="14"/>
        <v>Yes</v>
      </c>
    </row>
    <row r="82" spans="1:12" x14ac:dyDescent="0.25">
      <c r="A82" s="42" t="s">
        <v>616</v>
      </c>
      <c r="B82" s="33" t="s">
        <v>213</v>
      </c>
      <c r="C82" s="34">
        <v>20464</v>
      </c>
      <c r="D82" s="11" t="str">
        <f t="shared" si="11"/>
        <v>N/A</v>
      </c>
      <c r="E82" s="34">
        <v>22090</v>
      </c>
      <c r="F82" s="11" t="str">
        <f t="shared" si="12"/>
        <v>N/A</v>
      </c>
      <c r="G82" s="34">
        <v>22146</v>
      </c>
      <c r="H82" s="11" t="str">
        <f t="shared" si="13"/>
        <v>N/A</v>
      </c>
      <c r="I82" s="12">
        <v>7.9459999999999997</v>
      </c>
      <c r="J82" s="12">
        <v>0.2535</v>
      </c>
      <c r="K82" s="41" t="s">
        <v>739</v>
      </c>
      <c r="L82" s="9" t="str">
        <f t="shared" si="14"/>
        <v>Yes</v>
      </c>
    </row>
    <row r="83" spans="1:12" x14ac:dyDescent="0.25">
      <c r="A83" s="42" t="s">
        <v>1447</v>
      </c>
      <c r="B83" s="33" t="s">
        <v>213</v>
      </c>
      <c r="C83" s="43">
        <v>341.75640148999997</v>
      </c>
      <c r="D83" s="11" t="str">
        <f t="shared" si="11"/>
        <v>N/A</v>
      </c>
      <c r="E83" s="43">
        <v>288.51398823</v>
      </c>
      <c r="F83" s="11" t="str">
        <f t="shared" si="12"/>
        <v>N/A</v>
      </c>
      <c r="G83" s="43">
        <v>255.46825612000001</v>
      </c>
      <c r="H83" s="11" t="str">
        <f t="shared" si="13"/>
        <v>N/A</v>
      </c>
      <c r="I83" s="12">
        <v>-15.6</v>
      </c>
      <c r="J83" s="12">
        <v>-11.5</v>
      </c>
      <c r="K83" s="41" t="s">
        <v>739</v>
      </c>
      <c r="L83" s="9" t="str">
        <f t="shared" si="14"/>
        <v>Yes</v>
      </c>
    </row>
    <row r="84" spans="1:12" ht="25" x14ac:dyDescent="0.25">
      <c r="A84" s="42" t="s">
        <v>617</v>
      </c>
      <c r="B84" s="33" t="s">
        <v>213</v>
      </c>
      <c r="C84" s="43">
        <v>655756</v>
      </c>
      <c r="D84" s="11" t="str">
        <f t="shared" si="11"/>
        <v>N/A</v>
      </c>
      <c r="E84" s="43">
        <v>449378</v>
      </c>
      <c r="F84" s="11" t="str">
        <f t="shared" si="12"/>
        <v>N/A</v>
      </c>
      <c r="G84" s="43">
        <v>662777</v>
      </c>
      <c r="H84" s="11" t="str">
        <f t="shared" si="13"/>
        <v>N/A</v>
      </c>
      <c r="I84" s="12">
        <v>-31.5</v>
      </c>
      <c r="J84" s="12">
        <v>47.49</v>
      </c>
      <c r="K84" s="41" t="s">
        <v>739</v>
      </c>
      <c r="L84" s="9" t="str">
        <f t="shared" si="14"/>
        <v>No</v>
      </c>
    </row>
    <row r="85" spans="1:12" x14ac:dyDescent="0.25">
      <c r="A85" s="42" t="s">
        <v>618</v>
      </c>
      <c r="B85" s="33" t="s">
        <v>213</v>
      </c>
      <c r="C85" s="34">
        <v>535</v>
      </c>
      <c r="D85" s="11" t="str">
        <f t="shared" si="11"/>
        <v>N/A</v>
      </c>
      <c r="E85" s="34">
        <v>476</v>
      </c>
      <c r="F85" s="11" t="str">
        <f t="shared" si="12"/>
        <v>N/A</v>
      </c>
      <c r="G85" s="34">
        <v>289</v>
      </c>
      <c r="H85" s="11" t="str">
        <f t="shared" si="13"/>
        <v>N/A</v>
      </c>
      <c r="I85" s="12">
        <v>-11</v>
      </c>
      <c r="J85" s="12">
        <v>-39.299999999999997</v>
      </c>
      <c r="K85" s="41" t="s">
        <v>739</v>
      </c>
      <c r="L85" s="9" t="str">
        <f t="shared" si="14"/>
        <v>No</v>
      </c>
    </row>
    <row r="86" spans="1:12" x14ac:dyDescent="0.25">
      <c r="A86" s="42" t="s">
        <v>1448</v>
      </c>
      <c r="B86" s="33" t="s">
        <v>213</v>
      </c>
      <c r="C86" s="43">
        <v>1225.7121494999999</v>
      </c>
      <c r="D86" s="11" t="str">
        <f t="shared" si="11"/>
        <v>N/A</v>
      </c>
      <c r="E86" s="43">
        <v>944.07142856999997</v>
      </c>
      <c r="F86" s="11" t="str">
        <f t="shared" si="12"/>
        <v>N/A</v>
      </c>
      <c r="G86" s="43">
        <v>2293.3460208000001</v>
      </c>
      <c r="H86" s="11" t="str">
        <f t="shared" si="13"/>
        <v>N/A</v>
      </c>
      <c r="I86" s="12">
        <v>-23</v>
      </c>
      <c r="J86" s="12">
        <v>142.9</v>
      </c>
      <c r="K86" s="41" t="s">
        <v>739</v>
      </c>
      <c r="L86" s="9" t="str">
        <f t="shared" si="14"/>
        <v>No</v>
      </c>
    </row>
    <row r="87" spans="1:12" x14ac:dyDescent="0.25">
      <c r="A87" s="42" t="s">
        <v>619</v>
      </c>
      <c r="B87" s="33" t="s">
        <v>213</v>
      </c>
      <c r="C87" s="43">
        <v>11042496</v>
      </c>
      <c r="D87" s="11" t="str">
        <f t="shared" si="11"/>
        <v>N/A</v>
      </c>
      <c r="E87" s="43">
        <v>10155706</v>
      </c>
      <c r="F87" s="11" t="str">
        <f t="shared" si="12"/>
        <v>N/A</v>
      </c>
      <c r="G87" s="43">
        <v>8386738</v>
      </c>
      <c r="H87" s="11" t="str">
        <f t="shared" si="13"/>
        <v>N/A</v>
      </c>
      <c r="I87" s="12">
        <v>-8.0299999999999994</v>
      </c>
      <c r="J87" s="12">
        <v>-17.399999999999999</v>
      </c>
      <c r="K87" s="41" t="s">
        <v>739</v>
      </c>
      <c r="L87" s="9" t="str">
        <f t="shared" si="14"/>
        <v>Yes</v>
      </c>
    </row>
    <row r="88" spans="1:12" x14ac:dyDescent="0.25">
      <c r="A88" s="42" t="s">
        <v>620</v>
      </c>
      <c r="B88" s="33" t="s">
        <v>213</v>
      </c>
      <c r="C88" s="34">
        <v>70075</v>
      </c>
      <c r="D88" s="11" t="str">
        <f t="shared" si="11"/>
        <v>N/A</v>
      </c>
      <c r="E88" s="34">
        <v>68010</v>
      </c>
      <c r="F88" s="11" t="str">
        <f t="shared" si="12"/>
        <v>N/A</v>
      </c>
      <c r="G88" s="34">
        <v>66455</v>
      </c>
      <c r="H88" s="11" t="str">
        <f t="shared" si="13"/>
        <v>N/A</v>
      </c>
      <c r="I88" s="12">
        <v>-2.95</v>
      </c>
      <c r="J88" s="12">
        <v>-2.29</v>
      </c>
      <c r="K88" s="41" t="s">
        <v>739</v>
      </c>
      <c r="L88" s="9" t="str">
        <f t="shared" si="14"/>
        <v>Yes</v>
      </c>
    </row>
    <row r="89" spans="1:12" x14ac:dyDescent="0.25">
      <c r="A89" s="42" t="s">
        <v>1449</v>
      </c>
      <c r="B89" s="33" t="s">
        <v>213</v>
      </c>
      <c r="C89" s="43">
        <v>157.58110596</v>
      </c>
      <c r="D89" s="11" t="str">
        <f t="shared" si="11"/>
        <v>N/A</v>
      </c>
      <c r="E89" s="43">
        <v>149.32665784</v>
      </c>
      <c r="F89" s="11" t="str">
        <f t="shared" si="12"/>
        <v>N/A</v>
      </c>
      <c r="G89" s="43">
        <v>126.20176059000001</v>
      </c>
      <c r="H89" s="11" t="str">
        <f t="shared" si="13"/>
        <v>N/A</v>
      </c>
      <c r="I89" s="12">
        <v>-5.24</v>
      </c>
      <c r="J89" s="12">
        <v>-15.5</v>
      </c>
      <c r="K89" s="41" t="s">
        <v>739</v>
      </c>
      <c r="L89" s="9" t="str">
        <f t="shared" si="14"/>
        <v>Yes</v>
      </c>
    </row>
    <row r="90" spans="1:12" x14ac:dyDescent="0.25">
      <c r="A90" s="42" t="s">
        <v>621</v>
      </c>
      <c r="B90" s="33" t="s">
        <v>213</v>
      </c>
      <c r="C90" s="43">
        <v>30244384</v>
      </c>
      <c r="D90" s="11" t="str">
        <f t="shared" si="11"/>
        <v>N/A</v>
      </c>
      <c r="E90" s="43">
        <v>28139609</v>
      </c>
      <c r="F90" s="11" t="str">
        <f t="shared" si="12"/>
        <v>N/A</v>
      </c>
      <c r="G90" s="43">
        <v>18657259</v>
      </c>
      <c r="H90" s="11" t="str">
        <f t="shared" si="13"/>
        <v>N/A</v>
      </c>
      <c r="I90" s="12">
        <v>-6.96</v>
      </c>
      <c r="J90" s="12">
        <v>-33.700000000000003</v>
      </c>
      <c r="K90" s="41" t="s">
        <v>739</v>
      </c>
      <c r="L90" s="9" t="str">
        <f t="shared" si="14"/>
        <v>No</v>
      </c>
    </row>
    <row r="91" spans="1:12" x14ac:dyDescent="0.25">
      <c r="A91" s="42" t="s">
        <v>622</v>
      </c>
      <c r="B91" s="33" t="s">
        <v>213</v>
      </c>
      <c r="C91" s="34">
        <v>47218</v>
      </c>
      <c r="D91" s="11" t="str">
        <f t="shared" si="11"/>
        <v>N/A</v>
      </c>
      <c r="E91" s="34">
        <v>49007</v>
      </c>
      <c r="F91" s="11" t="str">
        <f t="shared" si="12"/>
        <v>N/A</v>
      </c>
      <c r="G91" s="34">
        <v>44771</v>
      </c>
      <c r="H91" s="11" t="str">
        <f t="shared" si="13"/>
        <v>N/A</v>
      </c>
      <c r="I91" s="12">
        <v>3.7890000000000001</v>
      </c>
      <c r="J91" s="12">
        <v>-8.64</v>
      </c>
      <c r="K91" s="41" t="s">
        <v>739</v>
      </c>
      <c r="L91" s="9" t="str">
        <f t="shared" si="14"/>
        <v>Yes</v>
      </c>
    </row>
    <row r="92" spans="1:12" x14ac:dyDescent="0.25">
      <c r="A92" s="42" t="s">
        <v>1450</v>
      </c>
      <c r="B92" s="33" t="s">
        <v>213</v>
      </c>
      <c r="C92" s="43">
        <v>640.52657884999996</v>
      </c>
      <c r="D92" s="11" t="str">
        <f t="shared" si="11"/>
        <v>N/A</v>
      </c>
      <c r="E92" s="43">
        <v>574.19570673999999</v>
      </c>
      <c r="F92" s="11" t="str">
        <f t="shared" si="12"/>
        <v>N/A</v>
      </c>
      <c r="G92" s="43">
        <v>416.72643005999998</v>
      </c>
      <c r="H92" s="11" t="str">
        <f t="shared" si="13"/>
        <v>N/A</v>
      </c>
      <c r="I92" s="12">
        <v>-10.4</v>
      </c>
      <c r="J92" s="12">
        <v>-27.4</v>
      </c>
      <c r="K92" s="41" t="s">
        <v>739</v>
      </c>
      <c r="L92" s="9" t="str">
        <f t="shared" si="14"/>
        <v>Yes</v>
      </c>
    </row>
    <row r="93" spans="1:12" ht="25" x14ac:dyDescent="0.25">
      <c r="A93" s="42" t="s">
        <v>623</v>
      </c>
      <c r="B93" s="33" t="s">
        <v>213</v>
      </c>
      <c r="C93" s="43">
        <v>287677436</v>
      </c>
      <c r="D93" s="11" t="str">
        <f t="shared" si="11"/>
        <v>N/A</v>
      </c>
      <c r="E93" s="43">
        <v>327914284</v>
      </c>
      <c r="F93" s="11" t="str">
        <f t="shared" si="12"/>
        <v>N/A</v>
      </c>
      <c r="G93" s="43">
        <v>320464401</v>
      </c>
      <c r="H93" s="11" t="str">
        <f t="shared" si="13"/>
        <v>N/A</v>
      </c>
      <c r="I93" s="12">
        <v>13.99</v>
      </c>
      <c r="J93" s="12">
        <v>-2.27</v>
      </c>
      <c r="K93" s="41" t="s">
        <v>739</v>
      </c>
      <c r="L93" s="9" t="str">
        <f t="shared" si="14"/>
        <v>Yes</v>
      </c>
    </row>
    <row r="94" spans="1:12" x14ac:dyDescent="0.25">
      <c r="A94" s="44" t="s">
        <v>624</v>
      </c>
      <c r="B94" s="34" t="s">
        <v>213</v>
      </c>
      <c r="C94" s="34">
        <v>10255</v>
      </c>
      <c r="D94" s="11" t="str">
        <f t="shared" si="11"/>
        <v>N/A</v>
      </c>
      <c r="E94" s="34">
        <v>11173</v>
      </c>
      <c r="F94" s="11" t="str">
        <f t="shared" si="12"/>
        <v>N/A</v>
      </c>
      <c r="G94" s="34">
        <v>11390</v>
      </c>
      <c r="H94" s="11" t="str">
        <f t="shared" si="13"/>
        <v>N/A</v>
      </c>
      <c r="I94" s="12">
        <v>8.952</v>
      </c>
      <c r="J94" s="12">
        <v>1.9419999999999999</v>
      </c>
      <c r="K94" s="1" t="s">
        <v>739</v>
      </c>
      <c r="L94" s="9" t="str">
        <f t="shared" si="14"/>
        <v>Yes</v>
      </c>
    </row>
    <row r="95" spans="1:12" x14ac:dyDescent="0.25">
      <c r="A95" s="42" t="s">
        <v>1451</v>
      </c>
      <c r="B95" s="33" t="s">
        <v>213</v>
      </c>
      <c r="C95" s="43">
        <v>28052.407216</v>
      </c>
      <c r="D95" s="11" t="str">
        <f t="shared" si="11"/>
        <v>N/A</v>
      </c>
      <c r="E95" s="43">
        <v>29348.812673</v>
      </c>
      <c r="F95" s="11" t="str">
        <f t="shared" si="12"/>
        <v>N/A</v>
      </c>
      <c r="G95" s="43">
        <v>28135.592712999998</v>
      </c>
      <c r="H95" s="11" t="str">
        <f t="shared" si="13"/>
        <v>N/A</v>
      </c>
      <c r="I95" s="12">
        <v>4.6210000000000004</v>
      </c>
      <c r="J95" s="12">
        <v>-4.13</v>
      </c>
      <c r="K95" s="41" t="s">
        <v>739</v>
      </c>
      <c r="L95" s="9" t="str">
        <f t="shared" si="14"/>
        <v>Yes</v>
      </c>
    </row>
    <row r="96" spans="1:12" ht="25" x14ac:dyDescent="0.25">
      <c r="A96" s="42" t="s">
        <v>625</v>
      </c>
      <c r="B96" s="33" t="s">
        <v>213</v>
      </c>
      <c r="C96" s="43">
        <v>10622239</v>
      </c>
      <c r="D96" s="11" t="str">
        <f t="shared" si="11"/>
        <v>N/A</v>
      </c>
      <c r="E96" s="43">
        <v>9956802</v>
      </c>
      <c r="F96" s="11" t="str">
        <f t="shared" si="12"/>
        <v>N/A</v>
      </c>
      <c r="G96" s="43">
        <v>8490880</v>
      </c>
      <c r="H96" s="11" t="str">
        <f t="shared" si="13"/>
        <v>N/A</v>
      </c>
      <c r="I96" s="12">
        <v>-6.26</v>
      </c>
      <c r="J96" s="12">
        <v>-14.7</v>
      </c>
      <c r="K96" s="41" t="s">
        <v>739</v>
      </c>
      <c r="L96" s="9" t="str">
        <f t="shared" si="14"/>
        <v>Yes</v>
      </c>
    </row>
    <row r="97" spans="1:12" x14ac:dyDescent="0.25">
      <c r="A97" s="42" t="s">
        <v>626</v>
      </c>
      <c r="B97" s="33" t="s">
        <v>213</v>
      </c>
      <c r="C97" s="34">
        <v>33128</v>
      </c>
      <c r="D97" s="11" t="str">
        <f t="shared" si="11"/>
        <v>N/A</v>
      </c>
      <c r="E97" s="34">
        <v>33953</v>
      </c>
      <c r="F97" s="11" t="str">
        <f t="shared" si="12"/>
        <v>N/A</v>
      </c>
      <c r="G97" s="34">
        <v>32515</v>
      </c>
      <c r="H97" s="11" t="str">
        <f t="shared" si="13"/>
        <v>N/A</v>
      </c>
      <c r="I97" s="12">
        <v>2.4900000000000002</v>
      </c>
      <c r="J97" s="12">
        <v>-4.24</v>
      </c>
      <c r="K97" s="41" t="s">
        <v>739</v>
      </c>
      <c r="L97" s="9" t="str">
        <f t="shared" si="14"/>
        <v>Yes</v>
      </c>
    </row>
    <row r="98" spans="1:12" x14ac:dyDescent="0.25">
      <c r="A98" s="42" t="s">
        <v>1452</v>
      </c>
      <c r="B98" s="33" t="s">
        <v>213</v>
      </c>
      <c r="C98" s="43">
        <v>320.64232672999998</v>
      </c>
      <c r="D98" s="11" t="str">
        <f t="shared" si="11"/>
        <v>N/A</v>
      </c>
      <c r="E98" s="43">
        <v>293.25249609999997</v>
      </c>
      <c r="F98" s="11" t="str">
        <f t="shared" si="12"/>
        <v>N/A</v>
      </c>
      <c r="G98" s="43">
        <v>261.13732124000001</v>
      </c>
      <c r="H98" s="11" t="str">
        <f t="shared" si="13"/>
        <v>N/A</v>
      </c>
      <c r="I98" s="12">
        <v>-8.5399999999999991</v>
      </c>
      <c r="J98" s="12">
        <v>-11</v>
      </c>
      <c r="K98" s="41" t="s">
        <v>739</v>
      </c>
      <c r="L98" s="9" t="str">
        <f t="shared" si="14"/>
        <v>Yes</v>
      </c>
    </row>
    <row r="99" spans="1:12" ht="25" x14ac:dyDescent="0.25">
      <c r="A99" s="42" t="s">
        <v>627</v>
      </c>
      <c r="B99" s="33" t="s">
        <v>213</v>
      </c>
      <c r="C99" s="43">
        <v>153783194</v>
      </c>
      <c r="D99" s="11" t="str">
        <f t="shared" si="11"/>
        <v>N/A</v>
      </c>
      <c r="E99" s="43">
        <v>122893873</v>
      </c>
      <c r="F99" s="11" t="str">
        <f t="shared" si="12"/>
        <v>N/A</v>
      </c>
      <c r="G99" s="43">
        <v>133356142</v>
      </c>
      <c r="H99" s="11" t="str">
        <f t="shared" si="13"/>
        <v>N/A</v>
      </c>
      <c r="I99" s="12">
        <v>-20.100000000000001</v>
      </c>
      <c r="J99" s="12">
        <v>8.5129999999999999</v>
      </c>
      <c r="K99" s="41" t="s">
        <v>739</v>
      </c>
      <c r="L99" s="9" t="str">
        <f t="shared" si="14"/>
        <v>Yes</v>
      </c>
    </row>
    <row r="100" spans="1:12" x14ac:dyDescent="0.25">
      <c r="A100" s="42" t="s">
        <v>628</v>
      </c>
      <c r="B100" s="33" t="s">
        <v>213</v>
      </c>
      <c r="C100" s="34">
        <v>12970</v>
      </c>
      <c r="D100" s="11" t="str">
        <f t="shared" si="11"/>
        <v>N/A</v>
      </c>
      <c r="E100" s="34">
        <v>10813</v>
      </c>
      <c r="F100" s="11" t="str">
        <f t="shared" si="12"/>
        <v>N/A</v>
      </c>
      <c r="G100" s="34">
        <v>11489</v>
      </c>
      <c r="H100" s="11" t="str">
        <f t="shared" si="13"/>
        <v>N/A</v>
      </c>
      <c r="I100" s="12">
        <v>-16.600000000000001</v>
      </c>
      <c r="J100" s="12">
        <v>6.2519999999999998</v>
      </c>
      <c r="K100" s="41" t="s">
        <v>739</v>
      </c>
      <c r="L100" s="9" t="str">
        <f t="shared" si="14"/>
        <v>Yes</v>
      </c>
    </row>
    <row r="101" spans="1:12" ht="25" x14ac:dyDescent="0.25">
      <c r="A101" s="42" t="s">
        <v>1453</v>
      </c>
      <c r="B101" s="33" t="s">
        <v>213</v>
      </c>
      <c r="C101" s="43">
        <v>11856.838395999999</v>
      </c>
      <c r="D101" s="11" t="str">
        <f t="shared" si="11"/>
        <v>N/A</v>
      </c>
      <c r="E101" s="43">
        <v>11365.381762999999</v>
      </c>
      <c r="F101" s="11" t="str">
        <f t="shared" si="12"/>
        <v>N/A</v>
      </c>
      <c r="G101" s="43">
        <v>11607.288885</v>
      </c>
      <c r="H101" s="11" t="str">
        <f t="shared" si="13"/>
        <v>N/A</v>
      </c>
      <c r="I101" s="12">
        <v>-4.1399999999999997</v>
      </c>
      <c r="J101" s="12">
        <v>2.1280000000000001</v>
      </c>
      <c r="K101" s="41" t="s">
        <v>739</v>
      </c>
      <c r="L101" s="9" t="str">
        <f t="shared" si="14"/>
        <v>Yes</v>
      </c>
    </row>
    <row r="102" spans="1:12" ht="25" x14ac:dyDescent="0.25">
      <c r="A102" s="42" t="s">
        <v>629</v>
      </c>
      <c r="B102" s="33" t="s">
        <v>213</v>
      </c>
      <c r="C102" s="43">
        <v>8232535</v>
      </c>
      <c r="D102" s="11" t="str">
        <f t="shared" si="11"/>
        <v>N/A</v>
      </c>
      <c r="E102" s="43">
        <v>8963764</v>
      </c>
      <c r="F102" s="11" t="str">
        <f t="shared" si="12"/>
        <v>N/A</v>
      </c>
      <c r="G102" s="43">
        <v>9513501</v>
      </c>
      <c r="H102" s="11" t="str">
        <f t="shared" si="13"/>
        <v>N/A</v>
      </c>
      <c r="I102" s="12">
        <v>8.8819999999999997</v>
      </c>
      <c r="J102" s="12">
        <v>6.133</v>
      </c>
      <c r="K102" s="41" t="s">
        <v>739</v>
      </c>
      <c r="L102" s="9" t="str">
        <f t="shared" si="14"/>
        <v>Yes</v>
      </c>
    </row>
    <row r="103" spans="1:12" x14ac:dyDescent="0.25">
      <c r="A103" s="42" t="s">
        <v>630</v>
      </c>
      <c r="B103" s="33" t="s">
        <v>213</v>
      </c>
      <c r="C103" s="34">
        <v>4754</v>
      </c>
      <c r="D103" s="11" t="str">
        <f t="shared" si="11"/>
        <v>N/A</v>
      </c>
      <c r="E103" s="34">
        <v>5148</v>
      </c>
      <c r="F103" s="11" t="str">
        <f t="shared" si="12"/>
        <v>N/A</v>
      </c>
      <c r="G103" s="34">
        <v>5287</v>
      </c>
      <c r="H103" s="11" t="str">
        <f t="shared" si="13"/>
        <v>N/A</v>
      </c>
      <c r="I103" s="12">
        <v>8.2880000000000003</v>
      </c>
      <c r="J103" s="12">
        <v>2.7</v>
      </c>
      <c r="K103" s="41" t="s">
        <v>739</v>
      </c>
      <c r="L103" s="9" t="str">
        <f t="shared" si="14"/>
        <v>Yes</v>
      </c>
    </row>
    <row r="104" spans="1:12" ht="25" x14ac:dyDescent="0.25">
      <c r="A104" s="42" t="s">
        <v>1454</v>
      </c>
      <c r="B104" s="33" t="s">
        <v>213</v>
      </c>
      <c r="C104" s="43">
        <v>1731.7069836000001</v>
      </c>
      <c r="D104" s="11" t="str">
        <f t="shared" si="11"/>
        <v>N/A</v>
      </c>
      <c r="E104" s="43">
        <v>1741.2128981999999</v>
      </c>
      <c r="F104" s="11" t="str">
        <f t="shared" si="12"/>
        <v>N/A</v>
      </c>
      <c r="G104" s="43">
        <v>1799.4138453</v>
      </c>
      <c r="H104" s="11" t="str">
        <f t="shared" si="13"/>
        <v>N/A</v>
      </c>
      <c r="I104" s="12">
        <v>0.54890000000000005</v>
      </c>
      <c r="J104" s="12">
        <v>3.343</v>
      </c>
      <c r="K104" s="41" t="s">
        <v>739</v>
      </c>
      <c r="L104" s="9" t="str">
        <f t="shared" si="14"/>
        <v>Yes</v>
      </c>
    </row>
    <row r="105" spans="1:12" ht="25" x14ac:dyDescent="0.25">
      <c r="A105" s="42" t="s">
        <v>631</v>
      </c>
      <c r="B105" s="33" t="s">
        <v>213</v>
      </c>
      <c r="C105" s="43">
        <v>211782</v>
      </c>
      <c r="D105" s="11" t="str">
        <f t="shared" si="11"/>
        <v>N/A</v>
      </c>
      <c r="E105" s="43">
        <v>170170</v>
      </c>
      <c r="F105" s="11" t="str">
        <f t="shared" si="12"/>
        <v>N/A</v>
      </c>
      <c r="G105" s="43">
        <v>34928</v>
      </c>
      <c r="H105" s="11" t="str">
        <f t="shared" si="13"/>
        <v>N/A</v>
      </c>
      <c r="I105" s="12">
        <v>-19.600000000000001</v>
      </c>
      <c r="J105" s="12">
        <v>-79.5</v>
      </c>
      <c r="K105" s="41" t="s">
        <v>739</v>
      </c>
      <c r="L105" s="9" t="str">
        <f t="shared" si="14"/>
        <v>No</v>
      </c>
    </row>
    <row r="106" spans="1:12" x14ac:dyDescent="0.25">
      <c r="A106" s="42" t="s">
        <v>632</v>
      </c>
      <c r="B106" s="33" t="s">
        <v>213</v>
      </c>
      <c r="C106" s="34">
        <v>179</v>
      </c>
      <c r="D106" s="11" t="str">
        <f t="shared" si="11"/>
        <v>N/A</v>
      </c>
      <c r="E106" s="34">
        <v>179</v>
      </c>
      <c r="F106" s="11" t="str">
        <f t="shared" si="12"/>
        <v>N/A</v>
      </c>
      <c r="G106" s="34">
        <v>138</v>
      </c>
      <c r="H106" s="11" t="str">
        <f t="shared" si="13"/>
        <v>N/A</v>
      </c>
      <c r="I106" s="12">
        <v>0</v>
      </c>
      <c r="J106" s="12">
        <v>-22.9</v>
      </c>
      <c r="K106" s="41" t="s">
        <v>739</v>
      </c>
      <c r="L106" s="9" t="str">
        <f t="shared" si="14"/>
        <v>Yes</v>
      </c>
    </row>
    <row r="107" spans="1:12" ht="25" x14ac:dyDescent="0.25">
      <c r="A107" s="42" t="s">
        <v>1455</v>
      </c>
      <c r="B107" s="33" t="s">
        <v>213</v>
      </c>
      <c r="C107" s="43">
        <v>1183.1396648</v>
      </c>
      <c r="D107" s="11" t="str">
        <f t="shared" si="11"/>
        <v>N/A</v>
      </c>
      <c r="E107" s="43">
        <v>950.67039106000004</v>
      </c>
      <c r="F107" s="11" t="str">
        <f t="shared" si="12"/>
        <v>N/A</v>
      </c>
      <c r="G107" s="43">
        <v>253.10144928</v>
      </c>
      <c r="H107" s="11" t="str">
        <f t="shared" si="13"/>
        <v>N/A</v>
      </c>
      <c r="I107" s="12">
        <v>-19.600000000000001</v>
      </c>
      <c r="J107" s="12">
        <v>-73.400000000000006</v>
      </c>
      <c r="K107" s="41" t="s">
        <v>739</v>
      </c>
      <c r="L107" s="9" t="str">
        <f t="shared" si="14"/>
        <v>No</v>
      </c>
    </row>
    <row r="108" spans="1:12" ht="25" x14ac:dyDescent="0.25">
      <c r="A108" s="42" t="s">
        <v>633</v>
      </c>
      <c r="B108" s="33" t="s">
        <v>213</v>
      </c>
      <c r="C108" s="43">
        <v>23535</v>
      </c>
      <c r="D108" s="11" t="str">
        <f t="shared" si="11"/>
        <v>N/A</v>
      </c>
      <c r="E108" s="43">
        <v>13563</v>
      </c>
      <c r="F108" s="11" t="str">
        <f t="shared" si="12"/>
        <v>N/A</v>
      </c>
      <c r="G108" s="43">
        <v>9629</v>
      </c>
      <c r="H108" s="11" t="str">
        <f t="shared" si="13"/>
        <v>N/A</v>
      </c>
      <c r="I108" s="12">
        <v>-42.4</v>
      </c>
      <c r="J108" s="12">
        <v>-29</v>
      </c>
      <c r="K108" s="41" t="s">
        <v>739</v>
      </c>
      <c r="L108" s="9" t="str">
        <f t="shared" si="14"/>
        <v>Yes</v>
      </c>
    </row>
    <row r="109" spans="1:12" x14ac:dyDescent="0.25">
      <c r="A109" s="42" t="s">
        <v>634</v>
      </c>
      <c r="B109" s="33" t="s">
        <v>213</v>
      </c>
      <c r="C109" s="34">
        <v>382</v>
      </c>
      <c r="D109" s="11" t="str">
        <f t="shared" si="11"/>
        <v>N/A</v>
      </c>
      <c r="E109" s="34">
        <v>213</v>
      </c>
      <c r="F109" s="11" t="str">
        <f t="shared" si="12"/>
        <v>N/A</v>
      </c>
      <c r="G109" s="34">
        <v>189</v>
      </c>
      <c r="H109" s="11" t="str">
        <f t="shared" si="13"/>
        <v>N/A</v>
      </c>
      <c r="I109" s="12">
        <v>-44.2</v>
      </c>
      <c r="J109" s="12">
        <v>-11.3</v>
      </c>
      <c r="K109" s="41" t="s">
        <v>739</v>
      </c>
      <c r="L109" s="9" t="str">
        <f t="shared" si="14"/>
        <v>Yes</v>
      </c>
    </row>
    <row r="110" spans="1:12" ht="25" x14ac:dyDescent="0.25">
      <c r="A110" s="42" t="s">
        <v>1456</v>
      </c>
      <c r="B110" s="33" t="s">
        <v>213</v>
      </c>
      <c r="C110" s="43">
        <v>61.609947644000002</v>
      </c>
      <c r="D110" s="11" t="str">
        <f t="shared" si="11"/>
        <v>N/A</v>
      </c>
      <c r="E110" s="43">
        <v>63.676056338000002</v>
      </c>
      <c r="F110" s="11" t="str">
        <f t="shared" si="12"/>
        <v>N/A</v>
      </c>
      <c r="G110" s="43">
        <v>50.947089947000002</v>
      </c>
      <c r="H110" s="11" t="str">
        <f t="shared" si="13"/>
        <v>N/A</v>
      </c>
      <c r="I110" s="12">
        <v>3.3540000000000001</v>
      </c>
      <c r="J110" s="12">
        <v>-20</v>
      </c>
      <c r="K110" s="41" t="s">
        <v>739</v>
      </c>
      <c r="L110" s="9" t="str">
        <f t="shared" si="14"/>
        <v>Yes</v>
      </c>
    </row>
    <row r="111" spans="1:12" x14ac:dyDescent="0.25">
      <c r="A111" s="42" t="s">
        <v>635</v>
      </c>
      <c r="B111" s="33" t="s">
        <v>213</v>
      </c>
      <c r="C111" s="43">
        <v>45834095</v>
      </c>
      <c r="D111" s="11" t="str">
        <f t="shared" si="11"/>
        <v>N/A</v>
      </c>
      <c r="E111" s="43">
        <v>48786380</v>
      </c>
      <c r="F111" s="11" t="str">
        <f t="shared" si="12"/>
        <v>N/A</v>
      </c>
      <c r="G111" s="43">
        <v>48524165</v>
      </c>
      <c r="H111" s="11" t="str">
        <f t="shared" si="13"/>
        <v>N/A</v>
      </c>
      <c r="I111" s="12">
        <v>6.4409999999999998</v>
      </c>
      <c r="J111" s="12">
        <v>-0.53700000000000003</v>
      </c>
      <c r="K111" s="41" t="s">
        <v>739</v>
      </c>
      <c r="L111" s="9" t="str">
        <f t="shared" si="14"/>
        <v>Yes</v>
      </c>
    </row>
    <row r="112" spans="1:12" x14ac:dyDescent="0.25">
      <c r="A112" s="42" t="s">
        <v>636</v>
      </c>
      <c r="B112" s="33" t="s">
        <v>213</v>
      </c>
      <c r="C112" s="34">
        <v>3936</v>
      </c>
      <c r="D112" s="11" t="str">
        <f t="shared" si="11"/>
        <v>N/A</v>
      </c>
      <c r="E112" s="34">
        <v>4205</v>
      </c>
      <c r="F112" s="11" t="str">
        <f t="shared" si="12"/>
        <v>N/A</v>
      </c>
      <c r="G112" s="34">
        <v>4127</v>
      </c>
      <c r="H112" s="11" t="str">
        <f t="shared" si="13"/>
        <v>N/A</v>
      </c>
      <c r="I112" s="12">
        <v>6.8339999999999996</v>
      </c>
      <c r="J112" s="12">
        <v>-1.85</v>
      </c>
      <c r="K112" s="41" t="s">
        <v>739</v>
      </c>
      <c r="L112" s="9" t="str">
        <f t="shared" si="14"/>
        <v>Yes</v>
      </c>
    </row>
    <row r="113" spans="1:12" x14ac:dyDescent="0.25">
      <c r="A113" s="42" t="s">
        <v>1457</v>
      </c>
      <c r="B113" s="33" t="s">
        <v>213</v>
      </c>
      <c r="C113" s="43">
        <v>11644.841209</v>
      </c>
      <c r="D113" s="11" t="str">
        <f t="shared" si="11"/>
        <v>N/A</v>
      </c>
      <c r="E113" s="43">
        <v>11601.992866000001</v>
      </c>
      <c r="F113" s="11" t="str">
        <f t="shared" si="12"/>
        <v>N/A</v>
      </c>
      <c r="G113" s="43">
        <v>11757.73322</v>
      </c>
      <c r="H113" s="11" t="str">
        <f t="shared" si="13"/>
        <v>N/A</v>
      </c>
      <c r="I113" s="12">
        <v>-0.36799999999999999</v>
      </c>
      <c r="J113" s="12">
        <v>1.3420000000000001</v>
      </c>
      <c r="K113" s="41" t="s">
        <v>739</v>
      </c>
      <c r="L113" s="9" t="str">
        <f t="shared" si="14"/>
        <v>Yes</v>
      </c>
    </row>
    <row r="114" spans="1:12" ht="25" x14ac:dyDescent="0.25">
      <c r="A114" s="42" t="s">
        <v>637</v>
      </c>
      <c r="B114" s="33" t="s">
        <v>213</v>
      </c>
      <c r="C114" s="43">
        <v>224844</v>
      </c>
      <c r="D114" s="11" t="str">
        <f t="shared" si="11"/>
        <v>N/A</v>
      </c>
      <c r="E114" s="43">
        <v>284402</v>
      </c>
      <c r="F114" s="11" t="str">
        <f t="shared" si="12"/>
        <v>N/A</v>
      </c>
      <c r="G114" s="43">
        <v>266699</v>
      </c>
      <c r="H114" s="11" t="str">
        <f t="shared" si="13"/>
        <v>N/A</v>
      </c>
      <c r="I114" s="12">
        <v>26.49</v>
      </c>
      <c r="J114" s="12">
        <v>-6.22</v>
      </c>
      <c r="K114" s="41" t="s">
        <v>739</v>
      </c>
      <c r="L114" s="9" t="str">
        <f>IF(J114="Div by 0", "N/A", IF(OR(J114="N/A",K114="N/A"),"N/A", IF(J114&gt;VALUE(MID(K114,1,2)), "No", IF(J114&lt;-1*VALUE(MID(K114,1,2)), "No", "Yes"))))</f>
        <v>Yes</v>
      </c>
    </row>
    <row r="115" spans="1:12" x14ac:dyDescent="0.25">
      <c r="A115" s="42" t="s">
        <v>638</v>
      </c>
      <c r="B115" s="33" t="s">
        <v>213</v>
      </c>
      <c r="C115" s="34">
        <v>3600</v>
      </c>
      <c r="D115" s="11" t="str">
        <f t="shared" si="11"/>
        <v>N/A</v>
      </c>
      <c r="E115" s="34">
        <v>4753</v>
      </c>
      <c r="F115" s="11" t="str">
        <f t="shared" si="12"/>
        <v>N/A</v>
      </c>
      <c r="G115" s="34">
        <v>3597</v>
      </c>
      <c r="H115" s="11" t="str">
        <f t="shared" si="13"/>
        <v>N/A</v>
      </c>
      <c r="I115" s="12">
        <v>32.03</v>
      </c>
      <c r="J115" s="12">
        <v>-24.3</v>
      </c>
      <c r="K115" s="41" t="s">
        <v>739</v>
      </c>
      <c r="L115" s="9" t="str">
        <f t="shared" ref="L115:L119" si="15">IF(J115="Div by 0", "N/A", IF(OR(J115="N/A",K115="N/A"),"N/A", IF(J115&gt;VALUE(MID(K115,1,2)), "No", IF(J115&lt;-1*VALUE(MID(K115,1,2)), "No", "Yes"))))</f>
        <v>Yes</v>
      </c>
    </row>
    <row r="116" spans="1:12" ht="25" x14ac:dyDescent="0.25">
      <c r="A116" s="42" t="s">
        <v>1458</v>
      </c>
      <c r="B116" s="33" t="s">
        <v>213</v>
      </c>
      <c r="C116" s="43">
        <v>62.456666667</v>
      </c>
      <c r="D116" s="11" t="str">
        <f t="shared" si="11"/>
        <v>N/A</v>
      </c>
      <c r="E116" s="43">
        <v>59.836313906999997</v>
      </c>
      <c r="F116" s="11" t="str">
        <f t="shared" si="12"/>
        <v>N/A</v>
      </c>
      <c r="G116" s="43">
        <v>74.144842925000006</v>
      </c>
      <c r="H116" s="11" t="str">
        <f t="shared" si="13"/>
        <v>N/A</v>
      </c>
      <c r="I116" s="12">
        <v>-4.2</v>
      </c>
      <c r="J116" s="12">
        <v>23.91</v>
      </c>
      <c r="K116" s="41" t="s">
        <v>739</v>
      </c>
      <c r="L116" s="9" t="str">
        <f t="shared" si="15"/>
        <v>Yes</v>
      </c>
    </row>
    <row r="117" spans="1:12" ht="25" x14ac:dyDescent="0.25">
      <c r="A117" s="42" t="s">
        <v>639</v>
      </c>
      <c r="B117" s="33" t="s">
        <v>213</v>
      </c>
      <c r="C117" s="43">
        <v>0</v>
      </c>
      <c r="D117" s="11" t="str">
        <f t="shared" si="11"/>
        <v>N/A</v>
      </c>
      <c r="E117" s="43">
        <v>0</v>
      </c>
      <c r="F117" s="11" t="str">
        <f t="shared" si="12"/>
        <v>N/A</v>
      </c>
      <c r="G117" s="43">
        <v>0</v>
      </c>
      <c r="H117" s="11" t="str">
        <f t="shared" si="13"/>
        <v>N/A</v>
      </c>
      <c r="I117" s="12" t="s">
        <v>1747</v>
      </c>
      <c r="J117" s="12" t="s">
        <v>1747</v>
      </c>
      <c r="K117" s="41" t="s">
        <v>739</v>
      </c>
      <c r="L117" s="9" t="str">
        <f t="shared" si="15"/>
        <v>N/A</v>
      </c>
    </row>
    <row r="118" spans="1:12" x14ac:dyDescent="0.25">
      <c r="A118" s="42" t="s">
        <v>640</v>
      </c>
      <c r="B118" s="33" t="s">
        <v>213</v>
      </c>
      <c r="C118" s="34">
        <v>0</v>
      </c>
      <c r="D118" s="11" t="str">
        <f t="shared" si="11"/>
        <v>N/A</v>
      </c>
      <c r="E118" s="34">
        <v>0</v>
      </c>
      <c r="F118" s="11" t="str">
        <f t="shared" si="12"/>
        <v>N/A</v>
      </c>
      <c r="G118" s="34">
        <v>0</v>
      </c>
      <c r="H118" s="11" t="str">
        <f t="shared" si="13"/>
        <v>N/A</v>
      </c>
      <c r="I118" s="12" t="s">
        <v>1747</v>
      </c>
      <c r="J118" s="12" t="s">
        <v>1747</v>
      </c>
      <c r="K118" s="41" t="s">
        <v>739</v>
      </c>
      <c r="L118" s="9" t="str">
        <f t="shared" si="15"/>
        <v>N/A</v>
      </c>
    </row>
    <row r="119" spans="1:12" ht="25" x14ac:dyDescent="0.25">
      <c r="A119" s="42" t="s">
        <v>1459</v>
      </c>
      <c r="B119" s="33" t="s">
        <v>213</v>
      </c>
      <c r="C119" s="43" t="s">
        <v>1747</v>
      </c>
      <c r="D119" s="11" t="str">
        <f t="shared" si="11"/>
        <v>N/A</v>
      </c>
      <c r="E119" s="43" t="s">
        <v>1747</v>
      </c>
      <c r="F119" s="11" t="str">
        <f t="shared" si="12"/>
        <v>N/A</v>
      </c>
      <c r="G119" s="43" t="s">
        <v>1747</v>
      </c>
      <c r="H119" s="11" t="str">
        <f t="shared" si="13"/>
        <v>N/A</v>
      </c>
      <c r="I119" s="12" t="s">
        <v>1747</v>
      </c>
      <c r="J119" s="12" t="s">
        <v>1747</v>
      </c>
      <c r="K119" s="41" t="s">
        <v>739</v>
      </c>
      <c r="L119" s="9" t="str">
        <f t="shared" si="15"/>
        <v>N/A</v>
      </c>
    </row>
    <row r="120" spans="1:12" ht="25" x14ac:dyDescent="0.25">
      <c r="A120" s="42" t="s">
        <v>641</v>
      </c>
      <c r="B120" s="33" t="s">
        <v>213</v>
      </c>
      <c r="C120" s="43">
        <v>25642254</v>
      </c>
      <c r="D120" s="11" t="str">
        <f t="shared" si="11"/>
        <v>N/A</v>
      </c>
      <c r="E120" s="43">
        <v>24916036</v>
      </c>
      <c r="F120" s="11" t="str">
        <f t="shared" si="12"/>
        <v>N/A</v>
      </c>
      <c r="G120" s="43">
        <v>22987022</v>
      </c>
      <c r="H120" s="11" t="str">
        <f t="shared" si="13"/>
        <v>N/A</v>
      </c>
      <c r="I120" s="12">
        <v>-2.83</v>
      </c>
      <c r="J120" s="12">
        <v>-7.74</v>
      </c>
      <c r="K120" s="41" t="s">
        <v>739</v>
      </c>
      <c r="L120" s="9" t="str">
        <f t="shared" ref="L120:L131" si="16">IF(J120="Div by 0", "N/A", IF(K120="N/A","N/A", IF(J120&gt;VALUE(MID(K120,1,2)), "No", IF(J120&lt;-1*VALUE(MID(K120,1,2)), "No", "Yes"))))</f>
        <v>Yes</v>
      </c>
    </row>
    <row r="121" spans="1:12" x14ac:dyDescent="0.25">
      <c r="A121" s="42" t="s">
        <v>642</v>
      </c>
      <c r="B121" s="33" t="s">
        <v>213</v>
      </c>
      <c r="C121" s="34">
        <v>41274</v>
      </c>
      <c r="D121" s="11" t="str">
        <f t="shared" si="11"/>
        <v>N/A</v>
      </c>
      <c r="E121" s="34">
        <v>41421</v>
      </c>
      <c r="F121" s="11" t="str">
        <f t="shared" si="12"/>
        <v>N/A</v>
      </c>
      <c r="G121" s="34">
        <v>38941</v>
      </c>
      <c r="H121" s="11" t="str">
        <f t="shared" si="13"/>
        <v>N/A</v>
      </c>
      <c r="I121" s="12">
        <v>0.35620000000000002</v>
      </c>
      <c r="J121" s="12">
        <v>-5.99</v>
      </c>
      <c r="K121" s="41" t="s">
        <v>739</v>
      </c>
      <c r="L121" s="9" t="str">
        <f t="shared" si="16"/>
        <v>Yes</v>
      </c>
    </row>
    <row r="122" spans="1:12" ht="25" x14ac:dyDescent="0.25">
      <c r="A122" s="42" t="s">
        <v>1460</v>
      </c>
      <c r="B122" s="33" t="s">
        <v>213</v>
      </c>
      <c r="C122" s="43">
        <v>621.26893443999995</v>
      </c>
      <c r="D122" s="11" t="str">
        <f t="shared" si="11"/>
        <v>N/A</v>
      </c>
      <c r="E122" s="43">
        <v>601.53149369000005</v>
      </c>
      <c r="F122" s="11" t="str">
        <f t="shared" si="12"/>
        <v>N/A</v>
      </c>
      <c r="G122" s="43">
        <v>590.30384428000002</v>
      </c>
      <c r="H122" s="11" t="str">
        <f t="shared" si="13"/>
        <v>N/A</v>
      </c>
      <c r="I122" s="12">
        <v>-3.18</v>
      </c>
      <c r="J122" s="12">
        <v>-1.87</v>
      </c>
      <c r="K122" s="41" t="s">
        <v>739</v>
      </c>
      <c r="L122" s="9" t="str">
        <f t="shared" si="16"/>
        <v>Yes</v>
      </c>
    </row>
    <row r="123" spans="1:12" ht="25" x14ac:dyDescent="0.25">
      <c r="A123" s="42" t="s">
        <v>643</v>
      </c>
      <c r="B123" s="33" t="s">
        <v>213</v>
      </c>
      <c r="C123" s="43">
        <v>0</v>
      </c>
      <c r="D123" s="11" t="str">
        <f t="shared" ref="D123:D131" si="17">IF($B123="N/A","N/A",IF(C123&gt;10,"No",IF(C123&lt;-10,"No","Yes")))</f>
        <v>N/A</v>
      </c>
      <c r="E123" s="43">
        <v>0</v>
      </c>
      <c r="F123" s="11" t="str">
        <f t="shared" ref="F123:F131" si="18">IF($B123="N/A","N/A",IF(E123&gt;10,"No",IF(E123&lt;-10,"No","Yes")))</f>
        <v>N/A</v>
      </c>
      <c r="G123" s="43">
        <v>0</v>
      </c>
      <c r="H123" s="11" t="str">
        <f t="shared" ref="H123:H131" si="19">IF($B123="N/A","N/A",IF(G123&gt;10,"No",IF(G123&lt;-10,"No","Yes")))</f>
        <v>N/A</v>
      </c>
      <c r="I123" s="12" t="s">
        <v>1747</v>
      </c>
      <c r="J123" s="12" t="s">
        <v>1747</v>
      </c>
      <c r="K123" s="41" t="s">
        <v>739</v>
      </c>
      <c r="L123" s="9" t="str">
        <f t="shared" si="16"/>
        <v>N/A</v>
      </c>
    </row>
    <row r="124" spans="1:12" x14ac:dyDescent="0.25">
      <c r="A124" s="42" t="s">
        <v>644</v>
      </c>
      <c r="B124" s="33" t="s">
        <v>213</v>
      </c>
      <c r="C124" s="34">
        <v>0</v>
      </c>
      <c r="D124" s="11" t="str">
        <f t="shared" si="17"/>
        <v>N/A</v>
      </c>
      <c r="E124" s="34">
        <v>0</v>
      </c>
      <c r="F124" s="11" t="str">
        <f t="shared" si="18"/>
        <v>N/A</v>
      </c>
      <c r="G124" s="34">
        <v>0</v>
      </c>
      <c r="H124" s="11" t="str">
        <f t="shared" si="19"/>
        <v>N/A</v>
      </c>
      <c r="I124" s="12" t="s">
        <v>1747</v>
      </c>
      <c r="J124" s="12" t="s">
        <v>1747</v>
      </c>
      <c r="K124" s="41" t="s">
        <v>739</v>
      </c>
      <c r="L124" s="9" t="str">
        <f t="shared" si="16"/>
        <v>N/A</v>
      </c>
    </row>
    <row r="125" spans="1:12" ht="25" x14ac:dyDescent="0.25">
      <c r="A125" s="42" t="s">
        <v>1461</v>
      </c>
      <c r="B125" s="33" t="s">
        <v>213</v>
      </c>
      <c r="C125" s="43" t="s">
        <v>1747</v>
      </c>
      <c r="D125" s="11" t="str">
        <f t="shared" si="17"/>
        <v>N/A</v>
      </c>
      <c r="E125" s="43" t="s">
        <v>1747</v>
      </c>
      <c r="F125" s="11" t="str">
        <f t="shared" si="18"/>
        <v>N/A</v>
      </c>
      <c r="G125" s="43" t="s">
        <v>1747</v>
      </c>
      <c r="H125" s="11" t="str">
        <f t="shared" si="19"/>
        <v>N/A</v>
      </c>
      <c r="I125" s="12" t="s">
        <v>1747</v>
      </c>
      <c r="J125" s="12" t="s">
        <v>1747</v>
      </c>
      <c r="K125" s="41" t="s">
        <v>739</v>
      </c>
      <c r="L125" s="9" t="str">
        <f t="shared" si="16"/>
        <v>N/A</v>
      </c>
    </row>
    <row r="126" spans="1:12" ht="25" x14ac:dyDescent="0.25">
      <c r="A126" s="42" t="s">
        <v>645</v>
      </c>
      <c r="B126" s="33" t="s">
        <v>213</v>
      </c>
      <c r="C126" s="43">
        <v>3237043</v>
      </c>
      <c r="D126" s="11" t="str">
        <f t="shared" si="17"/>
        <v>N/A</v>
      </c>
      <c r="E126" s="43">
        <v>3366543</v>
      </c>
      <c r="F126" s="11" t="str">
        <f t="shared" si="18"/>
        <v>N/A</v>
      </c>
      <c r="G126" s="43">
        <v>972062</v>
      </c>
      <c r="H126" s="11" t="str">
        <f t="shared" si="19"/>
        <v>N/A</v>
      </c>
      <c r="I126" s="12">
        <v>4.0010000000000003</v>
      </c>
      <c r="J126" s="12">
        <v>-71.099999999999994</v>
      </c>
      <c r="K126" s="41" t="s">
        <v>739</v>
      </c>
      <c r="L126" s="9" t="str">
        <f t="shared" si="16"/>
        <v>No</v>
      </c>
    </row>
    <row r="127" spans="1:12" x14ac:dyDescent="0.25">
      <c r="A127" s="42" t="s">
        <v>646</v>
      </c>
      <c r="B127" s="33" t="s">
        <v>213</v>
      </c>
      <c r="C127" s="34">
        <v>10417</v>
      </c>
      <c r="D127" s="11" t="str">
        <f t="shared" si="17"/>
        <v>N/A</v>
      </c>
      <c r="E127" s="34">
        <v>10844</v>
      </c>
      <c r="F127" s="11" t="str">
        <f t="shared" si="18"/>
        <v>N/A</v>
      </c>
      <c r="G127" s="34">
        <v>6453</v>
      </c>
      <c r="H127" s="11" t="str">
        <f t="shared" si="19"/>
        <v>N/A</v>
      </c>
      <c r="I127" s="12">
        <v>4.0990000000000002</v>
      </c>
      <c r="J127" s="12">
        <v>-40.5</v>
      </c>
      <c r="K127" s="41" t="s">
        <v>739</v>
      </c>
      <c r="L127" s="9" t="str">
        <f t="shared" si="16"/>
        <v>No</v>
      </c>
    </row>
    <row r="128" spans="1:12" ht="25" x14ac:dyDescent="0.25">
      <c r="A128" s="42" t="s">
        <v>1462</v>
      </c>
      <c r="B128" s="33" t="s">
        <v>213</v>
      </c>
      <c r="C128" s="43">
        <v>310.74618412000001</v>
      </c>
      <c r="D128" s="11" t="str">
        <f t="shared" si="17"/>
        <v>N/A</v>
      </c>
      <c r="E128" s="43">
        <v>310.45213942999999</v>
      </c>
      <c r="F128" s="11" t="str">
        <f t="shared" si="18"/>
        <v>N/A</v>
      </c>
      <c r="G128" s="43">
        <v>150.63722300000001</v>
      </c>
      <c r="H128" s="11" t="str">
        <f t="shared" si="19"/>
        <v>N/A</v>
      </c>
      <c r="I128" s="12">
        <v>-9.5000000000000001E-2</v>
      </c>
      <c r="J128" s="12">
        <v>-51.5</v>
      </c>
      <c r="K128" s="41" t="s">
        <v>739</v>
      </c>
      <c r="L128" s="9" t="str">
        <f t="shared" si="16"/>
        <v>No</v>
      </c>
    </row>
    <row r="129" spans="1:12" ht="25" x14ac:dyDescent="0.25">
      <c r="A129" s="42" t="s">
        <v>647</v>
      </c>
      <c r="B129" s="33" t="s">
        <v>213</v>
      </c>
      <c r="C129" s="43">
        <v>1305287</v>
      </c>
      <c r="D129" s="11" t="str">
        <f t="shared" si="17"/>
        <v>N/A</v>
      </c>
      <c r="E129" s="43">
        <v>1353498</v>
      </c>
      <c r="F129" s="11" t="str">
        <f t="shared" si="18"/>
        <v>N/A</v>
      </c>
      <c r="G129" s="43">
        <v>13037124</v>
      </c>
      <c r="H129" s="11" t="str">
        <f t="shared" si="19"/>
        <v>N/A</v>
      </c>
      <c r="I129" s="12">
        <v>3.694</v>
      </c>
      <c r="J129" s="12">
        <v>863.2</v>
      </c>
      <c r="K129" s="41" t="s">
        <v>739</v>
      </c>
      <c r="L129" s="9" t="str">
        <f t="shared" si="16"/>
        <v>No</v>
      </c>
    </row>
    <row r="130" spans="1:12" x14ac:dyDescent="0.25">
      <c r="A130" s="42" t="s">
        <v>648</v>
      </c>
      <c r="B130" s="33" t="s">
        <v>213</v>
      </c>
      <c r="C130" s="34">
        <v>195</v>
      </c>
      <c r="D130" s="11" t="str">
        <f t="shared" si="17"/>
        <v>N/A</v>
      </c>
      <c r="E130" s="34">
        <v>198</v>
      </c>
      <c r="F130" s="11" t="str">
        <f t="shared" si="18"/>
        <v>N/A</v>
      </c>
      <c r="G130" s="34">
        <v>1891</v>
      </c>
      <c r="H130" s="11" t="str">
        <f t="shared" si="19"/>
        <v>N/A</v>
      </c>
      <c r="I130" s="12">
        <v>1.538</v>
      </c>
      <c r="J130" s="12">
        <v>855.1</v>
      </c>
      <c r="K130" s="41" t="s">
        <v>739</v>
      </c>
      <c r="L130" s="9" t="str">
        <f t="shared" si="16"/>
        <v>No</v>
      </c>
    </row>
    <row r="131" spans="1:12" ht="25" x14ac:dyDescent="0.25">
      <c r="A131" s="42" t="s">
        <v>1463</v>
      </c>
      <c r="B131" s="33" t="s">
        <v>213</v>
      </c>
      <c r="C131" s="43">
        <v>6693.7794872000004</v>
      </c>
      <c r="D131" s="11" t="str">
        <f t="shared" si="17"/>
        <v>N/A</v>
      </c>
      <c r="E131" s="43">
        <v>6835.8484847999998</v>
      </c>
      <c r="F131" s="11" t="str">
        <f t="shared" si="18"/>
        <v>N/A</v>
      </c>
      <c r="G131" s="43">
        <v>6894.3014278000001</v>
      </c>
      <c r="H131" s="11" t="str">
        <f t="shared" si="19"/>
        <v>N/A</v>
      </c>
      <c r="I131" s="12">
        <v>2.1219999999999999</v>
      </c>
      <c r="J131" s="12">
        <v>0.85509999999999997</v>
      </c>
      <c r="K131" s="41" t="s">
        <v>739</v>
      </c>
      <c r="L131" s="9" t="str">
        <f t="shared" si="16"/>
        <v>Yes</v>
      </c>
    </row>
    <row r="132" spans="1:12" x14ac:dyDescent="0.25">
      <c r="A132" s="42" t="s">
        <v>1464</v>
      </c>
      <c r="B132" s="33" t="s">
        <v>213</v>
      </c>
      <c r="C132" s="43">
        <v>417.90149136000002</v>
      </c>
      <c r="D132" s="11" t="str">
        <f t="shared" ref="D132:D143" si="20">IF($B132="N/A","N/A",IF(C132&gt;10,"No",IF(C132&lt;-10,"No","Yes")))</f>
        <v>N/A</v>
      </c>
      <c r="E132" s="43">
        <v>331.46851587999998</v>
      </c>
      <c r="F132" s="11" t="str">
        <f t="shared" ref="F132:F143" si="21">IF($B132="N/A","N/A",IF(E132&gt;10,"No",IF(E132&lt;-10,"No","Yes")))</f>
        <v>N/A</v>
      </c>
      <c r="G132" s="43">
        <v>221.27545892000001</v>
      </c>
      <c r="H132" s="11" t="str">
        <f t="shared" ref="H132:H143" si="22">IF($B132="N/A","N/A",IF(G132&gt;10,"No",IF(G132&lt;-10,"No","Yes")))</f>
        <v>N/A</v>
      </c>
      <c r="I132" s="12">
        <v>-20.7</v>
      </c>
      <c r="J132" s="12">
        <v>-33.200000000000003</v>
      </c>
      <c r="K132" s="41" t="s">
        <v>739</v>
      </c>
      <c r="L132" s="9" t="str">
        <f t="shared" ref="L132:L143" si="23">IF(J132="Div by 0", "N/A", IF(K132="N/A","N/A", IF(J132&gt;VALUE(MID(K132,1,2)), "No", IF(J132&lt;-1*VALUE(MID(K132,1,2)), "No", "Yes"))))</f>
        <v>No</v>
      </c>
    </row>
    <row r="133" spans="1:12" x14ac:dyDescent="0.25">
      <c r="A133" s="42" t="s">
        <v>1465</v>
      </c>
      <c r="B133" s="33" t="s">
        <v>213</v>
      </c>
      <c r="C133" s="43">
        <v>323.36822658</v>
      </c>
      <c r="D133" s="11" t="str">
        <f t="shared" si="20"/>
        <v>N/A</v>
      </c>
      <c r="E133" s="43">
        <v>288.67657766999997</v>
      </c>
      <c r="F133" s="11" t="str">
        <f t="shared" si="21"/>
        <v>N/A</v>
      </c>
      <c r="G133" s="43">
        <v>219.60560623000001</v>
      </c>
      <c r="H133" s="11" t="str">
        <f t="shared" si="22"/>
        <v>N/A</v>
      </c>
      <c r="I133" s="12">
        <v>-10.7</v>
      </c>
      <c r="J133" s="12">
        <v>-23.9</v>
      </c>
      <c r="K133" s="41" t="s">
        <v>739</v>
      </c>
      <c r="L133" s="9" t="str">
        <f t="shared" si="23"/>
        <v>Yes</v>
      </c>
    </row>
    <row r="134" spans="1:12" x14ac:dyDescent="0.25">
      <c r="A134" s="42" t="s">
        <v>1466</v>
      </c>
      <c r="B134" s="33" t="s">
        <v>213</v>
      </c>
      <c r="C134" s="43">
        <v>528.83667137999998</v>
      </c>
      <c r="D134" s="11" t="str">
        <f t="shared" si="20"/>
        <v>N/A</v>
      </c>
      <c r="E134" s="43">
        <v>376.85073197999998</v>
      </c>
      <c r="F134" s="11" t="str">
        <f t="shared" si="21"/>
        <v>N/A</v>
      </c>
      <c r="G134" s="43">
        <v>221.87640146999999</v>
      </c>
      <c r="H134" s="11" t="str">
        <f t="shared" si="22"/>
        <v>N/A</v>
      </c>
      <c r="I134" s="12">
        <v>-28.7</v>
      </c>
      <c r="J134" s="12">
        <v>-41.1</v>
      </c>
      <c r="K134" s="41" t="s">
        <v>739</v>
      </c>
      <c r="L134" s="9" t="str">
        <f t="shared" si="23"/>
        <v>No</v>
      </c>
    </row>
    <row r="135" spans="1:12" x14ac:dyDescent="0.25">
      <c r="A135" s="42" t="s">
        <v>1467</v>
      </c>
      <c r="B135" s="33" t="s">
        <v>213</v>
      </c>
      <c r="C135" s="43">
        <v>8419.4027012000006</v>
      </c>
      <c r="D135" s="11" t="str">
        <f t="shared" si="20"/>
        <v>N/A</v>
      </c>
      <c r="E135" s="43">
        <v>8311.0903636000003</v>
      </c>
      <c r="F135" s="11" t="str">
        <f t="shared" si="21"/>
        <v>N/A</v>
      </c>
      <c r="G135" s="43">
        <v>8621.8760906000007</v>
      </c>
      <c r="H135" s="11" t="str">
        <f t="shared" si="22"/>
        <v>N/A</v>
      </c>
      <c r="I135" s="12">
        <v>-1.29</v>
      </c>
      <c r="J135" s="12">
        <v>3.7389999999999999</v>
      </c>
      <c r="K135" s="41" t="s">
        <v>739</v>
      </c>
      <c r="L135" s="9" t="str">
        <f t="shared" si="23"/>
        <v>Yes</v>
      </c>
    </row>
    <row r="136" spans="1:12" x14ac:dyDescent="0.25">
      <c r="A136" s="42" t="s">
        <v>1468</v>
      </c>
      <c r="B136" s="33" t="s">
        <v>213</v>
      </c>
      <c r="C136" s="43">
        <v>9890.5750157000002</v>
      </c>
      <c r="D136" s="11" t="str">
        <f t="shared" si="20"/>
        <v>N/A</v>
      </c>
      <c r="E136" s="43">
        <v>10112.845427</v>
      </c>
      <c r="F136" s="11" t="str">
        <f t="shared" si="21"/>
        <v>N/A</v>
      </c>
      <c r="G136" s="43">
        <v>10822.393284</v>
      </c>
      <c r="H136" s="11" t="str">
        <f t="shared" si="22"/>
        <v>N/A</v>
      </c>
      <c r="I136" s="12">
        <v>2.2469999999999999</v>
      </c>
      <c r="J136" s="12">
        <v>7.016</v>
      </c>
      <c r="K136" s="41" t="s">
        <v>739</v>
      </c>
      <c r="L136" s="9" t="str">
        <f t="shared" si="23"/>
        <v>Yes</v>
      </c>
    </row>
    <row r="137" spans="1:12" x14ac:dyDescent="0.25">
      <c r="A137" s="42" t="s">
        <v>1469</v>
      </c>
      <c r="B137" s="33" t="s">
        <v>213</v>
      </c>
      <c r="C137" s="43">
        <v>6700.2612314999997</v>
      </c>
      <c r="D137" s="11" t="str">
        <f t="shared" si="20"/>
        <v>N/A</v>
      </c>
      <c r="E137" s="43">
        <v>6310.6236110999998</v>
      </c>
      <c r="F137" s="11" t="str">
        <f t="shared" si="21"/>
        <v>N/A</v>
      </c>
      <c r="G137" s="43">
        <v>6237.6530487</v>
      </c>
      <c r="H137" s="11" t="str">
        <f t="shared" si="22"/>
        <v>N/A</v>
      </c>
      <c r="I137" s="12">
        <v>-5.82</v>
      </c>
      <c r="J137" s="12">
        <v>-1.1599999999999999</v>
      </c>
      <c r="K137" s="41" t="s">
        <v>739</v>
      </c>
      <c r="L137" s="9" t="str">
        <f t="shared" si="23"/>
        <v>Yes</v>
      </c>
    </row>
    <row r="138" spans="1:12" x14ac:dyDescent="0.25">
      <c r="A138" s="42" t="s">
        <v>1470</v>
      </c>
      <c r="B138" s="33" t="s">
        <v>213</v>
      </c>
      <c r="C138" s="43">
        <v>266.10693766000003</v>
      </c>
      <c r="D138" s="11" t="str">
        <f t="shared" si="20"/>
        <v>N/A</v>
      </c>
      <c r="E138" s="43">
        <v>241.20629682000001</v>
      </c>
      <c r="F138" s="11" t="str">
        <f t="shared" si="21"/>
        <v>N/A</v>
      </c>
      <c r="G138" s="43">
        <v>162.78058037</v>
      </c>
      <c r="H138" s="11" t="str">
        <f t="shared" si="22"/>
        <v>N/A</v>
      </c>
      <c r="I138" s="12">
        <v>-9.36</v>
      </c>
      <c r="J138" s="12">
        <v>-32.5</v>
      </c>
      <c r="K138" s="41" t="s">
        <v>739</v>
      </c>
      <c r="L138" s="9" t="str">
        <f t="shared" si="23"/>
        <v>No</v>
      </c>
    </row>
    <row r="139" spans="1:12" x14ac:dyDescent="0.25">
      <c r="A139" s="42" t="s">
        <v>1471</v>
      </c>
      <c r="B139" s="33" t="s">
        <v>213</v>
      </c>
      <c r="C139" s="43">
        <v>230.02000096</v>
      </c>
      <c r="D139" s="11" t="str">
        <f t="shared" si="20"/>
        <v>N/A</v>
      </c>
      <c r="E139" s="43">
        <v>188.50062276</v>
      </c>
      <c r="F139" s="11" t="str">
        <f t="shared" si="21"/>
        <v>N/A</v>
      </c>
      <c r="G139" s="43">
        <v>132.34740328999999</v>
      </c>
      <c r="H139" s="11" t="str">
        <f t="shared" si="22"/>
        <v>N/A</v>
      </c>
      <c r="I139" s="12">
        <v>-18.100000000000001</v>
      </c>
      <c r="J139" s="12">
        <v>-29.8</v>
      </c>
      <c r="K139" s="41" t="s">
        <v>739</v>
      </c>
      <c r="L139" s="9" t="str">
        <f t="shared" si="23"/>
        <v>Yes</v>
      </c>
    </row>
    <row r="140" spans="1:12" x14ac:dyDescent="0.25">
      <c r="A140" s="42" t="s">
        <v>1472</v>
      </c>
      <c r="B140" s="33" t="s">
        <v>213</v>
      </c>
      <c r="C140" s="43">
        <v>299.78652215</v>
      </c>
      <c r="D140" s="11" t="str">
        <f t="shared" si="20"/>
        <v>N/A</v>
      </c>
      <c r="E140" s="43">
        <v>288.46980105</v>
      </c>
      <c r="F140" s="11" t="str">
        <f t="shared" si="21"/>
        <v>N/A</v>
      </c>
      <c r="G140" s="43">
        <v>190.49473967</v>
      </c>
      <c r="H140" s="11" t="str">
        <f t="shared" si="22"/>
        <v>N/A</v>
      </c>
      <c r="I140" s="12">
        <v>-3.77</v>
      </c>
      <c r="J140" s="12">
        <v>-34</v>
      </c>
      <c r="K140" s="41" t="s">
        <v>739</v>
      </c>
      <c r="L140" s="9" t="str">
        <f t="shared" si="23"/>
        <v>No</v>
      </c>
    </row>
    <row r="141" spans="1:12" x14ac:dyDescent="0.25">
      <c r="A141" s="42" t="s">
        <v>1473</v>
      </c>
      <c r="B141" s="33" t="s">
        <v>213</v>
      </c>
      <c r="C141" s="43">
        <v>5165.8865426000002</v>
      </c>
      <c r="D141" s="11" t="str">
        <f t="shared" si="20"/>
        <v>N/A</v>
      </c>
      <c r="E141" s="43">
        <v>5123.4086592000003</v>
      </c>
      <c r="F141" s="11" t="str">
        <f t="shared" si="21"/>
        <v>N/A</v>
      </c>
      <c r="G141" s="43">
        <v>5227.8030117999997</v>
      </c>
      <c r="H141" s="11" t="str">
        <f t="shared" si="22"/>
        <v>N/A</v>
      </c>
      <c r="I141" s="12">
        <v>-0.82199999999999995</v>
      </c>
      <c r="J141" s="12">
        <v>2.0379999999999998</v>
      </c>
      <c r="K141" s="41" t="s">
        <v>739</v>
      </c>
      <c r="L141" s="9" t="str">
        <f t="shared" si="23"/>
        <v>Yes</v>
      </c>
    </row>
    <row r="142" spans="1:12" x14ac:dyDescent="0.25">
      <c r="A142" s="42" t="s">
        <v>1474</v>
      </c>
      <c r="B142" s="33" t="s">
        <v>213</v>
      </c>
      <c r="C142" s="43">
        <v>4224.8253248999999</v>
      </c>
      <c r="D142" s="11" t="str">
        <f t="shared" si="20"/>
        <v>N/A</v>
      </c>
      <c r="E142" s="43">
        <v>4200.8045478000004</v>
      </c>
      <c r="F142" s="11" t="str">
        <f t="shared" si="21"/>
        <v>N/A</v>
      </c>
      <c r="G142" s="43">
        <v>4287.9746610000002</v>
      </c>
      <c r="H142" s="11" t="str">
        <f t="shared" si="22"/>
        <v>N/A</v>
      </c>
      <c r="I142" s="12">
        <v>-0.56899999999999995</v>
      </c>
      <c r="J142" s="12">
        <v>2.0750000000000002</v>
      </c>
      <c r="K142" s="41" t="s">
        <v>739</v>
      </c>
      <c r="L142" s="9" t="str">
        <f t="shared" si="23"/>
        <v>Yes</v>
      </c>
    </row>
    <row r="143" spans="1:12" x14ac:dyDescent="0.25">
      <c r="A143" s="42" t="s">
        <v>1475</v>
      </c>
      <c r="B143" s="33" t="s">
        <v>213</v>
      </c>
      <c r="C143" s="43">
        <v>6347.9851554999996</v>
      </c>
      <c r="D143" s="11" t="str">
        <f t="shared" si="20"/>
        <v>N/A</v>
      </c>
      <c r="E143" s="43">
        <v>6257.9060810999999</v>
      </c>
      <c r="F143" s="11" t="str">
        <f t="shared" si="21"/>
        <v>N/A</v>
      </c>
      <c r="G143" s="43">
        <v>6437.5154353999997</v>
      </c>
      <c r="H143" s="11" t="str">
        <f t="shared" si="22"/>
        <v>N/A</v>
      </c>
      <c r="I143" s="12">
        <v>-1.42</v>
      </c>
      <c r="J143" s="12">
        <v>2.87</v>
      </c>
      <c r="K143" s="41" t="s">
        <v>739</v>
      </c>
      <c r="L143" s="9" t="str">
        <f t="shared" si="23"/>
        <v>Yes</v>
      </c>
    </row>
    <row r="144" spans="1:12" x14ac:dyDescent="0.25">
      <c r="A144" s="42" t="s">
        <v>89</v>
      </c>
      <c r="B144" s="33" t="s">
        <v>213</v>
      </c>
      <c r="C144" s="8">
        <v>21.952399805999999</v>
      </c>
      <c r="D144" s="11" t="str">
        <f t="shared" ref="D144:D161" si="24">IF($B144="N/A","N/A",IF(C144&gt;10,"No",IF(C144&lt;-10,"No","Yes")))</f>
        <v>N/A</v>
      </c>
      <c r="E144" s="8">
        <v>19.456206819999998</v>
      </c>
      <c r="F144" s="11" t="str">
        <f t="shared" ref="F144:F161" si="25">IF($B144="N/A","N/A",IF(E144&gt;10,"No",IF(E144&lt;-10,"No","Yes")))</f>
        <v>N/A</v>
      </c>
      <c r="G144" s="8">
        <v>11.193027152000001</v>
      </c>
      <c r="H144" s="11" t="str">
        <f t="shared" ref="H144:H161" si="26">IF($B144="N/A","N/A",IF(G144&gt;10,"No",IF(G144&lt;-10,"No","Yes")))</f>
        <v>N/A</v>
      </c>
      <c r="I144" s="12">
        <v>-11.4</v>
      </c>
      <c r="J144" s="12">
        <v>-42.5</v>
      </c>
      <c r="K144" s="41" t="s">
        <v>739</v>
      </c>
      <c r="L144" s="9" t="str">
        <f t="shared" ref="L144:L161" si="27">IF(J144="Div by 0", "N/A", IF(K144="N/A","N/A", IF(J144&gt;VALUE(MID(K144,1,2)), "No", IF(J144&lt;-1*VALUE(MID(K144,1,2)), "No", "Yes"))))</f>
        <v>No</v>
      </c>
    </row>
    <row r="145" spans="1:12" x14ac:dyDescent="0.25">
      <c r="A145" s="42" t="s">
        <v>477</v>
      </c>
      <c r="B145" s="33" t="s">
        <v>213</v>
      </c>
      <c r="C145" s="8">
        <v>22.936045110999999</v>
      </c>
      <c r="D145" s="11" t="str">
        <f t="shared" si="24"/>
        <v>N/A</v>
      </c>
      <c r="E145" s="8">
        <v>20.896142053999998</v>
      </c>
      <c r="F145" s="11" t="str">
        <f t="shared" si="25"/>
        <v>N/A</v>
      </c>
      <c r="G145" s="8">
        <v>13.124704270000001</v>
      </c>
      <c r="H145" s="11" t="str">
        <f t="shared" si="26"/>
        <v>N/A</v>
      </c>
      <c r="I145" s="12">
        <v>-8.89</v>
      </c>
      <c r="J145" s="12">
        <v>-37.200000000000003</v>
      </c>
      <c r="K145" s="41" t="s">
        <v>739</v>
      </c>
      <c r="L145" s="9" t="str">
        <f t="shared" si="27"/>
        <v>No</v>
      </c>
    </row>
    <row r="146" spans="1:12" x14ac:dyDescent="0.25">
      <c r="A146" s="42" t="s">
        <v>478</v>
      </c>
      <c r="B146" s="33" t="s">
        <v>213</v>
      </c>
      <c r="C146" s="8">
        <v>20.705702167999998</v>
      </c>
      <c r="D146" s="11" t="str">
        <f t="shared" si="24"/>
        <v>N/A</v>
      </c>
      <c r="E146" s="8">
        <v>17.813438437999999</v>
      </c>
      <c r="F146" s="11" t="str">
        <f t="shared" si="25"/>
        <v>N/A</v>
      </c>
      <c r="G146" s="8">
        <v>9.0654277377000003</v>
      </c>
      <c r="H146" s="11" t="str">
        <f t="shared" si="26"/>
        <v>N/A</v>
      </c>
      <c r="I146" s="12">
        <v>-14</v>
      </c>
      <c r="J146" s="12">
        <v>-49.1</v>
      </c>
      <c r="K146" s="41" t="s">
        <v>739</v>
      </c>
      <c r="L146" s="9" t="str">
        <f t="shared" si="27"/>
        <v>No</v>
      </c>
    </row>
    <row r="147" spans="1:12" x14ac:dyDescent="0.25">
      <c r="A147" s="42" t="s">
        <v>1476</v>
      </c>
      <c r="B147" s="33" t="s">
        <v>213</v>
      </c>
      <c r="C147" s="8">
        <v>25.126919184999998</v>
      </c>
      <c r="D147" s="11" t="str">
        <f t="shared" si="24"/>
        <v>N/A</v>
      </c>
      <c r="E147" s="8">
        <v>24.470693112999999</v>
      </c>
      <c r="F147" s="11" t="str">
        <f t="shared" si="25"/>
        <v>N/A</v>
      </c>
      <c r="G147" s="8">
        <v>23.880610037</v>
      </c>
      <c r="H147" s="11" t="str">
        <f t="shared" si="26"/>
        <v>N/A</v>
      </c>
      <c r="I147" s="12">
        <v>-2.61</v>
      </c>
      <c r="J147" s="12">
        <v>-2.41</v>
      </c>
      <c r="K147" s="41" t="s">
        <v>739</v>
      </c>
      <c r="L147" s="9" t="str">
        <f t="shared" si="27"/>
        <v>Yes</v>
      </c>
    </row>
    <row r="148" spans="1:12" x14ac:dyDescent="0.25">
      <c r="A148" s="42" t="s">
        <v>1477</v>
      </c>
      <c r="B148" s="33" t="s">
        <v>213</v>
      </c>
      <c r="C148" s="8">
        <v>34.008064646000001</v>
      </c>
      <c r="D148" s="11" t="str">
        <f t="shared" si="24"/>
        <v>N/A</v>
      </c>
      <c r="E148" s="8">
        <v>33.627682677999999</v>
      </c>
      <c r="F148" s="11" t="str">
        <f t="shared" si="25"/>
        <v>N/A</v>
      </c>
      <c r="G148" s="8">
        <v>33.200084844000003</v>
      </c>
      <c r="H148" s="11" t="str">
        <f t="shared" si="26"/>
        <v>N/A</v>
      </c>
      <c r="I148" s="12">
        <v>-1.1200000000000001</v>
      </c>
      <c r="J148" s="12">
        <v>-1.27</v>
      </c>
      <c r="K148" s="41" t="s">
        <v>739</v>
      </c>
      <c r="L148" s="9" t="str">
        <f t="shared" si="27"/>
        <v>Yes</v>
      </c>
    </row>
    <row r="149" spans="1:12" x14ac:dyDescent="0.25">
      <c r="A149" s="42" t="s">
        <v>1478</v>
      </c>
      <c r="B149" s="33" t="s">
        <v>213</v>
      </c>
      <c r="C149" s="8">
        <v>14.493009739</v>
      </c>
      <c r="D149" s="11" t="str">
        <f t="shared" si="24"/>
        <v>N/A</v>
      </c>
      <c r="E149" s="8">
        <v>14.035285285</v>
      </c>
      <c r="F149" s="11" t="str">
        <f t="shared" si="25"/>
        <v>N/A</v>
      </c>
      <c r="G149" s="8">
        <v>13.475272616</v>
      </c>
      <c r="H149" s="11" t="str">
        <f t="shared" si="26"/>
        <v>N/A</v>
      </c>
      <c r="I149" s="12">
        <v>-3.16</v>
      </c>
      <c r="J149" s="12">
        <v>-3.99</v>
      </c>
      <c r="K149" s="41" t="s">
        <v>739</v>
      </c>
      <c r="L149" s="9" t="str">
        <f t="shared" si="27"/>
        <v>Yes</v>
      </c>
    </row>
    <row r="150" spans="1:12" x14ac:dyDescent="0.25">
      <c r="A150" s="42" t="s">
        <v>90</v>
      </c>
      <c r="B150" s="33" t="s">
        <v>213</v>
      </c>
      <c r="C150" s="8">
        <v>41.545026616000001</v>
      </c>
      <c r="D150" s="11" t="str">
        <f t="shared" si="24"/>
        <v>N/A</v>
      </c>
      <c r="E150" s="8">
        <v>42.007680307000001</v>
      </c>
      <c r="F150" s="11" t="str">
        <f t="shared" si="25"/>
        <v>N/A</v>
      </c>
      <c r="G150" s="8">
        <v>39.061736580999998</v>
      </c>
      <c r="H150" s="11" t="str">
        <f t="shared" si="26"/>
        <v>N/A</v>
      </c>
      <c r="I150" s="12">
        <v>1.1140000000000001</v>
      </c>
      <c r="J150" s="12">
        <v>-7.01</v>
      </c>
      <c r="K150" s="41" t="s">
        <v>739</v>
      </c>
      <c r="L150" s="9" t="str">
        <f t="shared" si="27"/>
        <v>Yes</v>
      </c>
    </row>
    <row r="151" spans="1:12" x14ac:dyDescent="0.25">
      <c r="A151" s="42" t="s">
        <v>479</v>
      </c>
      <c r="B151" s="33" t="s">
        <v>213</v>
      </c>
      <c r="C151" s="8">
        <v>42.059858306000002</v>
      </c>
      <c r="D151" s="11" t="str">
        <f t="shared" si="24"/>
        <v>N/A</v>
      </c>
      <c r="E151" s="8">
        <v>42.343191109000003</v>
      </c>
      <c r="F151" s="11" t="str">
        <f t="shared" si="25"/>
        <v>N/A</v>
      </c>
      <c r="G151" s="8">
        <v>39.861965441999999</v>
      </c>
      <c r="H151" s="11" t="str">
        <f t="shared" si="26"/>
        <v>N/A</v>
      </c>
      <c r="I151" s="12">
        <v>0.67359999999999998</v>
      </c>
      <c r="J151" s="12">
        <v>-5.86</v>
      </c>
      <c r="K151" s="41" t="s">
        <v>739</v>
      </c>
      <c r="L151" s="9" t="str">
        <f t="shared" si="27"/>
        <v>Yes</v>
      </c>
    </row>
    <row r="152" spans="1:12" x14ac:dyDescent="0.25">
      <c r="A152" s="42" t="s">
        <v>480</v>
      </c>
      <c r="B152" s="33" t="s">
        <v>213</v>
      </c>
      <c r="C152" s="8">
        <v>40.737904493000002</v>
      </c>
      <c r="D152" s="11" t="str">
        <f t="shared" si="24"/>
        <v>N/A</v>
      </c>
      <c r="E152" s="8">
        <v>41.550300300000004</v>
      </c>
      <c r="F152" s="11" t="str">
        <f t="shared" si="25"/>
        <v>N/A</v>
      </c>
      <c r="G152" s="8">
        <v>38.590462295000002</v>
      </c>
      <c r="H152" s="11" t="str">
        <f t="shared" si="26"/>
        <v>N/A</v>
      </c>
      <c r="I152" s="12">
        <v>1.994</v>
      </c>
      <c r="J152" s="12">
        <v>-7.12</v>
      </c>
      <c r="K152" s="41" t="s">
        <v>739</v>
      </c>
      <c r="L152" s="9" t="str">
        <f t="shared" si="27"/>
        <v>Yes</v>
      </c>
    </row>
    <row r="153" spans="1:12" x14ac:dyDescent="0.25">
      <c r="A153" s="42" t="s">
        <v>117</v>
      </c>
      <c r="B153" s="33" t="s">
        <v>213</v>
      </c>
      <c r="C153" s="8">
        <v>88.228410541000002</v>
      </c>
      <c r="D153" s="11" t="str">
        <f t="shared" si="24"/>
        <v>N/A</v>
      </c>
      <c r="E153" s="8">
        <v>88.218957329999995</v>
      </c>
      <c r="F153" s="11" t="str">
        <f t="shared" si="25"/>
        <v>N/A</v>
      </c>
      <c r="G153" s="8">
        <v>87.779193132000003</v>
      </c>
      <c r="H153" s="11" t="str">
        <f t="shared" si="26"/>
        <v>N/A</v>
      </c>
      <c r="I153" s="12">
        <v>-1.0999999999999999E-2</v>
      </c>
      <c r="J153" s="12">
        <v>-0.498</v>
      </c>
      <c r="K153" s="41" t="s">
        <v>739</v>
      </c>
      <c r="L153" s="9" t="str">
        <f t="shared" si="27"/>
        <v>Yes</v>
      </c>
    </row>
    <row r="154" spans="1:12" x14ac:dyDescent="0.25">
      <c r="A154" s="42" t="s">
        <v>481</v>
      </c>
      <c r="B154" s="33" t="s">
        <v>213</v>
      </c>
      <c r="C154" s="8">
        <v>87.458030105999995</v>
      </c>
      <c r="D154" s="11" t="str">
        <f t="shared" si="24"/>
        <v>N/A</v>
      </c>
      <c r="E154" s="8">
        <v>88.145120082000005</v>
      </c>
      <c r="F154" s="11" t="str">
        <f t="shared" si="25"/>
        <v>N/A</v>
      </c>
      <c r="G154" s="8">
        <v>88.110427646000005</v>
      </c>
      <c r="H154" s="11" t="str">
        <f t="shared" si="26"/>
        <v>N/A</v>
      </c>
      <c r="I154" s="12">
        <v>0.78559999999999997</v>
      </c>
      <c r="J154" s="12">
        <v>-3.9E-2</v>
      </c>
      <c r="K154" s="41" t="s">
        <v>739</v>
      </c>
      <c r="L154" s="9" t="str">
        <f t="shared" si="27"/>
        <v>Yes</v>
      </c>
    </row>
    <row r="155" spans="1:12" x14ac:dyDescent="0.25">
      <c r="A155" s="42" t="s">
        <v>482</v>
      </c>
      <c r="B155" s="33" t="s">
        <v>213</v>
      </c>
      <c r="C155" s="8">
        <v>89.247565190000003</v>
      </c>
      <c r="D155" s="11" t="str">
        <f t="shared" si="24"/>
        <v>N/A</v>
      </c>
      <c r="E155" s="8">
        <v>88.603603604</v>
      </c>
      <c r="F155" s="11" t="str">
        <f t="shared" si="25"/>
        <v>N/A</v>
      </c>
      <c r="G155" s="8">
        <v>87.966518199999996</v>
      </c>
      <c r="H155" s="11" t="str">
        <f t="shared" si="26"/>
        <v>N/A</v>
      </c>
      <c r="I155" s="12">
        <v>-0.72199999999999998</v>
      </c>
      <c r="J155" s="12">
        <v>-0.71899999999999997</v>
      </c>
      <c r="K155" s="41" t="s">
        <v>739</v>
      </c>
      <c r="L155" s="9" t="str">
        <f t="shared" si="27"/>
        <v>Yes</v>
      </c>
    </row>
    <row r="156" spans="1:12" x14ac:dyDescent="0.25">
      <c r="A156" s="42" t="s">
        <v>1479</v>
      </c>
      <c r="B156" s="33" t="s">
        <v>213</v>
      </c>
      <c r="C156" s="34">
        <v>0.68897795589999999</v>
      </c>
      <c r="D156" s="11" t="str">
        <f t="shared" si="24"/>
        <v>N/A</v>
      </c>
      <c r="E156" s="34">
        <v>0.63525420740000005</v>
      </c>
      <c r="F156" s="11" t="str">
        <f t="shared" si="25"/>
        <v>N/A</v>
      </c>
      <c r="G156" s="34">
        <v>0.62919946999999998</v>
      </c>
      <c r="H156" s="11" t="str">
        <f t="shared" si="26"/>
        <v>N/A</v>
      </c>
      <c r="I156" s="12">
        <v>-7.8</v>
      </c>
      <c r="J156" s="12">
        <v>-0.95299999999999996</v>
      </c>
      <c r="K156" s="41" t="s">
        <v>739</v>
      </c>
      <c r="L156" s="9" t="str">
        <f t="shared" si="27"/>
        <v>Yes</v>
      </c>
    </row>
    <row r="157" spans="1:12" x14ac:dyDescent="0.25">
      <c r="A157" s="42" t="s">
        <v>1480</v>
      </c>
      <c r="B157" s="33" t="s">
        <v>213</v>
      </c>
      <c r="C157" s="34">
        <v>0.29186803950000001</v>
      </c>
      <c r="D157" s="11" t="str">
        <f t="shared" si="24"/>
        <v>N/A</v>
      </c>
      <c r="E157" s="34">
        <v>0.26700290389999998</v>
      </c>
      <c r="F157" s="11" t="str">
        <f t="shared" si="25"/>
        <v>N/A</v>
      </c>
      <c r="G157" s="34">
        <v>0.28878667330000002</v>
      </c>
      <c r="H157" s="11" t="str">
        <f t="shared" si="26"/>
        <v>N/A</v>
      </c>
      <c r="I157" s="12">
        <v>-8.52</v>
      </c>
      <c r="J157" s="12">
        <v>8.1590000000000007</v>
      </c>
      <c r="K157" s="41" t="s">
        <v>739</v>
      </c>
      <c r="L157" s="9" t="str">
        <f t="shared" si="27"/>
        <v>Yes</v>
      </c>
    </row>
    <row r="158" spans="1:12" x14ac:dyDescent="0.25">
      <c r="A158" s="42" t="s">
        <v>1481</v>
      </c>
      <c r="B158" s="33" t="s">
        <v>213</v>
      </c>
      <c r="C158" s="34">
        <v>1.2081555238999999</v>
      </c>
      <c r="D158" s="11" t="str">
        <f t="shared" si="24"/>
        <v>N/A</v>
      </c>
      <c r="E158" s="34">
        <v>1.1086292277000001</v>
      </c>
      <c r="F158" s="11" t="str">
        <f t="shared" si="25"/>
        <v>N/A</v>
      </c>
      <c r="G158" s="34">
        <v>1.1620076238999999</v>
      </c>
      <c r="H158" s="11" t="str">
        <f t="shared" si="26"/>
        <v>N/A</v>
      </c>
      <c r="I158" s="12">
        <v>-8.24</v>
      </c>
      <c r="J158" s="12">
        <v>4.8150000000000004</v>
      </c>
      <c r="K158" s="41" t="s">
        <v>739</v>
      </c>
      <c r="L158" s="9" t="str">
        <f t="shared" si="27"/>
        <v>Yes</v>
      </c>
    </row>
    <row r="159" spans="1:12" x14ac:dyDescent="0.25">
      <c r="A159" s="42" t="s">
        <v>1482</v>
      </c>
      <c r="B159" s="33" t="s">
        <v>213</v>
      </c>
      <c r="C159" s="34">
        <v>241.64790952000001</v>
      </c>
      <c r="D159" s="11" t="str">
        <f t="shared" si="24"/>
        <v>N/A</v>
      </c>
      <c r="E159" s="34">
        <v>237.31091495000001</v>
      </c>
      <c r="F159" s="11" t="str">
        <f t="shared" si="25"/>
        <v>N/A</v>
      </c>
      <c r="G159" s="34">
        <v>250.90175733000001</v>
      </c>
      <c r="H159" s="11" t="str">
        <f t="shared" si="26"/>
        <v>N/A</v>
      </c>
      <c r="I159" s="12">
        <v>-1.79</v>
      </c>
      <c r="J159" s="12">
        <v>5.7270000000000003</v>
      </c>
      <c r="K159" s="41" t="s">
        <v>739</v>
      </c>
      <c r="L159" s="9" t="str">
        <f t="shared" si="27"/>
        <v>Yes</v>
      </c>
    </row>
    <row r="160" spans="1:12" x14ac:dyDescent="0.25">
      <c r="A160" s="42" t="s">
        <v>1483</v>
      </c>
      <c r="B160" s="33" t="s">
        <v>213</v>
      </c>
      <c r="C160" s="34">
        <v>241.56554396000001</v>
      </c>
      <c r="D160" s="11" t="str">
        <f t="shared" si="24"/>
        <v>N/A</v>
      </c>
      <c r="E160" s="34">
        <v>238.83109358999999</v>
      </c>
      <c r="F160" s="11" t="str">
        <f t="shared" si="25"/>
        <v>N/A</v>
      </c>
      <c r="G160" s="34">
        <v>252.90623156999999</v>
      </c>
      <c r="H160" s="11" t="str">
        <f t="shared" si="26"/>
        <v>N/A</v>
      </c>
      <c r="I160" s="12">
        <v>-1.1299999999999999</v>
      </c>
      <c r="J160" s="12">
        <v>5.8929999999999998</v>
      </c>
      <c r="K160" s="41" t="s">
        <v>739</v>
      </c>
      <c r="L160" s="9" t="str">
        <f t="shared" si="27"/>
        <v>Yes</v>
      </c>
    </row>
    <row r="161" spans="1:12" x14ac:dyDescent="0.25">
      <c r="A161" s="42" t="s">
        <v>1484</v>
      </c>
      <c r="B161" s="33" t="s">
        <v>213</v>
      </c>
      <c r="C161" s="34">
        <v>242.14279908</v>
      </c>
      <c r="D161" s="11" t="str">
        <f t="shared" si="24"/>
        <v>N/A</v>
      </c>
      <c r="E161" s="34">
        <v>233.36600695000001</v>
      </c>
      <c r="F161" s="11" t="str">
        <f t="shared" si="25"/>
        <v>N/A</v>
      </c>
      <c r="G161" s="34">
        <v>245.23336657999999</v>
      </c>
      <c r="H161" s="11" t="str">
        <f t="shared" si="26"/>
        <v>N/A</v>
      </c>
      <c r="I161" s="12">
        <v>-3.62</v>
      </c>
      <c r="J161" s="12">
        <v>5.085</v>
      </c>
      <c r="K161" s="41" t="s">
        <v>739</v>
      </c>
      <c r="L161" s="9" t="str">
        <f t="shared" si="27"/>
        <v>Yes</v>
      </c>
    </row>
    <row r="162" spans="1:12" x14ac:dyDescent="0.25">
      <c r="A162" s="42" t="s">
        <v>1617</v>
      </c>
      <c r="B162" s="33" t="s">
        <v>213</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5">
      <c r="A163" s="42" t="s">
        <v>126</v>
      </c>
      <c r="B163" s="33" t="s">
        <v>213</v>
      </c>
      <c r="C163" s="34">
        <v>11</v>
      </c>
      <c r="D163" s="11" t="str">
        <f t="shared" si="28"/>
        <v>N/A</v>
      </c>
      <c r="E163" s="34">
        <v>0</v>
      </c>
      <c r="F163" s="11" t="str">
        <f t="shared" si="29"/>
        <v>N/A</v>
      </c>
      <c r="G163" s="34">
        <v>0</v>
      </c>
      <c r="H163" s="11" t="str">
        <f t="shared" si="30"/>
        <v>N/A</v>
      </c>
      <c r="I163" s="12">
        <v>-100</v>
      </c>
      <c r="J163" s="12" t="s">
        <v>1747</v>
      </c>
      <c r="K163" s="14" t="s">
        <v>213</v>
      </c>
      <c r="L163" s="9" t="str">
        <f t="shared" si="31"/>
        <v>N/A</v>
      </c>
    </row>
    <row r="164" spans="1:12" ht="25" x14ac:dyDescent="0.25">
      <c r="A164" s="42" t="s">
        <v>1618</v>
      </c>
      <c r="B164" s="33" t="s">
        <v>213</v>
      </c>
      <c r="C164" s="34">
        <v>11</v>
      </c>
      <c r="D164" s="11" t="str">
        <f t="shared" si="28"/>
        <v>N/A</v>
      </c>
      <c r="E164" s="34">
        <v>0</v>
      </c>
      <c r="F164" s="11" t="str">
        <f t="shared" si="29"/>
        <v>N/A</v>
      </c>
      <c r="G164" s="34">
        <v>0</v>
      </c>
      <c r="H164" s="11" t="str">
        <f t="shared" si="30"/>
        <v>N/A</v>
      </c>
      <c r="I164" s="12">
        <v>-100</v>
      </c>
      <c r="J164" s="12" t="s">
        <v>1747</v>
      </c>
      <c r="K164" s="14" t="s">
        <v>213</v>
      </c>
      <c r="L164" s="9" t="str">
        <f t="shared" si="31"/>
        <v>N/A</v>
      </c>
    </row>
    <row r="165" spans="1:12" ht="25" x14ac:dyDescent="0.25">
      <c r="A165" s="42" t="s">
        <v>1485</v>
      </c>
      <c r="B165" s="33" t="s">
        <v>213</v>
      </c>
      <c r="C165" s="34">
        <v>355</v>
      </c>
      <c r="D165" s="11" t="str">
        <f t="shared" si="28"/>
        <v>N/A</v>
      </c>
      <c r="E165" s="34">
        <v>446</v>
      </c>
      <c r="F165" s="11" t="str">
        <f t="shared" si="29"/>
        <v>N/A</v>
      </c>
      <c r="G165" s="34">
        <v>401</v>
      </c>
      <c r="H165" s="11" t="str">
        <f t="shared" si="30"/>
        <v>N/A</v>
      </c>
      <c r="I165" s="12">
        <v>25.63</v>
      </c>
      <c r="J165" s="12">
        <v>-10.1</v>
      </c>
      <c r="K165" s="14" t="s">
        <v>213</v>
      </c>
      <c r="L165" s="9" t="str">
        <f t="shared" si="31"/>
        <v>N/A</v>
      </c>
    </row>
    <row r="166" spans="1:12" x14ac:dyDescent="0.25">
      <c r="A166" s="42" t="s">
        <v>1619</v>
      </c>
      <c r="B166" s="33" t="s">
        <v>213</v>
      </c>
      <c r="C166" s="34">
        <v>0</v>
      </c>
      <c r="D166" s="11" t="str">
        <f t="shared" si="28"/>
        <v>N/A</v>
      </c>
      <c r="E166" s="34">
        <v>0</v>
      </c>
      <c r="F166" s="11" t="str">
        <f t="shared" si="29"/>
        <v>N/A</v>
      </c>
      <c r="G166" s="34">
        <v>0</v>
      </c>
      <c r="H166" s="11" t="str">
        <f t="shared" si="30"/>
        <v>N/A</v>
      </c>
      <c r="I166" s="12" t="s">
        <v>1747</v>
      </c>
      <c r="J166" s="12" t="s">
        <v>1747</v>
      </c>
      <c r="K166" s="14" t="s">
        <v>213</v>
      </c>
      <c r="L166" s="9" t="str">
        <f t="shared" si="31"/>
        <v>N/A</v>
      </c>
    </row>
    <row r="167" spans="1:12" x14ac:dyDescent="0.25">
      <c r="A167" s="42" t="s">
        <v>1620</v>
      </c>
      <c r="B167" s="33" t="s">
        <v>213</v>
      </c>
      <c r="C167" s="34">
        <v>11</v>
      </c>
      <c r="D167" s="11" t="str">
        <f t="shared" si="28"/>
        <v>N/A</v>
      </c>
      <c r="E167" s="34">
        <v>11</v>
      </c>
      <c r="F167" s="11" t="str">
        <f t="shared" si="29"/>
        <v>N/A</v>
      </c>
      <c r="G167" s="34">
        <v>11</v>
      </c>
      <c r="H167" s="11" t="str">
        <f t="shared" si="30"/>
        <v>N/A</v>
      </c>
      <c r="I167" s="12">
        <v>25</v>
      </c>
      <c r="J167" s="12">
        <v>-40</v>
      </c>
      <c r="K167" s="14" t="s">
        <v>213</v>
      </c>
      <c r="L167" s="9" t="str">
        <f t="shared" si="31"/>
        <v>N/A</v>
      </c>
    </row>
    <row r="168" spans="1:12" x14ac:dyDescent="0.25">
      <c r="A168" s="42" t="s">
        <v>125</v>
      </c>
      <c r="B168" s="33" t="s">
        <v>213</v>
      </c>
      <c r="C168" s="43">
        <v>689057</v>
      </c>
      <c r="D168" s="11" t="str">
        <f t="shared" si="28"/>
        <v>N/A</v>
      </c>
      <c r="E168" s="43">
        <v>472697</v>
      </c>
      <c r="F168" s="11" t="str">
        <f t="shared" si="29"/>
        <v>N/A</v>
      </c>
      <c r="G168" s="43">
        <v>304610</v>
      </c>
      <c r="H168" s="11" t="str">
        <f t="shared" si="30"/>
        <v>N/A</v>
      </c>
      <c r="I168" s="12">
        <v>-31.4</v>
      </c>
      <c r="J168" s="12">
        <v>-35.6</v>
      </c>
      <c r="K168" s="14" t="s">
        <v>213</v>
      </c>
      <c r="L168" s="9" t="str">
        <f t="shared" si="31"/>
        <v>N/A</v>
      </c>
    </row>
    <row r="169" spans="1:12" x14ac:dyDescent="0.25">
      <c r="A169" s="42" t="s">
        <v>1621</v>
      </c>
      <c r="B169" s="33" t="s">
        <v>213</v>
      </c>
      <c r="C169" s="43">
        <v>605450</v>
      </c>
      <c r="D169" s="11" t="str">
        <f t="shared" si="28"/>
        <v>N/A</v>
      </c>
      <c r="E169" s="43">
        <v>247973</v>
      </c>
      <c r="F169" s="11" t="str">
        <f t="shared" si="29"/>
        <v>N/A</v>
      </c>
      <c r="G169" s="43">
        <v>124968</v>
      </c>
      <c r="H169" s="11" t="str">
        <f t="shared" si="30"/>
        <v>N/A</v>
      </c>
      <c r="I169" s="12">
        <v>-59</v>
      </c>
      <c r="J169" s="12">
        <v>-49.6</v>
      </c>
      <c r="K169" s="14" t="s">
        <v>213</v>
      </c>
      <c r="L169" s="9" t="str">
        <f t="shared" si="31"/>
        <v>N/A</v>
      </c>
    </row>
    <row r="170" spans="1:12" x14ac:dyDescent="0.25">
      <c r="A170" s="42" t="s">
        <v>1378</v>
      </c>
      <c r="B170" s="33" t="s">
        <v>213</v>
      </c>
      <c r="C170" s="43">
        <v>341671</v>
      </c>
      <c r="D170" s="11" t="str">
        <f t="shared" si="28"/>
        <v>N/A</v>
      </c>
      <c r="E170" s="43">
        <v>260894</v>
      </c>
      <c r="F170" s="11" t="str">
        <f t="shared" si="29"/>
        <v>N/A</v>
      </c>
      <c r="G170" s="43">
        <v>293719</v>
      </c>
      <c r="H170" s="11" t="str">
        <f t="shared" si="30"/>
        <v>N/A</v>
      </c>
      <c r="I170" s="12">
        <v>-23.6</v>
      </c>
      <c r="J170" s="12">
        <v>12.58</v>
      </c>
      <c r="K170" s="14" t="s">
        <v>213</v>
      </c>
      <c r="L170" s="9" t="str">
        <f t="shared" si="31"/>
        <v>N/A</v>
      </c>
    </row>
    <row r="171" spans="1:12" x14ac:dyDescent="0.25">
      <c r="A171" s="42" t="s">
        <v>1615</v>
      </c>
      <c r="B171" s="33" t="s">
        <v>213</v>
      </c>
      <c r="C171" s="43">
        <v>78709</v>
      </c>
      <c r="D171" s="11" t="str">
        <f t="shared" si="28"/>
        <v>N/A</v>
      </c>
      <c r="E171" s="43">
        <v>121879</v>
      </c>
      <c r="F171" s="11" t="str">
        <f t="shared" si="29"/>
        <v>N/A</v>
      </c>
      <c r="G171" s="43">
        <v>76588</v>
      </c>
      <c r="H171" s="11" t="str">
        <f t="shared" si="30"/>
        <v>N/A</v>
      </c>
      <c r="I171" s="12">
        <v>54.85</v>
      </c>
      <c r="J171" s="12">
        <v>-37.200000000000003</v>
      </c>
      <c r="K171" s="14" t="s">
        <v>213</v>
      </c>
      <c r="L171" s="9" t="str">
        <f t="shared" si="31"/>
        <v>N/A</v>
      </c>
    </row>
    <row r="172" spans="1:12" x14ac:dyDescent="0.25">
      <c r="A172" s="42" t="s">
        <v>1616</v>
      </c>
      <c r="B172" s="33" t="s">
        <v>213</v>
      </c>
      <c r="C172" s="43">
        <v>290720</v>
      </c>
      <c r="D172" s="11" t="str">
        <f t="shared" si="28"/>
        <v>N/A</v>
      </c>
      <c r="E172" s="43">
        <v>472697</v>
      </c>
      <c r="F172" s="11" t="str">
        <f t="shared" si="29"/>
        <v>N/A</v>
      </c>
      <c r="G172" s="43">
        <v>287149</v>
      </c>
      <c r="H172" s="11" t="str">
        <f t="shared" si="30"/>
        <v>N/A</v>
      </c>
      <c r="I172" s="12">
        <v>62.6</v>
      </c>
      <c r="J172" s="12">
        <v>-39.299999999999997</v>
      </c>
      <c r="K172" s="14" t="s">
        <v>213</v>
      </c>
      <c r="L172" s="9" t="str">
        <f t="shared" si="31"/>
        <v>N/A</v>
      </c>
    </row>
    <row r="173" spans="1:12" ht="25" x14ac:dyDescent="0.25">
      <c r="A173" s="42" t="s">
        <v>1379</v>
      </c>
      <c r="B173" s="33" t="s">
        <v>213</v>
      </c>
      <c r="C173" s="43">
        <v>171969</v>
      </c>
      <c r="D173" s="11" t="str">
        <f t="shared" ref="D173:D187" si="32">IF($B173="N/A","N/A",IF(C173&gt;10,"No",IF(C173&lt;-10,"No","Yes")))</f>
        <v>N/A</v>
      </c>
      <c r="E173" s="43">
        <v>170239</v>
      </c>
      <c r="F173" s="11" t="str">
        <f t="shared" ref="F173:F187" si="33">IF($B173="N/A","N/A",IF(E173&gt;10,"No",IF(E173&lt;-10,"No","Yes")))</f>
        <v>N/A</v>
      </c>
      <c r="G173" s="43">
        <v>102945</v>
      </c>
      <c r="H173" s="11" t="str">
        <f t="shared" ref="H173:H187" si="34">IF($B173="N/A","N/A",IF(G173&gt;10,"No",IF(G173&lt;-10,"No","Yes")))</f>
        <v>N/A</v>
      </c>
      <c r="I173" s="12">
        <v>-1.01</v>
      </c>
      <c r="J173" s="12">
        <v>-39.5</v>
      </c>
      <c r="K173" s="41" t="s">
        <v>739</v>
      </c>
      <c r="L173" s="9" t="str">
        <f t="shared" ref="L173:L187" si="35">IF(J173="Div by 0", "N/A", IF(K173="N/A","N/A", IF(J173&gt;VALUE(MID(K173,1,2)), "No", IF(J173&lt;-1*VALUE(MID(K173,1,2)), "No", "Yes"))))</f>
        <v>No</v>
      </c>
    </row>
    <row r="174" spans="1:12" x14ac:dyDescent="0.25">
      <c r="A174" s="42" t="s">
        <v>649</v>
      </c>
      <c r="B174" s="33" t="s">
        <v>213</v>
      </c>
      <c r="C174" s="34">
        <v>858</v>
      </c>
      <c r="D174" s="11" t="str">
        <f t="shared" si="32"/>
        <v>N/A</v>
      </c>
      <c r="E174" s="34">
        <v>711</v>
      </c>
      <c r="F174" s="11" t="str">
        <f t="shared" si="33"/>
        <v>N/A</v>
      </c>
      <c r="G174" s="34">
        <v>511</v>
      </c>
      <c r="H174" s="11" t="str">
        <f t="shared" si="34"/>
        <v>N/A</v>
      </c>
      <c r="I174" s="12">
        <v>-17.100000000000001</v>
      </c>
      <c r="J174" s="12">
        <v>-28.1</v>
      </c>
      <c r="K174" s="41" t="s">
        <v>739</v>
      </c>
      <c r="L174" s="9" t="str">
        <f t="shared" si="35"/>
        <v>Yes</v>
      </c>
    </row>
    <row r="175" spans="1:12" x14ac:dyDescent="0.25">
      <c r="A175" s="42" t="s">
        <v>1380</v>
      </c>
      <c r="B175" s="33" t="s">
        <v>213</v>
      </c>
      <c r="C175" s="43">
        <v>200.43006993</v>
      </c>
      <c r="D175" s="11" t="str">
        <f t="shared" si="32"/>
        <v>N/A</v>
      </c>
      <c r="E175" s="43">
        <v>239.43600563000001</v>
      </c>
      <c r="F175" s="11" t="str">
        <f t="shared" si="33"/>
        <v>N/A</v>
      </c>
      <c r="G175" s="43">
        <v>201.45792564000001</v>
      </c>
      <c r="H175" s="11" t="str">
        <f t="shared" si="34"/>
        <v>N/A</v>
      </c>
      <c r="I175" s="12">
        <v>19.46</v>
      </c>
      <c r="J175" s="12">
        <v>-15.9</v>
      </c>
      <c r="K175" s="41" t="s">
        <v>739</v>
      </c>
      <c r="L175" s="9" t="str">
        <f t="shared" si="35"/>
        <v>Yes</v>
      </c>
    </row>
    <row r="176" spans="1:12" ht="25" x14ac:dyDescent="0.25">
      <c r="A176" s="42" t="s">
        <v>1381</v>
      </c>
      <c r="B176" s="33" t="s">
        <v>213</v>
      </c>
      <c r="C176" s="43">
        <v>1908042</v>
      </c>
      <c r="D176" s="11" t="str">
        <f t="shared" si="32"/>
        <v>N/A</v>
      </c>
      <c r="E176" s="43">
        <v>2126699</v>
      </c>
      <c r="F176" s="11" t="str">
        <f t="shared" si="33"/>
        <v>N/A</v>
      </c>
      <c r="G176" s="43">
        <v>2166236</v>
      </c>
      <c r="H176" s="11" t="str">
        <f t="shared" si="34"/>
        <v>N/A</v>
      </c>
      <c r="I176" s="12">
        <v>11.46</v>
      </c>
      <c r="J176" s="12">
        <v>1.859</v>
      </c>
      <c r="K176" s="41" t="s">
        <v>739</v>
      </c>
      <c r="L176" s="9" t="str">
        <f t="shared" si="35"/>
        <v>Yes</v>
      </c>
    </row>
    <row r="177" spans="1:12" x14ac:dyDescent="0.25">
      <c r="A177" s="42" t="s">
        <v>516</v>
      </c>
      <c r="B177" s="33" t="s">
        <v>213</v>
      </c>
      <c r="C177" s="34">
        <v>9916</v>
      </c>
      <c r="D177" s="11" t="str">
        <f t="shared" si="32"/>
        <v>N/A</v>
      </c>
      <c r="E177" s="34">
        <v>11352</v>
      </c>
      <c r="F177" s="11" t="str">
        <f t="shared" si="33"/>
        <v>N/A</v>
      </c>
      <c r="G177" s="34">
        <v>11767</v>
      </c>
      <c r="H177" s="11" t="str">
        <f t="shared" si="34"/>
        <v>N/A</v>
      </c>
      <c r="I177" s="12">
        <v>14.48</v>
      </c>
      <c r="J177" s="12">
        <v>3.6560000000000001</v>
      </c>
      <c r="K177" s="41" t="s">
        <v>739</v>
      </c>
      <c r="L177" s="9" t="str">
        <f t="shared" si="35"/>
        <v>Yes</v>
      </c>
    </row>
    <row r="178" spans="1:12" x14ac:dyDescent="0.25">
      <c r="A178" s="42" t="s">
        <v>1382</v>
      </c>
      <c r="B178" s="33" t="s">
        <v>213</v>
      </c>
      <c r="C178" s="43">
        <v>192.42053247000001</v>
      </c>
      <c r="D178" s="11" t="str">
        <f t="shared" si="32"/>
        <v>N/A</v>
      </c>
      <c r="E178" s="43">
        <v>187.34134954000001</v>
      </c>
      <c r="F178" s="11" t="str">
        <f t="shared" si="33"/>
        <v>N/A</v>
      </c>
      <c r="G178" s="43">
        <v>184.09416164000001</v>
      </c>
      <c r="H178" s="11" t="str">
        <f t="shared" si="34"/>
        <v>N/A</v>
      </c>
      <c r="I178" s="12">
        <v>-2.64</v>
      </c>
      <c r="J178" s="12">
        <v>-1.73</v>
      </c>
      <c r="K178" s="41" t="s">
        <v>739</v>
      </c>
      <c r="L178" s="9" t="str">
        <f t="shared" si="35"/>
        <v>Yes</v>
      </c>
    </row>
    <row r="179" spans="1:12" ht="25" x14ac:dyDescent="0.25">
      <c r="A179" s="42" t="s">
        <v>1383</v>
      </c>
      <c r="B179" s="33" t="s">
        <v>213</v>
      </c>
      <c r="C179" s="43">
        <v>935388</v>
      </c>
      <c r="D179" s="11" t="str">
        <f t="shared" si="32"/>
        <v>N/A</v>
      </c>
      <c r="E179" s="43">
        <v>1066908</v>
      </c>
      <c r="F179" s="11" t="str">
        <f t="shared" si="33"/>
        <v>N/A</v>
      </c>
      <c r="G179" s="43">
        <v>1098328</v>
      </c>
      <c r="H179" s="11" t="str">
        <f t="shared" si="34"/>
        <v>N/A</v>
      </c>
      <c r="I179" s="12">
        <v>14.06</v>
      </c>
      <c r="J179" s="12">
        <v>2.9449999999999998</v>
      </c>
      <c r="K179" s="41" t="s">
        <v>739</v>
      </c>
      <c r="L179" s="9" t="str">
        <f t="shared" si="35"/>
        <v>Yes</v>
      </c>
    </row>
    <row r="180" spans="1:12" x14ac:dyDescent="0.25">
      <c r="A180" s="42" t="s">
        <v>517</v>
      </c>
      <c r="B180" s="33" t="s">
        <v>213</v>
      </c>
      <c r="C180" s="34">
        <v>5051</v>
      </c>
      <c r="D180" s="11" t="str">
        <f t="shared" si="32"/>
        <v>N/A</v>
      </c>
      <c r="E180" s="34">
        <v>5705</v>
      </c>
      <c r="F180" s="11" t="str">
        <f t="shared" si="33"/>
        <v>N/A</v>
      </c>
      <c r="G180" s="34">
        <v>5730</v>
      </c>
      <c r="H180" s="11" t="str">
        <f t="shared" si="34"/>
        <v>N/A</v>
      </c>
      <c r="I180" s="12">
        <v>12.95</v>
      </c>
      <c r="J180" s="12">
        <v>0.43819999999999998</v>
      </c>
      <c r="K180" s="41" t="s">
        <v>739</v>
      </c>
      <c r="L180" s="9" t="str">
        <f t="shared" si="35"/>
        <v>Yes</v>
      </c>
    </row>
    <row r="181" spans="1:12" ht="25" x14ac:dyDescent="0.25">
      <c r="A181" s="42" t="s">
        <v>1384</v>
      </c>
      <c r="B181" s="33" t="s">
        <v>213</v>
      </c>
      <c r="C181" s="43">
        <v>185.18867551</v>
      </c>
      <c r="D181" s="11" t="str">
        <f t="shared" si="32"/>
        <v>N/A</v>
      </c>
      <c r="E181" s="43">
        <v>187.01279579000001</v>
      </c>
      <c r="F181" s="11" t="str">
        <f t="shared" si="33"/>
        <v>N/A</v>
      </c>
      <c r="G181" s="43">
        <v>191.68027923</v>
      </c>
      <c r="H181" s="11" t="str">
        <f t="shared" si="34"/>
        <v>N/A</v>
      </c>
      <c r="I181" s="12">
        <v>0.98499999999999999</v>
      </c>
      <c r="J181" s="12">
        <v>2.496</v>
      </c>
      <c r="K181" s="41" t="s">
        <v>739</v>
      </c>
      <c r="L181" s="9" t="str">
        <f t="shared" si="35"/>
        <v>Yes</v>
      </c>
    </row>
    <row r="182" spans="1:12" ht="25" x14ac:dyDescent="0.25">
      <c r="A182" s="42" t="s">
        <v>1385</v>
      </c>
      <c r="B182" s="33" t="s">
        <v>213</v>
      </c>
      <c r="C182" s="43">
        <v>0</v>
      </c>
      <c r="D182" s="11" t="str">
        <f t="shared" si="32"/>
        <v>N/A</v>
      </c>
      <c r="E182" s="43">
        <v>0</v>
      </c>
      <c r="F182" s="11" t="str">
        <f t="shared" si="33"/>
        <v>N/A</v>
      </c>
      <c r="G182" s="43">
        <v>824</v>
      </c>
      <c r="H182" s="11" t="str">
        <f t="shared" si="34"/>
        <v>N/A</v>
      </c>
      <c r="I182" s="12" t="s">
        <v>1747</v>
      </c>
      <c r="J182" s="12" t="s">
        <v>1747</v>
      </c>
      <c r="K182" s="41" t="s">
        <v>739</v>
      </c>
      <c r="L182" s="9" t="str">
        <f t="shared" si="35"/>
        <v>N/A</v>
      </c>
    </row>
    <row r="183" spans="1:12" x14ac:dyDescent="0.25">
      <c r="A183" s="42" t="s">
        <v>518</v>
      </c>
      <c r="B183" s="33" t="s">
        <v>213</v>
      </c>
      <c r="C183" s="34">
        <v>0</v>
      </c>
      <c r="D183" s="11" t="str">
        <f t="shared" si="32"/>
        <v>N/A</v>
      </c>
      <c r="E183" s="34">
        <v>0</v>
      </c>
      <c r="F183" s="11" t="str">
        <f t="shared" si="33"/>
        <v>N/A</v>
      </c>
      <c r="G183" s="34">
        <v>11</v>
      </c>
      <c r="H183" s="11" t="str">
        <f t="shared" si="34"/>
        <v>N/A</v>
      </c>
      <c r="I183" s="12" t="s">
        <v>1747</v>
      </c>
      <c r="J183" s="12" t="s">
        <v>1747</v>
      </c>
      <c r="K183" s="41" t="s">
        <v>739</v>
      </c>
      <c r="L183" s="9" t="str">
        <f t="shared" si="35"/>
        <v>N/A</v>
      </c>
    </row>
    <row r="184" spans="1:12" x14ac:dyDescent="0.25">
      <c r="A184" s="42" t="s">
        <v>1386</v>
      </c>
      <c r="B184" s="33" t="s">
        <v>213</v>
      </c>
      <c r="C184" s="43" t="s">
        <v>1747</v>
      </c>
      <c r="D184" s="11" t="str">
        <f t="shared" si="32"/>
        <v>N/A</v>
      </c>
      <c r="E184" s="43" t="s">
        <v>1747</v>
      </c>
      <c r="F184" s="11" t="str">
        <f t="shared" si="33"/>
        <v>N/A</v>
      </c>
      <c r="G184" s="43">
        <v>824</v>
      </c>
      <c r="H184" s="11" t="str">
        <f t="shared" si="34"/>
        <v>N/A</v>
      </c>
      <c r="I184" s="12" t="s">
        <v>1747</v>
      </c>
      <c r="J184" s="12" t="s">
        <v>1747</v>
      </c>
      <c r="K184" s="41" t="s">
        <v>739</v>
      </c>
      <c r="L184" s="9" t="str">
        <f t="shared" si="35"/>
        <v>N/A</v>
      </c>
    </row>
    <row r="185" spans="1:12" ht="25" x14ac:dyDescent="0.25">
      <c r="A185" s="42" t="s">
        <v>1387</v>
      </c>
      <c r="B185" s="33" t="s">
        <v>213</v>
      </c>
      <c r="C185" s="43">
        <v>293085763</v>
      </c>
      <c r="D185" s="11" t="str">
        <f t="shared" si="32"/>
        <v>N/A</v>
      </c>
      <c r="E185" s="43">
        <v>308623690</v>
      </c>
      <c r="F185" s="11" t="str">
        <f t="shared" si="33"/>
        <v>N/A</v>
      </c>
      <c r="G185" s="43">
        <v>295709350</v>
      </c>
      <c r="H185" s="11" t="str">
        <f t="shared" si="34"/>
        <v>N/A</v>
      </c>
      <c r="I185" s="12">
        <v>5.3010000000000002</v>
      </c>
      <c r="J185" s="12">
        <v>-4.18</v>
      </c>
      <c r="K185" s="41" t="s">
        <v>739</v>
      </c>
      <c r="L185" s="9" t="str">
        <f t="shared" si="35"/>
        <v>Yes</v>
      </c>
    </row>
    <row r="186" spans="1:12" ht="25" x14ac:dyDescent="0.25">
      <c r="A186" s="42" t="s">
        <v>519</v>
      </c>
      <c r="B186" s="33" t="s">
        <v>213</v>
      </c>
      <c r="C186" s="34">
        <v>10049</v>
      </c>
      <c r="D186" s="11" t="str">
        <f t="shared" si="32"/>
        <v>N/A</v>
      </c>
      <c r="E186" s="34">
        <v>10549</v>
      </c>
      <c r="F186" s="11" t="str">
        <f t="shared" si="33"/>
        <v>N/A</v>
      </c>
      <c r="G186" s="34">
        <v>10272</v>
      </c>
      <c r="H186" s="11" t="str">
        <f t="shared" si="34"/>
        <v>N/A</v>
      </c>
      <c r="I186" s="12">
        <v>4.976</v>
      </c>
      <c r="J186" s="12">
        <v>-2.63</v>
      </c>
      <c r="K186" s="41" t="s">
        <v>739</v>
      </c>
      <c r="L186" s="9" t="str">
        <f t="shared" si="35"/>
        <v>Yes</v>
      </c>
    </row>
    <row r="187" spans="1:12" ht="25" x14ac:dyDescent="0.25">
      <c r="A187" s="42" t="s">
        <v>1388</v>
      </c>
      <c r="B187" s="33" t="s">
        <v>213</v>
      </c>
      <c r="C187" s="43">
        <v>29165.664543999999</v>
      </c>
      <c r="D187" s="11" t="str">
        <f t="shared" si="32"/>
        <v>N/A</v>
      </c>
      <c r="E187" s="43">
        <v>29256.203431999998</v>
      </c>
      <c r="F187" s="11" t="str">
        <f t="shared" si="33"/>
        <v>N/A</v>
      </c>
      <c r="G187" s="43">
        <v>28787.904010999999</v>
      </c>
      <c r="H187" s="11" t="str">
        <f t="shared" si="34"/>
        <v>N/A</v>
      </c>
      <c r="I187" s="12">
        <v>0.31040000000000001</v>
      </c>
      <c r="J187" s="12">
        <v>-1.6</v>
      </c>
      <c r="K187" s="41" t="s">
        <v>739</v>
      </c>
      <c r="L187" s="9" t="str">
        <f t="shared" si="35"/>
        <v>Yes</v>
      </c>
    </row>
    <row r="188" spans="1:12" x14ac:dyDescent="0.25">
      <c r="A188" s="4" t="s">
        <v>1389</v>
      </c>
      <c r="B188" s="33" t="s">
        <v>213</v>
      </c>
      <c r="C188" s="43">
        <v>447527324</v>
      </c>
      <c r="D188" s="11" t="str">
        <f t="shared" ref="D188:D203" si="36">IF($B188="N/A","N/A",IF(C188&gt;10,"No",IF(C188&lt;-10,"No","Yes")))</f>
        <v>N/A</v>
      </c>
      <c r="E188" s="43">
        <v>431976665</v>
      </c>
      <c r="F188" s="11" t="str">
        <f t="shared" ref="F188:F203" si="37">IF($B188="N/A","N/A",IF(E188&gt;10,"No",IF(E188&lt;-10,"No","Yes")))</f>
        <v>N/A</v>
      </c>
      <c r="G188" s="43">
        <v>429854477</v>
      </c>
      <c r="H188" s="11" t="str">
        <f t="shared" ref="H188:H203" si="38">IF($B188="N/A","N/A",IF(G188&gt;10,"No",IF(G188&lt;-10,"No","Yes")))</f>
        <v>N/A</v>
      </c>
      <c r="I188" s="12">
        <v>-3.47</v>
      </c>
      <c r="J188" s="12">
        <v>-0.49099999999999999</v>
      </c>
      <c r="K188" s="41" t="s">
        <v>739</v>
      </c>
      <c r="L188" s="9" t="str">
        <f t="shared" ref="L188:L203" si="39">IF(J188="Div by 0", "N/A", IF(K188="N/A","N/A", IF(J188&gt;VALUE(MID(K188,1,2)), "No", IF(J188&lt;-1*VALUE(MID(K188,1,2)), "No", "Yes"))))</f>
        <v>Yes</v>
      </c>
    </row>
    <row r="189" spans="1:12" x14ac:dyDescent="0.25">
      <c r="A189" s="4" t="s">
        <v>1486</v>
      </c>
      <c r="B189" s="33" t="s">
        <v>213</v>
      </c>
      <c r="C189" s="34">
        <v>18769</v>
      </c>
      <c r="D189" s="11" t="str">
        <f t="shared" si="36"/>
        <v>N/A</v>
      </c>
      <c r="E189" s="34">
        <v>20444</v>
      </c>
      <c r="F189" s="11" t="str">
        <f t="shared" si="37"/>
        <v>N/A</v>
      </c>
      <c r="G189" s="34">
        <v>20966</v>
      </c>
      <c r="H189" s="11" t="str">
        <f t="shared" si="38"/>
        <v>N/A</v>
      </c>
      <c r="I189" s="12">
        <v>8.9239999999999995</v>
      </c>
      <c r="J189" s="12">
        <v>2.5529999999999999</v>
      </c>
      <c r="K189" s="41" t="s">
        <v>739</v>
      </c>
      <c r="L189" s="9" t="str">
        <f t="shared" si="39"/>
        <v>Yes</v>
      </c>
    </row>
    <row r="190" spans="1:12" x14ac:dyDescent="0.25">
      <c r="A190" s="4" t="s">
        <v>1487</v>
      </c>
      <c r="B190" s="33" t="s">
        <v>213</v>
      </c>
      <c r="C190" s="43">
        <v>23843.962065</v>
      </c>
      <c r="D190" s="11" t="str">
        <f t="shared" si="36"/>
        <v>N/A</v>
      </c>
      <c r="E190" s="43">
        <v>21129.752739</v>
      </c>
      <c r="F190" s="11" t="str">
        <f t="shared" si="37"/>
        <v>N/A</v>
      </c>
      <c r="G190" s="43">
        <v>20502.455260999999</v>
      </c>
      <c r="H190" s="11" t="str">
        <f t="shared" si="38"/>
        <v>N/A</v>
      </c>
      <c r="I190" s="12">
        <v>-11.4</v>
      </c>
      <c r="J190" s="12">
        <v>-2.97</v>
      </c>
      <c r="K190" s="41" t="s">
        <v>739</v>
      </c>
      <c r="L190" s="9" t="str">
        <f t="shared" si="39"/>
        <v>Yes</v>
      </c>
    </row>
    <row r="191" spans="1:12" x14ac:dyDescent="0.25">
      <c r="A191" s="4" t="s">
        <v>1488</v>
      </c>
      <c r="B191" s="33" t="s">
        <v>213</v>
      </c>
      <c r="C191" s="43">
        <v>18090.746174</v>
      </c>
      <c r="D191" s="11" t="str">
        <f t="shared" si="36"/>
        <v>N/A</v>
      </c>
      <c r="E191" s="43">
        <v>15323.968331</v>
      </c>
      <c r="F191" s="11" t="str">
        <f t="shared" si="37"/>
        <v>N/A</v>
      </c>
      <c r="G191" s="43">
        <v>14535.242104999999</v>
      </c>
      <c r="H191" s="11" t="str">
        <f t="shared" si="38"/>
        <v>N/A</v>
      </c>
      <c r="I191" s="12">
        <v>-15.3</v>
      </c>
      <c r="J191" s="12">
        <v>-5.15</v>
      </c>
      <c r="K191" s="41" t="s">
        <v>739</v>
      </c>
      <c r="L191" s="9" t="str">
        <f t="shared" si="39"/>
        <v>Yes</v>
      </c>
    </row>
    <row r="192" spans="1:12" x14ac:dyDescent="0.25">
      <c r="A192" s="4" t="s">
        <v>1489</v>
      </c>
      <c r="B192" s="33" t="s">
        <v>213</v>
      </c>
      <c r="C192" s="43">
        <v>30628.001738999999</v>
      </c>
      <c r="D192" s="11" t="str">
        <f t="shared" si="36"/>
        <v>N/A</v>
      </c>
      <c r="E192" s="43">
        <v>27532.189308000001</v>
      </c>
      <c r="F192" s="11" t="str">
        <f t="shared" si="37"/>
        <v>N/A</v>
      </c>
      <c r="G192" s="43">
        <v>26668.591002000001</v>
      </c>
      <c r="H192" s="11" t="str">
        <f t="shared" si="38"/>
        <v>N/A</v>
      </c>
      <c r="I192" s="12">
        <v>-10.1</v>
      </c>
      <c r="J192" s="12">
        <v>-3.14</v>
      </c>
      <c r="K192" s="41" t="s">
        <v>739</v>
      </c>
      <c r="L192" s="9" t="str">
        <f t="shared" si="39"/>
        <v>Yes</v>
      </c>
    </row>
    <row r="193" spans="1:12" x14ac:dyDescent="0.25">
      <c r="A193" s="42" t="s">
        <v>1490</v>
      </c>
      <c r="B193" s="33" t="s">
        <v>213</v>
      </c>
      <c r="C193" s="9">
        <v>16.514011702000001</v>
      </c>
      <c r="D193" s="11" t="str">
        <f t="shared" si="36"/>
        <v>N/A</v>
      </c>
      <c r="E193" s="9">
        <v>17.524129537</v>
      </c>
      <c r="F193" s="11" t="str">
        <f t="shared" si="37"/>
        <v>N/A</v>
      </c>
      <c r="G193" s="9">
        <v>18.292385007</v>
      </c>
      <c r="H193" s="11" t="str">
        <f t="shared" si="38"/>
        <v>N/A</v>
      </c>
      <c r="I193" s="12">
        <v>6.117</v>
      </c>
      <c r="J193" s="12">
        <v>4.3840000000000003</v>
      </c>
      <c r="K193" s="41" t="s">
        <v>739</v>
      </c>
      <c r="L193" s="9" t="str">
        <f t="shared" si="39"/>
        <v>Yes</v>
      </c>
    </row>
    <row r="194" spans="1:12" x14ac:dyDescent="0.25">
      <c r="A194" s="42" t="s">
        <v>1491</v>
      </c>
      <c r="B194" s="33" t="s">
        <v>213</v>
      </c>
      <c r="C194" s="9">
        <v>16.272270150000001</v>
      </c>
      <c r="D194" s="11" t="str">
        <f t="shared" si="36"/>
        <v>N/A</v>
      </c>
      <c r="E194" s="9">
        <v>17.042986714000001</v>
      </c>
      <c r="F194" s="11" t="str">
        <f t="shared" si="37"/>
        <v>N/A</v>
      </c>
      <c r="G194" s="9">
        <v>17.360374619000002</v>
      </c>
      <c r="H194" s="11" t="str">
        <f t="shared" si="38"/>
        <v>N/A</v>
      </c>
      <c r="I194" s="12">
        <v>4.7359999999999998</v>
      </c>
      <c r="J194" s="12">
        <v>1.8620000000000001</v>
      </c>
      <c r="K194" s="41" t="s">
        <v>739</v>
      </c>
      <c r="L194" s="9" t="str">
        <f t="shared" si="39"/>
        <v>Yes</v>
      </c>
    </row>
    <row r="195" spans="1:12" x14ac:dyDescent="0.25">
      <c r="A195" s="42" t="s">
        <v>1492</v>
      </c>
      <c r="B195" s="33" t="s">
        <v>213</v>
      </c>
      <c r="C195" s="9">
        <v>16.941564562</v>
      </c>
      <c r="D195" s="11" t="str">
        <f t="shared" si="36"/>
        <v>N/A</v>
      </c>
      <c r="E195" s="9">
        <v>18.292042041999999</v>
      </c>
      <c r="F195" s="11" t="str">
        <f t="shared" si="37"/>
        <v>N/A</v>
      </c>
      <c r="G195" s="9">
        <v>19.799185992999998</v>
      </c>
      <c r="H195" s="11" t="str">
        <f t="shared" si="38"/>
        <v>N/A</v>
      </c>
      <c r="I195" s="12">
        <v>7.9710000000000001</v>
      </c>
      <c r="J195" s="12">
        <v>8.2390000000000008</v>
      </c>
      <c r="K195" s="41" t="s">
        <v>739</v>
      </c>
      <c r="L195" s="9" t="str">
        <f t="shared" si="39"/>
        <v>Yes</v>
      </c>
    </row>
    <row r="196" spans="1:12" x14ac:dyDescent="0.25">
      <c r="A196" s="4" t="s">
        <v>1401</v>
      </c>
      <c r="B196" s="33" t="s">
        <v>213</v>
      </c>
      <c r="C196" s="43">
        <v>293085763</v>
      </c>
      <c r="D196" s="11" t="str">
        <f t="shared" si="36"/>
        <v>N/A</v>
      </c>
      <c r="E196" s="43">
        <v>308623690</v>
      </c>
      <c r="F196" s="11" t="str">
        <f t="shared" si="37"/>
        <v>N/A</v>
      </c>
      <c r="G196" s="43">
        <v>295709350</v>
      </c>
      <c r="H196" s="11" t="str">
        <f t="shared" si="38"/>
        <v>N/A</v>
      </c>
      <c r="I196" s="12">
        <v>5.3010000000000002</v>
      </c>
      <c r="J196" s="12">
        <v>-4.18</v>
      </c>
      <c r="K196" s="41" t="s">
        <v>739</v>
      </c>
      <c r="L196" s="9" t="str">
        <f t="shared" si="39"/>
        <v>Yes</v>
      </c>
    </row>
    <row r="197" spans="1:12" x14ac:dyDescent="0.25">
      <c r="A197" s="4" t="s">
        <v>1493</v>
      </c>
      <c r="B197" s="33" t="s">
        <v>213</v>
      </c>
      <c r="C197" s="34">
        <v>10051</v>
      </c>
      <c r="D197" s="11" t="str">
        <f t="shared" si="36"/>
        <v>N/A</v>
      </c>
      <c r="E197" s="34">
        <v>10549</v>
      </c>
      <c r="F197" s="11" t="str">
        <f t="shared" si="37"/>
        <v>N/A</v>
      </c>
      <c r="G197" s="34">
        <v>10272</v>
      </c>
      <c r="H197" s="11" t="str">
        <f t="shared" si="38"/>
        <v>N/A</v>
      </c>
      <c r="I197" s="12">
        <v>4.9550000000000001</v>
      </c>
      <c r="J197" s="12">
        <v>-2.63</v>
      </c>
      <c r="K197" s="41" t="s">
        <v>739</v>
      </c>
      <c r="L197" s="9" t="str">
        <f t="shared" si="39"/>
        <v>Yes</v>
      </c>
    </row>
    <row r="198" spans="1:12" ht="25" x14ac:dyDescent="0.25">
      <c r="A198" s="4" t="s">
        <v>1494</v>
      </c>
      <c r="B198" s="33" t="s">
        <v>213</v>
      </c>
      <c r="C198" s="43">
        <v>29159.861009</v>
      </c>
      <c r="D198" s="11" t="str">
        <f t="shared" si="36"/>
        <v>N/A</v>
      </c>
      <c r="E198" s="43">
        <v>29256.203431999998</v>
      </c>
      <c r="F198" s="11" t="str">
        <f t="shared" si="37"/>
        <v>N/A</v>
      </c>
      <c r="G198" s="43">
        <v>28787.904010999999</v>
      </c>
      <c r="H198" s="11" t="str">
        <f t="shared" si="38"/>
        <v>N/A</v>
      </c>
      <c r="I198" s="12">
        <v>0.33040000000000003</v>
      </c>
      <c r="J198" s="12">
        <v>-1.6</v>
      </c>
      <c r="K198" s="41" t="s">
        <v>739</v>
      </c>
      <c r="L198" s="9" t="str">
        <f t="shared" si="39"/>
        <v>Yes</v>
      </c>
    </row>
    <row r="199" spans="1:12" ht="25" x14ac:dyDescent="0.25">
      <c r="A199" s="4" t="s">
        <v>1495</v>
      </c>
      <c r="B199" s="33" t="s">
        <v>213</v>
      </c>
      <c r="C199" s="43">
        <v>17596.964135999999</v>
      </c>
      <c r="D199" s="11" t="str">
        <f t="shared" si="36"/>
        <v>N/A</v>
      </c>
      <c r="E199" s="43">
        <v>19497.739707000001</v>
      </c>
      <c r="F199" s="11" t="str">
        <f t="shared" si="37"/>
        <v>N/A</v>
      </c>
      <c r="G199" s="43">
        <v>17919.153525999998</v>
      </c>
      <c r="H199" s="11" t="str">
        <f t="shared" si="38"/>
        <v>N/A</v>
      </c>
      <c r="I199" s="12">
        <v>10.8</v>
      </c>
      <c r="J199" s="12">
        <v>-8.1</v>
      </c>
      <c r="K199" s="41" t="s">
        <v>739</v>
      </c>
      <c r="L199" s="9" t="str">
        <f t="shared" si="39"/>
        <v>Yes</v>
      </c>
    </row>
    <row r="200" spans="1:12" ht="25" x14ac:dyDescent="0.25">
      <c r="A200" s="4" t="s">
        <v>1496</v>
      </c>
      <c r="B200" s="33" t="s">
        <v>213</v>
      </c>
      <c r="C200" s="43">
        <v>37822.377500000002</v>
      </c>
      <c r="D200" s="11" t="str">
        <f t="shared" si="36"/>
        <v>N/A</v>
      </c>
      <c r="E200" s="43">
        <v>35841.267468999999</v>
      </c>
      <c r="F200" s="11" t="str">
        <f t="shared" si="37"/>
        <v>N/A</v>
      </c>
      <c r="G200" s="43">
        <v>35306.514708000002</v>
      </c>
      <c r="H200" s="11" t="str">
        <f t="shared" si="38"/>
        <v>N/A</v>
      </c>
      <c r="I200" s="12">
        <v>-5.24</v>
      </c>
      <c r="J200" s="12">
        <v>-1.49</v>
      </c>
      <c r="K200" s="41" t="s">
        <v>739</v>
      </c>
      <c r="L200" s="9" t="str">
        <f t="shared" si="39"/>
        <v>Yes</v>
      </c>
    </row>
    <row r="201" spans="1:12" ht="25" x14ac:dyDescent="0.25">
      <c r="A201" s="4" t="s">
        <v>1497</v>
      </c>
      <c r="B201" s="33" t="s">
        <v>213</v>
      </c>
      <c r="C201" s="9">
        <v>8.8434296774999996</v>
      </c>
      <c r="D201" s="11" t="str">
        <f t="shared" si="36"/>
        <v>N/A</v>
      </c>
      <c r="E201" s="9">
        <v>9.0423616945000003</v>
      </c>
      <c r="F201" s="11" t="str">
        <f t="shared" si="37"/>
        <v>N/A</v>
      </c>
      <c r="G201" s="9">
        <v>8.9620995323999999</v>
      </c>
      <c r="H201" s="11" t="str">
        <f t="shared" si="38"/>
        <v>N/A</v>
      </c>
      <c r="I201" s="12">
        <v>2.2490000000000001</v>
      </c>
      <c r="J201" s="12">
        <v>-0.88800000000000001</v>
      </c>
      <c r="K201" s="41" t="s">
        <v>739</v>
      </c>
      <c r="L201" s="9" t="str">
        <f t="shared" si="39"/>
        <v>Yes</v>
      </c>
    </row>
    <row r="202" spans="1:12" ht="25" x14ac:dyDescent="0.25">
      <c r="A202" s="4" t="s">
        <v>1498</v>
      </c>
      <c r="B202" s="33" t="s">
        <v>213</v>
      </c>
      <c r="C202" s="9">
        <v>6.8983244171999996</v>
      </c>
      <c r="D202" s="11" t="str">
        <f t="shared" si="36"/>
        <v>N/A</v>
      </c>
      <c r="E202" s="9">
        <v>6.7482115482999996</v>
      </c>
      <c r="F202" s="11" t="str">
        <f t="shared" si="37"/>
        <v>N/A</v>
      </c>
      <c r="G202" s="9">
        <v>6.2702932011000003</v>
      </c>
      <c r="H202" s="11" t="str">
        <f t="shared" si="38"/>
        <v>N/A</v>
      </c>
      <c r="I202" s="12">
        <v>-2.1800000000000002</v>
      </c>
      <c r="J202" s="12">
        <v>-7.08</v>
      </c>
      <c r="K202" s="41" t="s">
        <v>739</v>
      </c>
      <c r="L202" s="9" t="str">
        <f t="shared" si="39"/>
        <v>Yes</v>
      </c>
    </row>
    <row r="203" spans="1:12" ht="25" x14ac:dyDescent="0.25">
      <c r="A203" s="4" t="s">
        <v>1499</v>
      </c>
      <c r="B203" s="33" t="s">
        <v>213</v>
      </c>
      <c r="C203" s="9">
        <v>11.292412818000001</v>
      </c>
      <c r="D203" s="11" t="str">
        <f t="shared" si="36"/>
        <v>N/A</v>
      </c>
      <c r="E203" s="9">
        <v>11.844969969999999</v>
      </c>
      <c r="F203" s="11" t="str">
        <f t="shared" si="37"/>
        <v>N/A</v>
      </c>
      <c r="G203" s="9">
        <v>12.334894793</v>
      </c>
      <c r="H203" s="11" t="str">
        <f t="shared" si="38"/>
        <v>N/A</v>
      </c>
      <c r="I203" s="12">
        <v>4.8929999999999998</v>
      </c>
      <c r="J203" s="12">
        <v>4.1360000000000001</v>
      </c>
      <c r="K203" s="41" t="s">
        <v>739</v>
      </c>
      <c r="L203" s="9" t="str">
        <f t="shared" si="39"/>
        <v>Yes</v>
      </c>
    </row>
    <row r="204" spans="1:12" x14ac:dyDescent="0.25">
      <c r="A204" s="144" t="s">
        <v>1646</v>
      </c>
      <c r="B204" s="145"/>
      <c r="C204" s="145"/>
      <c r="D204" s="145"/>
      <c r="E204" s="145"/>
      <c r="F204" s="145"/>
      <c r="G204" s="145"/>
      <c r="H204" s="145"/>
      <c r="I204" s="145"/>
      <c r="J204" s="145"/>
      <c r="K204" s="145"/>
      <c r="L204" s="146"/>
    </row>
    <row r="205" spans="1:12" x14ac:dyDescent="0.25">
      <c r="A205" s="134" t="s">
        <v>1644</v>
      </c>
      <c r="B205" s="135"/>
      <c r="C205" s="135"/>
      <c r="D205" s="135"/>
      <c r="E205" s="135"/>
      <c r="F205" s="135"/>
      <c r="G205" s="135"/>
      <c r="H205" s="135"/>
      <c r="I205" s="135"/>
      <c r="J205" s="135"/>
      <c r="K205" s="135"/>
      <c r="L205" s="136"/>
    </row>
    <row r="206" spans="1:12" s="20" customFormat="1" x14ac:dyDescent="0.25">
      <c r="A206" s="137" t="s">
        <v>1742</v>
      </c>
      <c r="B206" s="137"/>
      <c r="C206" s="137"/>
      <c r="D206" s="137"/>
      <c r="E206" s="137"/>
      <c r="F206" s="137"/>
      <c r="G206" s="137"/>
      <c r="H206" s="137"/>
      <c r="I206" s="137"/>
      <c r="J206" s="137"/>
      <c r="K206" s="137"/>
      <c r="L206" s="138"/>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31" t="s">
        <v>1746</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3" t="s">
        <v>9</v>
      </c>
      <c r="B6" s="33" t="s">
        <v>213</v>
      </c>
      <c r="C6" s="34">
        <v>1171910</v>
      </c>
      <c r="D6" s="11" t="str">
        <f>IF($B6="N/A","N/A",IF(C6&gt;10,"No",IF(C6&lt;-10,"No","Yes")))</f>
        <v>N/A</v>
      </c>
      <c r="E6" s="34">
        <v>1224292</v>
      </c>
      <c r="F6" s="11" t="str">
        <f>IF($B6="N/A","N/A",IF(E6&gt;10,"No",IF(E6&lt;-10,"No","Yes")))</f>
        <v>N/A</v>
      </c>
      <c r="G6" s="34">
        <v>700864</v>
      </c>
      <c r="H6" s="11" t="str">
        <f>IF($B6="N/A","N/A",IF(G6&gt;10,"No",IF(G6&lt;-10,"No","Yes")))</f>
        <v>N/A</v>
      </c>
      <c r="I6" s="12">
        <v>4.47</v>
      </c>
      <c r="J6" s="12">
        <v>-42.8</v>
      </c>
      <c r="K6" s="41" t="s">
        <v>739</v>
      </c>
      <c r="L6" s="9" t="str">
        <f t="shared" ref="L6:L46" si="0">IF(J6="Div by 0", "N/A", IF(K6="N/A","N/A", IF(J6&gt;VALUE(MID(K6,1,2)), "No", IF(J6&lt;-1*VALUE(MID(K6,1,2)), "No", "Yes"))))</f>
        <v>No</v>
      </c>
    </row>
    <row r="7" spans="1:12" x14ac:dyDescent="0.25">
      <c r="A7" s="42" t="s">
        <v>10</v>
      </c>
      <c r="B7" s="33" t="s">
        <v>213</v>
      </c>
      <c r="C7" s="34">
        <v>1065824</v>
      </c>
      <c r="D7" s="11" t="str">
        <f>IF($B7="N/A","N/A",IF(C7&gt;10,"No",IF(C7&lt;-10,"No","Yes")))</f>
        <v>N/A</v>
      </c>
      <c r="E7" s="34">
        <v>1100478</v>
      </c>
      <c r="F7" s="11" t="str">
        <f>IF($B7="N/A","N/A",IF(E7&gt;10,"No",IF(E7&lt;-10,"No","Yes")))</f>
        <v>N/A</v>
      </c>
      <c r="G7" s="34">
        <v>577389</v>
      </c>
      <c r="H7" s="11" t="str">
        <f>IF($B7="N/A","N/A",IF(G7&gt;10,"No",IF(G7&lt;-10,"No","Yes")))</f>
        <v>N/A</v>
      </c>
      <c r="I7" s="12">
        <v>3.2509999999999999</v>
      </c>
      <c r="J7" s="12">
        <v>-47.5</v>
      </c>
      <c r="K7" s="41" t="s">
        <v>739</v>
      </c>
      <c r="L7" s="9" t="str">
        <f t="shared" si="0"/>
        <v>No</v>
      </c>
    </row>
    <row r="8" spans="1:12" x14ac:dyDescent="0.25">
      <c r="A8" s="42" t="s">
        <v>91</v>
      </c>
      <c r="B8" s="9" t="s">
        <v>297</v>
      </c>
      <c r="C8" s="8">
        <v>90.947598365000005</v>
      </c>
      <c r="D8" s="11" t="str">
        <f>IF($B8="N/A","N/A",IF(C8&gt;90,"No",IF(C8&lt;65,"No","Yes")))</f>
        <v>No</v>
      </c>
      <c r="E8" s="8">
        <v>89.886889729000004</v>
      </c>
      <c r="F8" s="11" t="str">
        <f>IF($B8="N/A","N/A",IF(E8&gt;90,"No",IF(E8&lt;65,"No","Yes")))</f>
        <v>Yes</v>
      </c>
      <c r="G8" s="8">
        <v>82.382459363999999</v>
      </c>
      <c r="H8" s="11" t="str">
        <f>IF($B8="N/A","N/A",IF(G8&gt;90,"No",IF(G8&lt;65,"No","Yes")))</f>
        <v>Yes</v>
      </c>
      <c r="I8" s="12">
        <v>-1.17</v>
      </c>
      <c r="J8" s="12">
        <v>-8.35</v>
      </c>
      <c r="K8" s="41" t="s">
        <v>739</v>
      </c>
      <c r="L8" s="9" t="str">
        <f t="shared" si="0"/>
        <v>Yes</v>
      </c>
    </row>
    <row r="9" spans="1:12" x14ac:dyDescent="0.25">
      <c r="A9" s="42" t="s">
        <v>92</v>
      </c>
      <c r="B9" s="9" t="s">
        <v>298</v>
      </c>
      <c r="C9" s="8">
        <v>92.846502389999998</v>
      </c>
      <c r="D9" s="11" t="str">
        <f>IF($B9="N/A","N/A",IF(C9&gt;100,"No",IF(C9&lt;90,"No","Yes")))</f>
        <v>Yes</v>
      </c>
      <c r="E9" s="8">
        <v>92.502470356000003</v>
      </c>
      <c r="F9" s="11" t="str">
        <f>IF($B9="N/A","N/A",IF(E9&gt;100,"No",IF(E9&lt;90,"No","Yes")))</f>
        <v>Yes</v>
      </c>
      <c r="G9" s="8">
        <v>91.943980265999997</v>
      </c>
      <c r="H9" s="11" t="str">
        <f>IF($B9="N/A","N/A",IF(G9&gt;100,"No",IF(G9&lt;90,"No","Yes")))</f>
        <v>Yes</v>
      </c>
      <c r="I9" s="12">
        <v>-0.371</v>
      </c>
      <c r="J9" s="12">
        <v>-0.60399999999999998</v>
      </c>
      <c r="K9" s="41" t="s">
        <v>739</v>
      </c>
      <c r="L9" s="9" t="str">
        <f t="shared" si="0"/>
        <v>Yes</v>
      </c>
    </row>
    <row r="10" spans="1:12" x14ac:dyDescent="0.25">
      <c r="A10" s="42" t="s">
        <v>93</v>
      </c>
      <c r="B10" s="9" t="s">
        <v>299</v>
      </c>
      <c r="C10" s="8">
        <v>91.597691605999998</v>
      </c>
      <c r="D10" s="11" t="str">
        <f>IF($B10="N/A","N/A",IF(C10&gt;100,"No",IF(C10&lt;85,"No","Yes")))</f>
        <v>Yes</v>
      </c>
      <c r="E10" s="8">
        <v>91.26982572</v>
      </c>
      <c r="F10" s="11" t="str">
        <f>IF($B10="N/A","N/A",IF(E10&gt;100,"No",IF(E10&lt;85,"No","Yes")))</f>
        <v>Yes</v>
      </c>
      <c r="G10" s="8">
        <v>88.424453116999999</v>
      </c>
      <c r="H10" s="11" t="str">
        <f>IF($B10="N/A","N/A",IF(G10&gt;100,"No",IF(G10&lt;85,"No","Yes")))</f>
        <v>Yes</v>
      </c>
      <c r="I10" s="12">
        <v>-0.35799999999999998</v>
      </c>
      <c r="J10" s="12">
        <v>-3.12</v>
      </c>
      <c r="K10" s="41" t="s">
        <v>739</v>
      </c>
      <c r="L10" s="9" t="str">
        <f t="shared" si="0"/>
        <v>Yes</v>
      </c>
    </row>
    <row r="11" spans="1:12" x14ac:dyDescent="0.25">
      <c r="A11" s="42" t="s">
        <v>94</v>
      </c>
      <c r="B11" s="9" t="s">
        <v>300</v>
      </c>
      <c r="C11" s="8">
        <v>91.361176623000006</v>
      </c>
      <c r="D11" s="11" t="str">
        <f>IF($B11="N/A","N/A",IF(C11&gt;100,"No",IF(C11&lt;80,"No","Yes")))</f>
        <v>Yes</v>
      </c>
      <c r="E11" s="8">
        <v>91.358003654000001</v>
      </c>
      <c r="F11" s="11" t="str">
        <f>IF($B11="N/A","N/A",IF(E11&gt;100,"No",IF(E11&lt;80,"No","Yes")))</f>
        <v>Yes</v>
      </c>
      <c r="G11" s="8">
        <v>82.700932601999995</v>
      </c>
      <c r="H11" s="11" t="str">
        <f>IF($B11="N/A","N/A",IF(G11&gt;100,"No",IF(G11&lt;80,"No","Yes")))</f>
        <v>Yes</v>
      </c>
      <c r="I11" s="12">
        <v>-3.0000000000000001E-3</v>
      </c>
      <c r="J11" s="12">
        <v>-9.48</v>
      </c>
      <c r="K11" s="41" t="s">
        <v>739</v>
      </c>
      <c r="L11" s="9" t="str">
        <f t="shared" si="0"/>
        <v>Yes</v>
      </c>
    </row>
    <row r="12" spans="1:12" x14ac:dyDescent="0.25">
      <c r="A12" s="42" t="s">
        <v>95</v>
      </c>
      <c r="B12" s="9" t="s">
        <v>300</v>
      </c>
      <c r="C12" s="8">
        <v>87.469266112</v>
      </c>
      <c r="D12" s="11" t="str">
        <f>IF($B12="N/A","N/A",IF(C12&gt;100,"No",IF(C12&lt;80,"No","Yes")))</f>
        <v>Yes</v>
      </c>
      <c r="E12" s="8">
        <v>81.708026770000004</v>
      </c>
      <c r="F12" s="11" t="str">
        <f>IF($B12="N/A","N/A",IF(E12&gt;100,"No",IF(E12&lt;80,"No","Yes")))</f>
        <v>Yes</v>
      </c>
      <c r="G12" s="8">
        <v>71.016048604999995</v>
      </c>
      <c r="H12" s="11" t="str">
        <f>IF($B12="N/A","N/A",IF(G12&gt;100,"No",IF(G12&lt;80,"No","Yes")))</f>
        <v>No</v>
      </c>
      <c r="I12" s="12">
        <v>-6.59</v>
      </c>
      <c r="J12" s="12">
        <v>-13.1</v>
      </c>
      <c r="K12" s="41" t="s">
        <v>739</v>
      </c>
      <c r="L12" s="9" t="str">
        <f t="shared" si="0"/>
        <v>Yes</v>
      </c>
    </row>
    <row r="13" spans="1:12" x14ac:dyDescent="0.25">
      <c r="A13" s="3" t="s">
        <v>96</v>
      </c>
      <c r="B13" s="33" t="s">
        <v>213</v>
      </c>
      <c r="C13" s="34">
        <v>1044485.7</v>
      </c>
      <c r="D13" s="11" t="str">
        <f t="shared" ref="D13:D44" si="1">IF($B13="N/A","N/A",IF(C13&gt;10,"No",IF(C13&lt;-10,"No","Yes")))</f>
        <v>N/A</v>
      </c>
      <c r="E13" s="34">
        <v>1074273.2</v>
      </c>
      <c r="F13" s="11" t="str">
        <f t="shared" ref="F13:F44" si="2">IF($B13="N/A","N/A",IF(E13&gt;10,"No",IF(E13&lt;-10,"No","Yes")))</f>
        <v>N/A</v>
      </c>
      <c r="G13" s="34">
        <v>597172.74</v>
      </c>
      <c r="H13" s="11" t="str">
        <f t="shared" ref="H13:H44" si="3">IF($B13="N/A","N/A",IF(G13&gt;10,"No",IF(G13&lt;-10,"No","Yes")))</f>
        <v>N/A</v>
      </c>
      <c r="I13" s="12">
        <v>2.8519999999999999</v>
      </c>
      <c r="J13" s="12">
        <v>-44.4</v>
      </c>
      <c r="K13" s="41" t="s">
        <v>739</v>
      </c>
      <c r="L13" s="9" t="str">
        <f t="shared" si="0"/>
        <v>No</v>
      </c>
    </row>
    <row r="14" spans="1:12" x14ac:dyDescent="0.25">
      <c r="A14" s="3" t="s">
        <v>100</v>
      </c>
      <c r="B14" s="33" t="s">
        <v>213</v>
      </c>
      <c r="C14" s="34">
        <v>64444</v>
      </c>
      <c r="D14" s="11" t="str">
        <f t="shared" si="1"/>
        <v>N/A</v>
      </c>
      <c r="E14" s="34">
        <v>64768</v>
      </c>
      <c r="F14" s="11" t="str">
        <f t="shared" si="2"/>
        <v>N/A</v>
      </c>
      <c r="G14" s="34">
        <v>62835</v>
      </c>
      <c r="H14" s="11" t="str">
        <f t="shared" si="3"/>
        <v>N/A</v>
      </c>
      <c r="I14" s="12">
        <v>0.50280000000000002</v>
      </c>
      <c r="J14" s="12">
        <v>-2.98</v>
      </c>
      <c r="K14" s="41" t="s">
        <v>739</v>
      </c>
      <c r="L14" s="9" t="str">
        <f t="shared" si="0"/>
        <v>Yes</v>
      </c>
    </row>
    <row r="15" spans="1:12" x14ac:dyDescent="0.25">
      <c r="A15" s="3" t="s">
        <v>990</v>
      </c>
      <c r="B15" s="33" t="s">
        <v>213</v>
      </c>
      <c r="C15" s="34">
        <v>34122</v>
      </c>
      <c r="D15" s="11" t="str">
        <f t="shared" si="1"/>
        <v>N/A</v>
      </c>
      <c r="E15" s="34">
        <v>33803</v>
      </c>
      <c r="F15" s="11" t="str">
        <f t="shared" si="2"/>
        <v>N/A</v>
      </c>
      <c r="G15" s="34">
        <v>32601</v>
      </c>
      <c r="H15" s="11" t="str">
        <f t="shared" si="3"/>
        <v>N/A</v>
      </c>
      <c r="I15" s="12">
        <v>-0.93500000000000005</v>
      </c>
      <c r="J15" s="12">
        <v>-3.56</v>
      </c>
      <c r="K15" s="41" t="s">
        <v>739</v>
      </c>
      <c r="L15" s="9" t="str">
        <f t="shared" si="0"/>
        <v>Yes</v>
      </c>
    </row>
    <row r="16" spans="1:12" x14ac:dyDescent="0.25">
      <c r="A16" s="3" t="s">
        <v>991</v>
      </c>
      <c r="B16" s="33" t="s">
        <v>213</v>
      </c>
      <c r="C16" s="34">
        <v>1480</v>
      </c>
      <c r="D16" s="11" t="str">
        <f t="shared" si="1"/>
        <v>N/A</v>
      </c>
      <c r="E16" s="34">
        <v>1630</v>
      </c>
      <c r="F16" s="11" t="str">
        <f t="shared" si="2"/>
        <v>N/A</v>
      </c>
      <c r="G16" s="34">
        <v>1650</v>
      </c>
      <c r="H16" s="11" t="str">
        <f t="shared" si="3"/>
        <v>N/A</v>
      </c>
      <c r="I16" s="12">
        <v>10.14</v>
      </c>
      <c r="J16" s="12">
        <v>1.2270000000000001</v>
      </c>
      <c r="K16" s="41" t="s">
        <v>739</v>
      </c>
      <c r="L16" s="9" t="str">
        <f t="shared" si="0"/>
        <v>Yes</v>
      </c>
    </row>
    <row r="17" spans="1:12" x14ac:dyDescent="0.25">
      <c r="A17" s="3" t="s">
        <v>992</v>
      </c>
      <c r="B17" s="33" t="s">
        <v>213</v>
      </c>
      <c r="C17" s="34">
        <v>1196</v>
      </c>
      <c r="D17" s="11" t="str">
        <f t="shared" si="1"/>
        <v>N/A</v>
      </c>
      <c r="E17" s="34">
        <v>1345</v>
      </c>
      <c r="F17" s="11" t="str">
        <f t="shared" si="2"/>
        <v>N/A</v>
      </c>
      <c r="G17" s="34">
        <v>1189</v>
      </c>
      <c r="H17" s="11" t="str">
        <f t="shared" si="3"/>
        <v>N/A</v>
      </c>
      <c r="I17" s="12">
        <v>12.46</v>
      </c>
      <c r="J17" s="12">
        <v>-11.6</v>
      </c>
      <c r="K17" s="41" t="s">
        <v>739</v>
      </c>
      <c r="L17" s="9" t="str">
        <f t="shared" si="0"/>
        <v>Yes</v>
      </c>
    </row>
    <row r="18" spans="1:12" x14ac:dyDescent="0.25">
      <c r="A18" s="3" t="s">
        <v>993</v>
      </c>
      <c r="B18" s="33" t="s">
        <v>213</v>
      </c>
      <c r="C18" s="34">
        <v>27646</v>
      </c>
      <c r="D18" s="11" t="str">
        <f t="shared" si="1"/>
        <v>N/A</v>
      </c>
      <c r="E18" s="34">
        <v>27990</v>
      </c>
      <c r="F18" s="11" t="str">
        <f t="shared" si="2"/>
        <v>N/A</v>
      </c>
      <c r="G18" s="34">
        <v>27395</v>
      </c>
      <c r="H18" s="11" t="str">
        <f t="shared" si="3"/>
        <v>N/A</v>
      </c>
      <c r="I18" s="12">
        <v>1.244</v>
      </c>
      <c r="J18" s="12">
        <v>-2.13</v>
      </c>
      <c r="K18" s="41" t="s">
        <v>739</v>
      </c>
      <c r="L18" s="9" t="str">
        <f t="shared" si="0"/>
        <v>Yes</v>
      </c>
    </row>
    <row r="19" spans="1:12" x14ac:dyDescent="0.25">
      <c r="A19" s="3" t="s">
        <v>994</v>
      </c>
      <c r="B19" s="33" t="s">
        <v>213</v>
      </c>
      <c r="C19" s="34">
        <v>0</v>
      </c>
      <c r="D19" s="11" t="str">
        <f t="shared" si="1"/>
        <v>N/A</v>
      </c>
      <c r="E19" s="34">
        <v>0</v>
      </c>
      <c r="F19" s="11" t="str">
        <f t="shared" si="2"/>
        <v>N/A</v>
      </c>
      <c r="G19" s="34">
        <v>0</v>
      </c>
      <c r="H19" s="11" t="str">
        <f t="shared" si="3"/>
        <v>N/A</v>
      </c>
      <c r="I19" s="12" t="s">
        <v>1747</v>
      </c>
      <c r="J19" s="12" t="s">
        <v>1747</v>
      </c>
      <c r="K19" s="41" t="s">
        <v>739</v>
      </c>
      <c r="L19" s="9" t="str">
        <f t="shared" si="0"/>
        <v>N/A</v>
      </c>
    </row>
    <row r="20" spans="1:12" x14ac:dyDescent="0.25">
      <c r="A20" s="3" t="s">
        <v>101</v>
      </c>
      <c r="B20" s="33" t="s">
        <v>213</v>
      </c>
      <c r="C20" s="34">
        <v>196327</v>
      </c>
      <c r="D20" s="11" t="str">
        <f t="shared" si="1"/>
        <v>N/A</v>
      </c>
      <c r="E20" s="34">
        <v>204154</v>
      </c>
      <c r="F20" s="11" t="str">
        <f t="shared" si="2"/>
        <v>N/A</v>
      </c>
      <c r="G20" s="34">
        <v>121964</v>
      </c>
      <c r="H20" s="11" t="str">
        <f t="shared" si="3"/>
        <v>N/A</v>
      </c>
      <c r="I20" s="12">
        <v>3.9870000000000001</v>
      </c>
      <c r="J20" s="12">
        <v>-40.299999999999997</v>
      </c>
      <c r="K20" s="41" t="s">
        <v>739</v>
      </c>
      <c r="L20" s="9" t="str">
        <f t="shared" si="0"/>
        <v>No</v>
      </c>
    </row>
    <row r="21" spans="1:12" x14ac:dyDescent="0.25">
      <c r="A21" s="3" t="s">
        <v>995</v>
      </c>
      <c r="B21" s="33" t="s">
        <v>213</v>
      </c>
      <c r="C21" s="34">
        <v>158217</v>
      </c>
      <c r="D21" s="11" t="str">
        <f t="shared" si="1"/>
        <v>N/A</v>
      </c>
      <c r="E21" s="34">
        <v>164399</v>
      </c>
      <c r="F21" s="11" t="str">
        <f t="shared" si="2"/>
        <v>N/A</v>
      </c>
      <c r="G21" s="34">
        <v>90160</v>
      </c>
      <c r="H21" s="11" t="str">
        <f t="shared" si="3"/>
        <v>N/A</v>
      </c>
      <c r="I21" s="12">
        <v>3.907</v>
      </c>
      <c r="J21" s="12">
        <v>-45.2</v>
      </c>
      <c r="K21" s="41" t="s">
        <v>739</v>
      </c>
      <c r="L21" s="9" t="str">
        <f t="shared" si="0"/>
        <v>No</v>
      </c>
    </row>
    <row r="22" spans="1:12" x14ac:dyDescent="0.25">
      <c r="A22" s="3" t="s">
        <v>996</v>
      </c>
      <c r="B22" s="33" t="s">
        <v>213</v>
      </c>
      <c r="C22" s="34">
        <v>3050</v>
      </c>
      <c r="D22" s="11" t="str">
        <f t="shared" si="1"/>
        <v>N/A</v>
      </c>
      <c r="E22" s="34">
        <v>2841</v>
      </c>
      <c r="F22" s="11" t="str">
        <f t="shared" si="2"/>
        <v>N/A</v>
      </c>
      <c r="G22" s="34">
        <v>2408</v>
      </c>
      <c r="H22" s="11" t="str">
        <f t="shared" si="3"/>
        <v>N/A</v>
      </c>
      <c r="I22" s="12">
        <v>-6.85</v>
      </c>
      <c r="J22" s="12">
        <v>-15.2</v>
      </c>
      <c r="K22" s="41" t="s">
        <v>739</v>
      </c>
      <c r="L22" s="9" t="str">
        <f t="shared" si="0"/>
        <v>Yes</v>
      </c>
    </row>
    <row r="23" spans="1:12" x14ac:dyDescent="0.25">
      <c r="A23" s="3" t="s">
        <v>997</v>
      </c>
      <c r="B23" s="33" t="s">
        <v>213</v>
      </c>
      <c r="C23" s="34">
        <v>3637</v>
      </c>
      <c r="D23" s="11" t="str">
        <f t="shared" si="1"/>
        <v>N/A</v>
      </c>
      <c r="E23" s="34">
        <v>4120</v>
      </c>
      <c r="F23" s="11" t="str">
        <f t="shared" si="2"/>
        <v>N/A</v>
      </c>
      <c r="G23" s="34">
        <v>2553</v>
      </c>
      <c r="H23" s="11" t="str">
        <f t="shared" si="3"/>
        <v>N/A</v>
      </c>
      <c r="I23" s="12">
        <v>13.28</v>
      </c>
      <c r="J23" s="12">
        <v>-38</v>
      </c>
      <c r="K23" s="41" t="s">
        <v>739</v>
      </c>
      <c r="L23" s="9" t="str">
        <f t="shared" si="0"/>
        <v>No</v>
      </c>
    </row>
    <row r="24" spans="1:12" x14ac:dyDescent="0.25">
      <c r="A24" s="3" t="s">
        <v>998</v>
      </c>
      <c r="B24" s="33" t="s">
        <v>213</v>
      </c>
      <c r="C24" s="34">
        <v>31423</v>
      </c>
      <c r="D24" s="11" t="str">
        <f t="shared" si="1"/>
        <v>N/A</v>
      </c>
      <c r="E24" s="34">
        <v>32794</v>
      </c>
      <c r="F24" s="11" t="str">
        <f t="shared" si="2"/>
        <v>N/A</v>
      </c>
      <c r="G24" s="34">
        <v>26843</v>
      </c>
      <c r="H24" s="11" t="str">
        <f t="shared" si="3"/>
        <v>N/A</v>
      </c>
      <c r="I24" s="12">
        <v>4.3630000000000004</v>
      </c>
      <c r="J24" s="12">
        <v>-18.100000000000001</v>
      </c>
      <c r="K24" s="41" t="s">
        <v>739</v>
      </c>
      <c r="L24" s="9" t="str">
        <f t="shared" si="0"/>
        <v>Yes</v>
      </c>
    </row>
    <row r="25" spans="1:12" x14ac:dyDescent="0.25">
      <c r="A25" s="3" t="s">
        <v>999</v>
      </c>
      <c r="B25" s="33" t="s">
        <v>213</v>
      </c>
      <c r="C25" s="34">
        <v>0</v>
      </c>
      <c r="D25" s="11" t="str">
        <f t="shared" si="1"/>
        <v>N/A</v>
      </c>
      <c r="E25" s="34">
        <v>0</v>
      </c>
      <c r="F25" s="11" t="str">
        <f t="shared" si="2"/>
        <v>N/A</v>
      </c>
      <c r="G25" s="34">
        <v>0</v>
      </c>
      <c r="H25" s="11" t="str">
        <f t="shared" si="3"/>
        <v>N/A</v>
      </c>
      <c r="I25" s="12" t="s">
        <v>1747</v>
      </c>
      <c r="J25" s="12" t="s">
        <v>1747</v>
      </c>
      <c r="K25" s="41" t="s">
        <v>739</v>
      </c>
      <c r="L25" s="9" t="str">
        <f t="shared" si="0"/>
        <v>N/A</v>
      </c>
    </row>
    <row r="26" spans="1:12" x14ac:dyDescent="0.25">
      <c r="A26" s="3" t="s">
        <v>104</v>
      </c>
      <c r="B26" s="33" t="s">
        <v>213</v>
      </c>
      <c r="C26" s="34">
        <v>750079</v>
      </c>
      <c r="D26" s="11" t="str">
        <f t="shared" si="1"/>
        <v>N/A</v>
      </c>
      <c r="E26" s="34">
        <v>762914</v>
      </c>
      <c r="F26" s="11" t="str">
        <f t="shared" si="2"/>
        <v>N/A</v>
      </c>
      <c r="G26" s="34">
        <v>387518</v>
      </c>
      <c r="H26" s="11" t="str">
        <f t="shared" si="3"/>
        <v>N/A</v>
      </c>
      <c r="I26" s="12">
        <v>1.7110000000000001</v>
      </c>
      <c r="J26" s="12">
        <v>-49.2</v>
      </c>
      <c r="K26" s="41" t="s">
        <v>739</v>
      </c>
      <c r="L26" s="9" t="str">
        <f t="shared" si="0"/>
        <v>No</v>
      </c>
    </row>
    <row r="27" spans="1:12" x14ac:dyDescent="0.25">
      <c r="A27" s="3" t="s">
        <v>1000</v>
      </c>
      <c r="B27" s="33" t="s">
        <v>213</v>
      </c>
      <c r="C27" s="34">
        <v>89254</v>
      </c>
      <c r="D27" s="11" t="str">
        <f t="shared" si="1"/>
        <v>N/A</v>
      </c>
      <c r="E27" s="34">
        <v>73437</v>
      </c>
      <c r="F27" s="11" t="str">
        <f t="shared" si="2"/>
        <v>N/A</v>
      </c>
      <c r="G27" s="34">
        <v>27532</v>
      </c>
      <c r="H27" s="11" t="str">
        <f t="shared" si="3"/>
        <v>N/A</v>
      </c>
      <c r="I27" s="12">
        <v>-17.7</v>
      </c>
      <c r="J27" s="12">
        <v>-62.5</v>
      </c>
      <c r="K27" s="41" t="s">
        <v>739</v>
      </c>
      <c r="L27" s="9" t="str">
        <f t="shared" si="0"/>
        <v>No</v>
      </c>
    </row>
    <row r="28" spans="1:12" x14ac:dyDescent="0.25">
      <c r="A28" s="3" t="s">
        <v>1001</v>
      </c>
      <c r="B28" s="33" t="s">
        <v>213</v>
      </c>
      <c r="C28" s="34">
        <v>6668</v>
      </c>
      <c r="D28" s="11" t="str">
        <f t="shared" si="1"/>
        <v>N/A</v>
      </c>
      <c r="E28" s="34">
        <v>5884</v>
      </c>
      <c r="F28" s="11" t="str">
        <f t="shared" si="2"/>
        <v>N/A</v>
      </c>
      <c r="G28" s="34">
        <v>2591</v>
      </c>
      <c r="H28" s="11" t="str">
        <f t="shared" si="3"/>
        <v>N/A</v>
      </c>
      <c r="I28" s="12">
        <v>-11.8</v>
      </c>
      <c r="J28" s="12">
        <v>-56</v>
      </c>
      <c r="K28" s="41" t="s">
        <v>739</v>
      </c>
      <c r="L28" s="9" t="str">
        <f t="shared" si="0"/>
        <v>No</v>
      </c>
    </row>
    <row r="29" spans="1:12" x14ac:dyDescent="0.25">
      <c r="A29" s="3" t="s">
        <v>1002</v>
      </c>
      <c r="B29" s="33" t="s">
        <v>213</v>
      </c>
      <c r="C29" s="34">
        <v>433</v>
      </c>
      <c r="D29" s="11" t="str">
        <f t="shared" si="1"/>
        <v>N/A</v>
      </c>
      <c r="E29" s="34">
        <v>457</v>
      </c>
      <c r="F29" s="11" t="str">
        <f t="shared" si="2"/>
        <v>N/A</v>
      </c>
      <c r="G29" s="105">
        <v>272</v>
      </c>
      <c r="H29" s="11" t="str">
        <f t="shared" si="3"/>
        <v>N/A</v>
      </c>
      <c r="I29" s="12">
        <v>5.5430000000000001</v>
      </c>
      <c r="J29" s="12">
        <v>-40.5</v>
      </c>
      <c r="K29" s="41" t="s">
        <v>739</v>
      </c>
      <c r="L29" s="9" t="str">
        <f t="shared" si="0"/>
        <v>No</v>
      </c>
    </row>
    <row r="30" spans="1:12" x14ac:dyDescent="0.25">
      <c r="A30" s="3" t="s">
        <v>1003</v>
      </c>
      <c r="B30" s="33" t="s">
        <v>213</v>
      </c>
      <c r="C30" s="34">
        <v>591829</v>
      </c>
      <c r="D30" s="11" t="str">
        <f t="shared" si="1"/>
        <v>N/A</v>
      </c>
      <c r="E30" s="34">
        <v>614658</v>
      </c>
      <c r="F30" s="11" t="str">
        <f t="shared" si="2"/>
        <v>N/A</v>
      </c>
      <c r="G30" s="34">
        <v>316680</v>
      </c>
      <c r="H30" s="11" t="str">
        <f t="shared" si="3"/>
        <v>N/A</v>
      </c>
      <c r="I30" s="12">
        <v>3.8570000000000002</v>
      </c>
      <c r="J30" s="12">
        <v>-48.5</v>
      </c>
      <c r="K30" s="41" t="s">
        <v>739</v>
      </c>
      <c r="L30" s="9" t="str">
        <f t="shared" si="0"/>
        <v>No</v>
      </c>
    </row>
    <row r="31" spans="1:12" x14ac:dyDescent="0.25">
      <c r="A31" s="3" t="s">
        <v>1004</v>
      </c>
      <c r="B31" s="33" t="s">
        <v>213</v>
      </c>
      <c r="C31" s="34">
        <v>51113</v>
      </c>
      <c r="D31" s="11" t="str">
        <f t="shared" si="1"/>
        <v>N/A</v>
      </c>
      <c r="E31" s="34">
        <v>57007</v>
      </c>
      <c r="F31" s="11" t="str">
        <f t="shared" si="2"/>
        <v>N/A</v>
      </c>
      <c r="G31" s="34">
        <v>33947</v>
      </c>
      <c r="H31" s="11" t="str">
        <f t="shared" si="3"/>
        <v>N/A</v>
      </c>
      <c r="I31" s="12">
        <v>11.53</v>
      </c>
      <c r="J31" s="12">
        <v>-40.5</v>
      </c>
      <c r="K31" s="41" t="s">
        <v>739</v>
      </c>
      <c r="L31" s="9" t="str">
        <f t="shared" si="0"/>
        <v>No</v>
      </c>
    </row>
    <row r="32" spans="1:12" x14ac:dyDescent="0.25">
      <c r="A32" s="3" t="s">
        <v>1005</v>
      </c>
      <c r="B32" s="33" t="s">
        <v>213</v>
      </c>
      <c r="C32" s="34">
        <v>10782</v>
      </c>
      <c r="D32" s="11" t="str">
        <f t="shared" si="1"/>
        <v>N/A</v>
      </c>
      <c r="E32" s="34">
        <v>11471</v>
      </c>
      <c r="F32" s="11" t="str">
        <f t="shared" si="2"/>
        <v>N/A</v>
      </c>
      <c r="G32" s="34">
        <v>6496</v>
      </c>
      <c r="H32" s="11" t="str">
        <f t="shared" si="3"/>
        <v>N/A</v>
      </c>
      <c r="I32" s="12">
        <v>6.39</v>
      </c>
      <c r="J32" s="12">
        <v>-43.4</v>
      </c>
      <c r="K32" s="41" t="s">
        <v>739</v>
      </c>
      <c r="L32" s="9" t="str">
        <f t="shared" si="0"/>
        <v>No</v>
      </c>
    </row>
    <row r="33" spans="1:12" x14ac:dyDescent="0.25">
      <c r="A33" s="3" t="s">
        <v>1006</v>
      </c>
      <c r="B33" s="33" t="s">
        <v>213</v>
      </c>
      <c r="C33" s="34">
        <v>0</v>
      </c>
      <c r="D33" s="11" t="str">
        <f t="shared" si="1"/>
        <v>N/A</v>
      </c>
      <c r="E33" s="34">
        <v>0</v>
      </c>
      <c r="F33" s="11" t="str">
        <f t="shared" si="2"/>
        <v>N/A</v>
      </c>
      <c r="G33" s="34">
        <v>0</v>
      </c>
      <c r="H33" s="11" t="str">
        <f t="shared" si="3"/>
        <v>N/A</v>
      </c>
      <c r="I33" s="12" t="s">
        <v>1747</v>
      </c>
      <c r="J33" s="12" t="s">
        <v>1747</v>
      </c>
      <c r="K33" s="41" t="s">
        <v>739</v>
      </c>
      <c r="L33" s="9" t="str">
        <f t="shared" si="0"/>
        <v>N/A</v>
      </c>
    </row>
    <row r="34" spans="1:12" x14ac:dyDescent="0.25">
      <c r="A34" s="3" t="s">
        <v>105</v>
      </c>
      <c r="B34" s="33" t="s">
        <v>213</v>
      </c>
      <c r="C34" s="34">
        <v>161060</v>
      </c>
      <c r="D34" s="11" t="str">
        <f t="shared" si="1"/>
        <v>N/A</v>
      </c>
      <c r="E34" s="34">
        <v>192456</v>
      </c>
      <c r="F34" s="11" t="str">
        <f t="shared" si="2"/>
        <v>N/A</v>
      </c>
      <c r="G34" s="34">
        <v>128547</v>
      </c>
      <c r="H34" s="11" t="str">
        <f t="shared" si="3"/>
        <v>N/A</v>
      </c>
      <c r="I34" s="12">
        <v>19.489999999999998</v>
      </c>
      <c r="J34" s="12">
        <v>-33.200000000000003</v>
      </c>
      <c r="K34" s="41" t="s">
        <v>739</v>
      </c>
      <c r="L34" s="9" t="str">
        <f t="shared" si="0"/>
        <v>No</v>
      </c>
    </row>
    <row r="35" spans="1:12" x14ac:dyDescent="0.25">
      <c r="A35" s="3" t="s">
        <v>1007</v>
      </c>
      <c r="B35" s="33" t="s">
        <v>213</v>
      </c>
      <c r="C35" s="34">
        <v>62450</v>
      </c>
      <c r="D35" s="11" t="str">
        <f t="shared" si="1"/>
        <v>N/A</v>
      </c>
      <c r="E35" s="34">
        <v>58341</v>
      </c>
      <c r="F35" s="11" t="str">
        <f t="shared" si="2"/>
        <v>N/A</v>
      </c>
      <c r="G35" s="34">
        <v>21660</v>
      </c>
      <c r="H35" s="11" t="str">
        <f t="shared" si="3"/>
        <v>N/A</v>
      </c>
      <c r="I35" s="12">
        <v>-6.58</v>
      </c>
      <c r="J35" s="12">
        <v>-62.9</v>
      </c>
      <c r="K35" s="41" t="s">
        <v>739</v>
      </c>
      <c r="L35" s="9" t="str">
        <f t="shared" si="0"/>
        <v>No</v>
      </c>
    </row>
    <row r="36" spans="1:12" x14ac:dyDescent="0.25">
      <c r="A36" s="3" t="s">
        <v>1008</v>
      </c>
      <c r="B36" s="33" t="s">
        <v>213</v>
      </c>
      <c r="C36" s="34">
        <v>10106</v>
      </c>
      <c r="D36" s="11" t="str">
        <f t="shared" si="1"/>
        <v>N/A</v>
      </c>
      <c r="E36" s="34">
        <v>10427</v>
      </c>
      <c r="F36" s="11" t="str">
        <f t="shared" si="2"/>
        <v>N/A</v>
      </c>
      <c r="G36" s="34">
        <v>4668</v>
      </c>
      <c r="H36" s="11" t="str">
        <f t="shared" si="3"/>
        <v>N/A</v>
      </c>
      <c r="I36" s="12">
        <v>3.1760000000000002</v>
      </c>
      <c r="J36" s="12">
        <v>-55.2</v>
      </c>
      <c r="K36" s="41" t="s">
        <v>739</v>
      </c>
      <c r="L36" s="9" t="str">
        <f t="shared" si="0"/>
        <v>No</v>
      </c>
    </row>
    <row r="37" spans="1:12" x14ac:dyDescent="0.25">
      <c r="A37" s="3" t="s">
        <v>1009</v>
      </c>
      <c r="B37" s="33" t="s">
        <v>213</v>
      </c>
      <c r="C37" s="34">
        <v>6669</v>
      </c>
      <c r="D37" s="11" t="str">
        <f t="shared" si="1"/>
        <v>N/A</v>
      </c>
      <c r="E37" s="34">
        <v>6225</v>
      </c>
      <c r="F37" s="11" t="str">
        <f t="shared" si="2"/>
        <v>N/A</v>
      </c>
      <c r="G37" s="34">
        <v>4951</v>
      </c>
      <c r="H37" s="11" t="str">
        <f t="shared" si="3"/>
        <v>N/A</v>
      </c>
      <c r="I37" s="12">
        <v>-6.66</v>
      </c>
      <c r="J37" s="12">
        <v>-20.5</v>
      </c>
      <c r="K37" s="41" t="s">
        <v>739</v>
      </c>
      <c r="L37" s="9" t="str">
        <f t="shared" si="0"/>
        <v>Yes</v>
      </c>
    </row>
    <row r="38" spans="1:12" x14ac:dyDescent="0.25">
      <c r="A38" s="3" t="s">
        <v>1010</v>
      </c>
      <c r="B38" s="33" t="s">
        <v>213</v>
      </c>
      <c r="C38" s="34">
        <v>40756</v>
      </c>
      <c r="D38" s="11" t="str">
        <f t="shared" si="1"/>
        <v>N/A</v>
      </c>
      <c r="E38" s="34">
        <v>41297</v>
      </c>
      <c r="F38" s="11" t="str">
        <f t="shared" si="2"/>
        <v>N/A</v>
      </c>
      <c r="G38" s="34">
        <v>23322</v>
      </c>
      <c r="H38" s="11" t="str">
        <f t="shared" si="3"/>
        <v>N/A</v>
      </c>
      <c r="I38" s="12">
        <v>1.327</v>
      </c>
      <c r="J38" s="12">
        <v>-43.5</v>
      </c>
      <c r="K38" s="41" t="s">
        <v>739</v>
      </c>
      <c r="L38" s="9" t="str">
        <f t="shared" si="0"/>
        <v>No</v>
      </c>
    </row>
    <row r="39" spans="1:12" x14ac:dyDescent="0.25">
      <c r="A39" s="3" t="s">
        <v>1011</v>
      </c>
      <c r="B39" s="33" t="s">
        <v>213</v>
      </c>
      <c r="C39" s="34">
        <v>18167</v>
      </c>
      <c r="D39" s="11" t="str">
        <f t="shared" si="1"/>
        <v>N/A</v>
      </c>
      <c r="E39" s="34">
        <v>22185</v>
      </c>
      <c r="F39" s="11" t="str">
        <f t="shared" si="2"/>
        <v>N/A</v>
      </c>
      <c r="G39" s="34">
        <v>10893</v>
      </c>
      <c r="H39" s="11" t="str">
        <f t="shared" si="3"/>
        <v>N/A</v>
      </c>
      <c r="I39" s="12">
        <v>22.12</v>
      </c>
      <c r="J39" s="12">
        <v>-50.9</v>
      </c>
      <c r="K39" s="41" t="s">
        <v>739</v>
      </c>
      <c r="L39" s="9" t="str">
        <f t="shared" si="0"/>
        <v>No</v>
      </c>
    </row>
    <row r="40" spans="1:12" x14ac:dyDescent="0.25">
      <c r="A40" s="3" t="s">
        <v>1012</v>
      </c>
      <c r="B40" s="33" t="s">
        <v>213</v>
      </c>
      <c r="C40" s="34">
        <v>22912</v>
      </c>
      <c r="D40" s="11" t="str">
        <f t="shared" si="1"/>
        <v>N/A</v>
      </c>
      <c r="E40" s="34">
        <v>53981</v>
      </c>
      <c r="F40" s="11" t="str">
        <f t="shared" si="2"/>
        <v>N/A</v>
      </c>
      <c r="G40" s="34">
        <v>63053</v>
      </c>
      <c r="H40" s="11" t="str">
        <f t="shared" si="3"/>
        <v>N/A</v>
      </c>
      <c r="I40" s="12">
        <v>135.6</v>
      </c>
      <c r="J40" s="12">
        <v>16.809999999999999</v>
      </c>
      <c r="K40" s="41" t="s">
        <v>739</v>
      </c>
      <c r="L40" s="9" t="str">
        <f t="shared" si="0"/>
        <v>Yes</v>
      </c>
    </row>
    <row r="41" spans="1:12" x14ac:dyDescent="0.25">
      <c r="A41" s="42" t="s">
        <v>84</v>
      </c>
      <c r="B41" s="33" t="s">
        <v>213</v>
      </c>
      <c r="C41" s="43">
        <v>5441494228</v>
      </c>
      <c r="D41" s="11" t="str">
        <f t="shared" si="1"/>
        <v>N/A</v>
      </c>
      <c r="E41" s="43">
        <v>5453536775</v>
      </c>
      <c r="F41" s="11" t="str">
        <f t="shared" si="2"/>
        <v>N/A</v>
      </c>
      <c r="G41" s="43">
        <v>3506618323</v>
      </c>
      <c r="H41" s="11" t="str">
        <f t="shared" si="3"/>
        <v>N/A</v>
      </c>
      <c r="I41" s="12">
        <v>0.2213</v>
      </c>
      <c r="J41" s="12">
        <v>-35.700000000000003</v>
      </c>
      <c r="K41" s="41" t="s">
        <v>739</v>
      </c>
      <c r="L41" s="9" t="str">
        <f t="shared" si="0"/>
        <v>No</v>
      </c>
    </row>
    <row r="42" spans="1:12" x14ac:dyDescent="0.25">
      <c r="A42" s="42" t="s">
        <v>1500</v>
      </c>
      <c r="B42" s="33" t="s">
        <v>213</v>
      </c>
      <c r="C42" s="43">
        <v>4643.2697288999998</v>
      </c>
      <c r="D42" s="11" t="str">
        <f t="shared" si="1"/>
        <v>N/A</v>
      </c>
      <c r="E42" s="43">
        <v>4454.4412402999997</v>
      </c>
      <c r="F42" s="11" t="str">
        <f t="shared" si="2"/>
        <v>N/A</v>
      </c>
      <c r="G42" s="43">
        <v>5003.2792710000003</v>
      </c>
      <c r="H42" s="11" t="str">
        <f t="shared" si="3"/>
        <v>N/A</v>
      </c>
      <c r="I42" s="12">
        <v>-4.07</v>
      </c>
      <c r="J42" s="12">
        <v>12.32</v>
      </c>
      <c r="K42" s="41" t="s">
        <v>739</v>
      </c>
      <c r="L42" s="9" t="str">
        <f t="shared" si="0"/>
        <v>Yes</v>
      </c>
    </row>
    <row r="43" spans="1:12" x14ac:dyDescent="0.25">
      <c r="A43" s="42" t="s">
        <v>1501</v>
      </c>
      <c r="B43" s="33" t="s">
        <v>213</v>
      </c>
      <c r="C43" s="43">
        <v>5105.4341316999999</v>
      </c>
      <c r="D43" s="11" t="str">
        <f t="shared" si="1"/>
        <v>N/A</v>
      </c>
      <c r="E43" s="43">
        <v>4955.6072678999999</v>
      </c>
      <c r="F43" s="11" t="str">
        <f t="shared" si="2"/>
        <v>N/A</v>
      </c>
      <c r="G43" s="43">
        <v>6073.2336830000004</v>
      </c>
      <c r="H43" s="11" t="str">
        <f t="shared" si="3"/>
        <v>N/A</v>
      </c>
      <c r="I43" s="12">
        <v>-2.93</v>
      </c>
      <c r="J43" s="12">
        <v>22.55</v>
      </c>
      <c r="K43" s="41" t="s">
        <v>739</v>
      </c>
      <c r="L43" s="9" t="str">
        <f t="shared" si="0"/>
        <v>Yes</v>
      </c>
    </row>
    <row r="44" spans="1:12" x14ac:dyDescent="0.25">
      <c r="A44" s="4" t="s">
        <v>107</v>
      </c>
      <c r="B44" s="33" t="s">
        <v>213</v>
      </c>
      <c r="C44" s="43">
        <v>26169231</v>
      </c>
      <c r="D44" s="11" t="str">
        <f t="shared" si="1"/>
        <v>N/A</v>
      </c>
      <c r="E44" s="43">
        <v>17359850</v>
      </c>
      <c r="F44" s="11" t="str">
        <f t="shared" si="2"/>
        <v>N/A</v>
      </c>
      <c r="G44" s="43">
        <v>113621134</v>
      </c>
      <c r="H44" s="11" t="str">
        <f t="shared" si="3"/>
        <v>N/A</v>
      </c>
      <c r="I44" s="12">
        <v>-33.700000000000003</v>
      </c>
      <c r="J44" s="12">
        <v>554.5</v>
      </c>
      <c r="K44" s="41" t="s">
        <v>739</v>
      </c>
      <c r="L44" s="9" t="str">
        <f t="shared" si="0"/>
        <v>No</v>
      </c>
    </row>
    <row r="45" spans="1:12" x14ac:dyDescent="0.25">
      <c r="A45" s="42" t="s">
        <v>158</v>
      </c>
      <c r="B45" s="41" t="s">
        <v>217</v>
      </c>
      <c r="C45" s="1">
        <v>0</v>
      </c>
      <c r="D45" s="11" t="str">
        <f>IF($B45="N/A","N/A",IF(C45&gt;0,"No",IF(C45&lt;0,"No","Yes")))</f>
        <v>Yes</v>
      </c>
      <c r="E45" s="1">
        <v>0</v>
      </c>
      <c r="F45" s="11" t="str">
        <f>IF($B45="N/A","N/A",IF(E45&gt;0,"No",IF(E45&lt;0,"No","Yes")))</f>
        <v>Yes</v>
      </c>
      <c r="G45" s="1">
        <v>19052</v>
      </c>
      <c r="H45" s="11" t="str">
        <f>IF($B45="N/A","N/A",IF(G45&gt;0,"No",IF(G45&lt;0,"No","Yes")))</f>
        <v>No</v>
      </c>
      <c r="I45" s="12" t="s">
        <v>1747</v>
      </c>
      <c r="J45" s="12" t="s">
        <v>1747</v>
      </c>
      <c r="K45" s="41" t="s">
        <v>739</v>
      </c>
      <c r="L45" s="9" t="str">
        <f t="shared" si="0"/>
        <v>N/A</v>
      </c>
    </row>
    <row r="46" spans="1:12" x14ac:dyDescent="0.25">
      <c r="A46" s="42" t="s">
        <v>156</v>
      </c>
      <c r="B46" s="33" t="s">
        <v>213</v>
      </c>
      <c r="C46" s="43">
        <v>0</v>
      </c>
      <c r="D46" s="11" t="str">
        <f t="shared" ref="D46:D47" si="4">IF($B46="N/A","N/A",IF(C46&gt;10,"No",IF(C46&lt;-10,"No","Yes")))</f>
        <v>N/A</v>
      </c>
      <c r="E46" s="43">
        <v>0</v>
      </c>
      <c r="F46" s="11" t="str">
        <f t="shared" ref="F46:F47" si="5">IF($B46="N/A","N/A",IF(E46&gt;10,"No",IF(E46&lt;-10,"No","Yes")))</f>
        <v>N/A</v>
      </c>
      <c r="G46" s="43">
        <v>6116130</v>
      </c>
      <c r="H46" s="11" t="str">
        <f t="shared" ref="H46:H47" si="6">IF($B46="N/A","N/A",IF(G46&gt;10,"No",IF(G46&lt;-10,"No","Yes")))</f>
        <v>N/A</v>
      </c>
      <c r="I46" s="12" t="s">
        <v>1747</v>
      </c>
      <c r="J46" s="12" t="s">
        <v>1747</v>
      </c>
      <c r="K46" s="41" t="s">
        <v>739</v>
      </c>
      <c r="L46" s="9" t="str">
        <f t="shared" si="0"/>
        <v>N/A</v>
      </c>
    </row>
    <row r="47" spans="1:12" x14ac:dyDescent="0.25">
      <c r="A47" s="42" t="s">
        <v>1303</v>
      </c>
      <c r="B47" s="33" t="s">
        <v>213</v>
      </c>
      <c r="C47" s="43" t="s">
        <v>1747</v>
      </c>
      <c r="D47" s="11" t="str">
        <f t="shared" si="4"/>
        <v>N/A</v>
      </c>
      <c r="E47" s="43" t="s">
        <v>1747</v>
      </c>
      <c r="F47" s="11" t="str">
        <f t="shared" si="5"/>
        <v>N/A</v>
      </c>
      <c r="G47" s="43">
        <v>321.02298970999999</v>
      </c>
      <c r="H47" s="11" t="str">
        <f t="shared" si="6"/>
        <v>N/A</v>
      </c>
      <c r="I47" s="12" t="s">
        <v>1747</v>
      </c>
      <c r="J47" s="12" t="s">
        <v>1747</v>
      </c>
      <c r="K47" s="41" t="s">
        <v>739</v>
      </c>
      <c r="L47" s="9" t="str">
        <f>IF(J47="Div by 0", "N/A", IF(OR(J47="N/A",K47="N/A"),"N/A", IF(J47&gt;VALUE(MID(K47,1,2)), "No", IF(J47&lt;-1*VALUE(MID(K47,1,2)), "No", "Yes"))))</f>
        <v>N/A</v>
      </c>
    </row>
    <row r="48" spans="1:12" x14ac:dyDescent="0.25">
      <c r="A48" s="42" t="s">
        <v>1502</v>
      </c>
      <c r="B48" s="33" t="s">
        <v>213</v>
      </c>
      <c r="C48" s="43">
        <v>14734.324126</v>
      </c>
      <c r="D48" s="11" t="str">
        <f t="shared" ref="D48:D74" si="7">IF($B48="N/A","N/A",IF(C48&gt;10,"No",IF(C48&lt;-10,"No","Yes")))</f>
        <v>N/A</v>
      </c>
      <c r="E48" s="43">
        <v>14809.636904000001</v>
      </c>
      <c r="F48" s="11" t="str">
        <f t="shared" ref="F48:F74" si="8">IF($B48="N/A","N/A",IF(E48&gt;10,"No",IF(E48&lt;-10,"No","Yes")))</f>
        <v>N/A</v>
      </c>
      <c r="G48" s="43">
        <v>15548.481292</v>
      </c>
      <c r="H48" s="11" t="str">
        <f t="shared" ref="H48:H74" si="9">IF($B48="N/A","N/A",IF(G48&gt;10,"No",IF(G48&lt;-10,"No","Yes")))</f>
        <v>N/A</v>
      </c>
      <c r="I48" s="12">
        <v>0.5111</v>
      </c>
      <c r="J48" s="12">
        <v>4.9889999999999999</v>
      </c>
      <c r="K48" s="41" t="s">
        <v>739</v>
      </c>
      <c r="L48" s="9" t="str">
        <f t="shared" ref="L48:L74" si="10">IF(J48="Div by 0", "N/A", IF(K48="N/A","N/A", IF(J48&gt;VALUE(MID(K48,1,2)), "No", IF(J48&lt;-1*VALUE(MID(K48,1,2)), "No", "Yes"))))</f>
        <v>Yes</v>
      </c>
    </row>
    <row r="49" spans="1:12" x14ac:dyDescent="0.25">
      <c r="A49" s="42" t="s">
        <v>1503</v>
      </c>
      <c r="B49" s="33" t="s">
        <v>213</v>
      </c>
      <c r="C49" s="43">
        <v>6192.5265810999999</v>
      </c>
      <c r="D49" s="11" t="str">
        <f t="shared" si="7"/>
        <v>N/A</v>
      </c>
      <c r="E49" s="43">
        <v>6032.9074638000002</v>
      </c>
      <c r="F49" s="11" t="str">
        <f t="shared" si="8"/>
        <v>N/A</v>
      </c>
      <c r="G49" s="43">
        <v>6063.1800558000004</v>
      </c>
      <c r="H49" s="11" t="str">
        <f t="shared" si="9"/>
        <v>N/A</v>
      </c>
      <c r="I49" s="12">
        <v>-2.58</v>
      </c>
      <c r="J49" s="12">
        <v>0.50180000000000002</v>
      </c>
      <c r="K49" s="41" t="s">
        <v>739</v>
      </c>
      <c r="L49" s="9" t="str">
        <f t="shared" si="10"/>
        <v>Yes</v>
      </c>
    </row>
    <row r="50" spans="1:12" x14ac:dyDescent="0.25">
      <c r="A50" s="42" t="s">
        <v>1504</v>
      </c>
      <c r="B50" s="33" t="s">
        <v>213</v>
      </c>
      <c r="C50" s="43">
        <v>17430.093242999999</v>
      </c>
      <c r="D50" s="11" t="str">
        <f t="shared" si="7"/>
        <v>N/A</v>
      </c>
      <c r="E50" s="43">
        <v>17368.484662999999</v>
      </c>
      <c r="F50" s="11" t="str">
        <f t="shared" si="8"/>
        <v>N/A</v>
      </c>
      <c r="G50" s="43">
        <v>18973.324241999999</v>
      </c>
      <c r="H50" s="11" t="str">
        <f t="shared" si="9"/>
        <v>N/A</v>
      </c>
      <c r="I50" s="12">
        <v>-0.35299999999999998</v>
      </c>
      <c r="J50" s="12">
        <v>9.24</v>
      </c>
      <c r="K50" s="41" t="s">
        <v>739</v>
      </c>
      <c r="L50" s="9" t="str">
        <f t="shared" si="10"/>
        <v>Yes</v>
      </c>
    </row>
    <row r="51" spans="1:12" x14ac:dyDescent="0.25">
      <c r="A51" s="42" t="s">
        <v>1505</v>
      </c>
      <c r="B51" s="33" t="s">
        <v>213</v>
      </c>
      <c r="C51" s="43">
        <v>3158.0476589</v>
      </c>
      <c r="D51" s="11" t="str">
        <f t="shared" si="7"/>
        <v>N/A</v>
      </c>
      <c r="E51" s="43">
        <v>2592.0624535000002</v>
      </c>
      <c r="F51" s="11" t="str">
        <f t="shared" si="8"/>
        <v>N/A</v>
      </c>
      <c r="G51" s="43">
        <v>2387.1471824999999</v>
      </c>
      <c r="H51" s="11" t="str">
        <f t="shared" si="9"/>
        <v>N/A</v>
      </c>
      <c r="I51" s="12">
        <v>-17.899999999999999</v>
      </c>
      <c r="J51" s="12">
        <v>-7.91</v>
      </c>
      <c r="K51" s="41" t="s">
        <v>739</v>
      </c>
      <c r="L51" s="9" t="str">
        <f t="shared" si="10"/>
        <v>Yes</v>
      </c>
    </row>
    <row r="52" spans="1:12" x14ac:dyDescent="0.25">
      <c r="A52" s="42" t="s">
        <v>1506</v>
      </c>
      <c r="B52" s="33" t="s">
        <v>213</v>
      </c>
      <c r="C52" s="43">
        <v>25633.503183000001</v>
      </c>
      <c r="D52" s="11" t="str">
        <f t="shared" si="7"/>
        <v>N/A</v>
      </c>
      <c r="E52" s="43">
        <v>25847.20393</v>
      </c>
      <c r="F52" s="11" t="str">
        <f t="shared" si="8"/>
        <v>N/A</v>
      </c>
      <c r="G52" s="43">
        <v>27201.269794</v>
      </c>
      <c r="H52" s="11" t="str">
        <f t="shared" si="9"/>
        <v>N/A</v>
      </c>
      <c r="I52" s="12">
        <v>0.8337</v>
      </c>
      <c r="J52" s="12">
        <v>5.2389999999999999</v>
      </c>
      <c r="K52" s="41" t="s">
        <v>739</v>
      </c>
      <c r="L52" s="9" t="str">
        <f t="shared" si="10"/>
        <v>Yes</v>
      </c>
    </row>
    <row r="53" spans="1:12" x14ac:dyDescent="0.25">
      <c r="A53" s="42" t="s">
        <v>1507</v>
      </c>
      <c r="B53" s="33" t="s">
        <v>213</v>
      </c>
      <c r="C53" s="43" t="s">
        <v>1747</v>
      </c>
      <c r="D53" s="11" t="str">
        <f t="shared" si="7"/>
        <v>N/A</v>
      </c>
      <c r="E53" s="43" t="s">
        <v>1747</v>
      </c>
      <c r="F53" s="11" t="str">
        <f t="shared" si="8"/>
        <v>N/A</v>
      </c>
      <c r="G53" s="43" t="s">
        <v>1747</v>
      </c>
      <c r="H53" s="11" t="str">
        <f t="shared" si="9"/>
        <v>N/A</v>
      </c>
      <c r="I53" s="12" t="s">
        <v>1747</v>
      </c>
      <c r="J53" s="12" t="s">
        <v>1747</v>
      </c>
      <c r="K53" s="41" t="s">
        <v>739</v>
      </c>
      <c r="L53" s="9" t="str">
        <f t="shared" si="10"/>
        <v>N/A</v>
      </c>
    </row>
    <row r="54" spans="1:12" x14ac:dyDescent="0.25">
      <c r="A54" s="42" t="s">
        <v>1508</v>
      </c>
      <c r="B54" s="33" t="s">
        <v>213</v>
      </c>
      <c r="C54" s="43">
        <v>13896.663424</v>
      </c>
      <c r="D54" s="11" t="str">
        <f t="shared" si="7"/>
        <v>N/A</v>
      </c>
      <c r="E54" s="43">
        <v>13287.377333</v>
      </c>
      <c r="F54" s="11" t="str">
        <f t="shared" si="8"/>
        <v>N/A</v>
      </c>
      <c r="G54" s="43">
        <v>14409.855113</v>
      </c>
      <c r="H54" s="11" t="str">
        <f t="shared" si="9"/>
        <v>N/A</v>
      </c>
      <c r="I54" s="12">
        <v>-4.38</v>
      </c>
      <c r="J54" s="12">
        <v>8.4480000000000004</v>
      </c>
      <c r="K54" s="41" t="s">
        <v>739</v>
      </c>
      <c r="L54" s="9" t="str">
        <f t="shared" si="10"/>
        <v>Yes</v>
      </c>
    </row>
    <row r="55" spans="1:12" x14ac:dyDescent="0.25">
      <c r="A55" s="42" t="s">
        <v>1509</v>
      </c>
      <c r="B55" s="33" t="s">
        <v>213</v>
      </c>
      <c r="C55" s="43">
        <v>11780.130542000001</v>
      </c>
      <c r="D55" s="11" t="str">
        <f t="shared" si="7"/>
        <v>N/A</v>
      </c>
      <c r="E55" s="43">
        <v>11458.206571000001</v>
      </c>
      <c r="F55" s="11" t="str">
        <f t="shared" si="8"/>
        <v>N/A</v>
      </c>
      <c r="G55" s="43">
        <v>11985.816981</v>
      </c>
      <c r="H55" s="11" t="str">
        <f t="shared" si="9"/>
        <v>N/A</v>
      </c>
      <c r="I55" s="12">
        <v>-2.73</v>
      </c>
      <c r="J55" s="12">
        <v>4.6050000000000004</v>
      </c>
      <c r="K55" s="41" t="s">
        <v>739</v>
      </c>
      <c r="L55" s="9" t="str">
        <f t="shared" si="10"/>
        <v>Yes</v>
      </c>
    </row>
    <row r="56" spans="1:12" x14ac:dyDescent="0.25">
      <c r="A56" s="42" t="s">
        <v>1510</v>
      </c>
      <c r="B56" s="33" t="s">
        <v>213</v>
      </c>
      <c r="C56" s="43">
        <v>19187.950164000002</v>
      </c>
      <c r="D56" s="11" t="str">
        <f t="shared" si="7"/>
        <v>N/A</v>
      </c>
      <c r="E56" s="43">
        <v>15172.946497999999</v>
      </c>
      <c r="F56" s="11" t="str">
        <f t="shared" si="8"/>
        <v>N/A</v>
      </c>
      <c r="G56" s="43">
        <v>11244.369186</v>
      </c>
      <c r="H56" s="11" t="str">
        <f t="shared" si="9"/>
        <v>N/A</v>
      </c>
      <c r="I56" s="12">
        <v>-20.9</v>
      </c>
      <c r="J56" s="12">
        <v>-25.9</v>
      </c>
      <c r="K56" s="41" t="s">
        <v>739</v>
      </c>
      <c r="L56" s="9" t="str">
        <f t="shared" si="10"/>
        <v>Yes</v>
      </c>
    </row>
    <row r="57" spans="1:12" x14ac:dyDescent="0.25">
      <c r="A57" s="42" t="s">
        <v>1511</v>
      </c>
      <c r="B57" s="33" t="s">
        <v>213</v>
      </c>
      <c r="C57" s="43">
        <v>9566.6312894999992</v>
      </c>
      <c r="D57" s="11" t="str">
        <f t="shared" si="7"/>
        <v>N/A</v>
      </c>
      <c r="E57" s="43">
        <v>8293.6771845000003</v>
      </c>
      <c r="F57" s="11" t="str">
        <f t="shared" si="8"/>
        <v>N/A</v>
      </c>
      <c r="G57" s="43">
        <v>4941.9714062000003</v>
      </c>
      <c r="H57" s="11" t="str">
        <f t="shared" si="9"/>
        <v>N/A</v>
      </c>
      <c r="I57" s="12">
        <v>-13.3</v>
      </c>
      <c r="J57" s="12">
        <v>-40.4</v>
      </c>
      <c r="K57" s="41" t="s">
        <v>739</v>
      </c>
      <c r="L57" s="9" t="str">
        <f t="shared" si="10"/>
        <v>No</v>
      </c>
    </row>
    <row r="58" spans="1:12" x14ac:dyDescent="0.25">
      <c r="A58" s="42" t="s">
        <v>1512</v>
      </c>
      <c r="B58" s="33" t="s">
        <v>213</v>
      </c>
      <c r="C58" s="43">
        <v>24541.139929000001</v>
      </c>
      <c r="D58" s="11" t="str">
        <f t="shared" si="7"/>
        <v>N/A</v>
      </c>
      <c r="E58" s="43">
        <v>22921.181893000001</v>
      </c>
      <c r="F58" s="11" t="str">
        <f t="shared" si="8"/>
        <v>N/A</v>
      </c>
      <c r="G58" s="43">
        <v>23736.132921</v>
      </c>
      <c r="H58" s="11" t="str">
        <f t="shared" si="9"/>
        <v>N/A</v>
      </c>
      <c r="I58" s="12">
        <v>-6.6</v>
      </c>
      <c r="J58" s="12">
        <v>3.5550000000000002</v>
      </c>
      <c r="K58" s="41" t="s">
        <v>739</v>
      </c>
      <c r="L58" s="9" t="str">
        <f t="shared" si="10"/>
        <v>Yes</v>
      </c>
    </row>
    <row r="59" spans="1:12" x14ac:dyDescent="0.25">
      <c r="A59" s="42" t="s">
        <v>1513</v>
      </c>
      <c r="B59" s="33" t="s">
        <v>213</v>
      </c>
      <c r="C59" s="43" t="s">
        <v>1747</v>
      </c>
      <c r="D59" s="11" t="str">
        <f t="shared" si="7"/>
        <v>N/A</v>
      </c>
      <c r="E59" s="43" t="s">
        <v>1747</v>
      </c>
      <c r="F59" s="11" t="str">
        <f t="shared" si="8"/>
        <v>N/A</v>
      </c>
      <c r="G59" s="43" t="s">
        <v>1747</v>
      </c>
      <c r="H59" s="11" t="str">
        <f t="shared" si="9"/>
        <v>N/A</v>
      </c>
      <c r="I59" s="12" t="s">
        <v>1747</v>
      </c>
      <c r="J59" s="12" t="s">
        <v>1747</v>
      </c>
      <c r="K59" s="41" t="s">
        <v>739</v>
      </c>
      <c r="L59" s="9" t="str">
        <f t="shared" si="10"/>
        <v>N/A</v>
      </c>
    </row>
    <row r="60" spans="1:12" x14ac:dyDescent="0.25">
      <c r="A60" s="42" t="s">
        <v>1514</v>
      </c>
      <c r="B60" s="33" t="s">
        <v>213</v>
      </c>
      <c r="C60" s="43">
        <v>1650.6851052</v>
      </c>
      <c r="D60" s="11" t="str">
        <f t="shared" si="7"/>
        <v>N/A</v>
      </c>
      <c r="E60" s="43">
        <v>1654.9130754</v>
      </c>
      <c r="F60" s="11" t="str">
        <f t="shared" si="8"/>
        <v>N/A</v>
      </c>
      <c r="G60" s="43">
        <v>1424.7766271999999</v>
      </c>
      <c r="H60" s="11" t="str">
        <f t="shared" si="9"/>
        <v>N/A</v>
      </c>
      <c r="I60" s="12">
        <v>0.25609999999999999</v>
      </c>
      <c r="J60" s="12">
        <v>-13.9</v>
      </c>
      <c r="K60" s="41" t="s">
        <v>739</v>
      </c>
      <c r="L60" s="9" t="str">
        <f t="shared" si="10"/>
        <v>Yes</v>
      </c>
    </row>
    <row r="61" spans="1:12" x14ac:dyDescent="0.25">
      <c r="A61" s="42" t="s">
        <v>1515</v>
      </c>
      <c r="B61" s="33" t="s">
        <v>213</v>
      </c>
      <c r="C61" s="43">
        <v>1642.6217873000001</v>
      </c>
      <c r="D61" s="11" t="str">
        <f t="shared" si="7"/>
        <v>N/A</v>
      </c>
      <c r="E61" s="43">
        <v>1629.1525117000001</v>
      </c>
      <c r="F61" s="11" t="str">
        <f t="shared" si="8"/>
        <v>N/A</v>
      </c>
      <c r="G61" s="43">
        <v>1321.7571190000001</v>
      </c>
      <c r="H61" s="11" t="str">
        <f t="shared" si="9"/>
        <v>N/A</v>
      </c>
      <c r="I61" s="12">
        <v>-0.82</v>
      </c>
      <c r="J61" s="12">
        <v>-18.899999999999999</v>
      </c>
      <c r="K61" s="41" t="s">
        <v>739</v>
      </c>
      <c r="L61" s="9" t="str">
        <f t="shared" si="10"/>
        <v>Yes</v>
      </c>
    </row>
    <row r="62" spans="1:12" x14ac:dyDescent="0.25">
      <c r="A62" s="42" t="s">
        <v>1516</v>
      </c>
      <c r="B62" s="33" t="s">
        <v>213</v>
      </c>
      <c r="C62" s="43">
        <v>1690.2736953000001</v>
      </c>
      <c r="D62" s="11" t="str">
        <f t="shared" si="7"/>
        <v>N/A</v>
      </c>
      <c r="E62" s="43">
        <v>1585.2890891</v>
      </c>
      <c r="F62" s="11" t="str">
        <f t="shared" si="8"/>
        <v>N/A</v>
      </c>
      <c r="G62" s="43">
        <v>1322.3238131999999</v>
      </c>
      <c r="H62" s="11" t="str">
        <f t="shared" si="9"/>
        <v>N/A</v>
      </c>
      <c r="I62" s="12">
        <v>-6.21</v>
      </c>
      <c r="J62" s="12">
        <v>-16.600000000000001</v>
      </c>
      <c r="K62" s="41" t="s">
        <v>739</v>
      </c>
      <c r="L62" s="9" t="str">
        <f t="shared" si="10"/>
        <v>Yes</v>
      </c>
    </row>
    <row r="63" spans="1:12" ht="25" x14ac:dyDescent="0.25">
      <c r="A63" s="42" t="s">
        <v>1517</v>
      </c>
      <c r="B63" s="33" t="s">
        <v>213</v>
      </c>
      <c r="C63" s="43">
        <v>1767.2217089999999</v>
      </c>
      <c r="D63" s="11" t="str">
        <f t="shared" si="7"/>
        <v>N/A</v>
      </c>
      <c r="E63" s="43">
        <v>1737.5185996</v>
      </c>
      <c r="F63" s="11" t="str">
        <f t="shared" si="8"/>
        <v>N/A</v>
      </c>
      <c r="G63" s="43">
        <v>1179.1544117999999</v>
      </c>
      <c r="H63" s="11" t="str">
        <f t="shared" si="9"/>
        <v>N/A</v>
      </c>
      <c r="I63" s="12">
        <v>-1.68</v>
      </c>
      <c r="J63" s="12">
        <v>-32.1</v>
      </c>
      <c r="K63" s="41" t="s">
        <v>739</v>
      </c>
      <c r="L63" s="9" t="str">
        <f t="shared" si="10"/>
        <v>No</v>
      </c>
    </row>
    <row r="64" spans="1:12" x14ac:dyDescent="0.25">
      <c r="A64" s="42" t="s">
        <v>1518</v>
      </c>
      <c r="B64" s="33" t="s">
        <v>213</v>
      </c>
      <c r="C64" s="43">
        <v>1450.3153529000001</v>
      </c>
      <c r="D64" s="11" t="str">
        <f t="shared" si="7"/>
        <v>N/A</v>
      </c>
      <c r="E64" s="43">
        <v>1465.9599533000001</v>
      </c>
      <c r="F64" s="11" t="str">
        <f t="shared" si="8"/>
        <v>N/A</v>
      </c>
      <c r="G64" s="43">
        <v>1247.3842428</v>
      </c>
      <c r="H64" s="11" t="str">
        <f t="shared" si="9"/>
        <v>N/A</v>
      </c>
      <c r="I64" s="12">
        <v>1.079</v>
      </c>
      <c r="J64" s="12">
        <v>-14.9</v>
      </c>
      <c r="K64" s="41" t="s">
        <v>739</v>
      </c>
      <c r="L64" s="9" t="str">
        <f t="shared" si="10"/>
        <v>Yes</v>
      </c>
    </row>
    <row r="65" spans="1:12" x14ac:dyDescent="0.25">
      <c r="A65" s="42" t="s">
        <v>1519</v>
      </c>
      <c r="B65" s="33" t="s">
        <v>213</v>
      </c>
      <c r="C65" s="43">
        <v>3289.5179503999998</v>
      </c>
      <c r="D65" s="11" t="str">
        <f t="shared" si="7"/>
        <v>N/A</v>
      </c>
      <c r="E65" s="43">
        <v>3101.8880663999998</v>
      </c>
      <c r="F65" s="11" t="str">
        <f t="shared" si="8"/>
        <v>N/A</v>
      </c>
      <c r="G65" s="43">
        <v>2598.0175273</v>
      </c>
      <c r="H65" s="11" t="str">
        <f t="shared" si="9"/>
        <v>N/A</v>
      </c>
      <c r="I65" s="12">
        <v>-5.7</v>
      </c>
      <c r="J65" s="12">
        <v>-16.2</v>
      </c>
      <c r="K65" s="41" t="s">
        <v>739</v>
      </c>
      <c r="L65" s="9" t="str">
        <f t="shared" si="10"/>
        <v>Yes</v>
      </c>
    </row>
    <row r="66" spans="1:12" x14ac:dyDescent="0.25">
      <c r="A66" s="42" t="s">
        <v>1520</v>
      </c>
      <c r="B66" s="33" t="s">
        <v>213</v>
      </c>
      <c r="C66" s="43">
        <v>4917.6312372000002</v>
      </c>
      <c r="D66" s="11" t="str">
        <f t="shared" si="7"/>
        <v>N/A</v>
      </c>
      <c r="E66" s="43">
        <v>4786.0734025000002</v>
      </c>
      <c r="F66" s="11" t="str">
        <f t="shared" si="8"/>
        <v>N/A</v>
      </c>
      <c r="G66" s="43">
        <v>4429.2730910999999</v>
      </c>
      <c r="H66" s="11" t="str">
        <f t="shared" si="9"/>
        <v>N/A</v>
      </c>
      <c r="I66" s="12">
        <v>-2.68</v>
      </c>
      <c r="J66" s="12">
        <v>-7.45</v>
      </c>
      <c r="K66" s="41" t="s">
        <v>739</v>
      </c>
      <c r="L66" s="9" t="str">
        <f t="shared" si="10"/>
        <v>Yes</v>
      </c>
    </row>
    <row r="67" spans="1:12" x14ac:dyDescent="0.25">
      <c r="A67" s="42" t="s">
        <v>1521</v>
      </c>
      <c r="B67" s="33" t="s">
        <v>213</v>
      </c>
      <c r="C67" s="43" t="s">
        <v>1747</v>
      </c>
      <c r="D67" s="11" t="str">
        <f t="shared" si="7"/>
        <v>N/A</v>
      </c>
      <c r="E67" s="43" t="s">
        <v>1747</v>
      </c>
      <c r="F67" s="11" t="str">
        <f t="shared" si="8"/>
        <v>N/A</v>
      </c>
      <c r="G67" s="43" t="s">
        <v>1747</v>
      </c>
      <c r="H67" s="11" t="str">
        <f t="shared" si="9"/>
        <v>N/A</v>
      </c>
      <c r="I67" s="12" t="s">
        <v>1747</v>
      </c>
      <c r="J67" s="12" t="s">
        <v>1747</v>
      </c>
      <c r="K67" s="41" t="s">
        <v>739</v>
      </c>
      <c r="L67" s="9" t="str">
        <f t="shared" si="10"/>
        <v>N/A</v>
      </c>
    </row>
    <row r="68" spans="1:12" x14ac:dyDescent="0.25">
      <c r="A68" s="42" t="s">
        <v>1522</v>
      </c>
      <c r="B68" s="33" t="s">
        <v>213</v>
      </c>
      <c r="C68" s="43">
        <v>3262.8894263000002</v>
      </c>
      <c r="D68" s="11" t="str">
        <f t="shared" si="7"/>
        <v>N/A</v>
      </c>
      <c r="E68" s="43">
        <v>2697.3366692</v>
      </c>
      <c r="F68" s="11" t="str">
        <f t="shared" si="8"/>
        <v>N/A</v>
      </c>
      <c r="G68" s="43">
        <v>1711.5867582000001</v>
      </c>
      <c r="H68" s="11" t="str">
        <f t="shared" si="9"/>
        <v>N/A</v>
      </c>
      <c r="I68" s="12">
        <v>-17.3</v>
      </c>
      <c r="J68" s="12">
        <v>-36.5</v>
      </c>
      <c r="K68" s="41" t="s">
        <v>739</v>
      </c>
      <c r="L68" s="9" t="str">
        <f t="shared" si="10"/>
        <v>No</v>
      </c>
    </row>
    <row r="69" spans="1:12" x14ac:dyDescent="0.25">
      <c r="A69" s="42" t="s">
        <v>1523</v>
      </c>
      <c r="B69" s="33" t="s">
        <v>213</v>
      </c>
      <c r="C69" s="43">
        <v>3461.4096556999998</v>
      </c>
      <c r="D69" s="11" t="str">
        <f t="shared" si="7"/>
        <v>N/A</v>
      </c>
      <c r="E69" s="43">
        <v>3299.5859344</v>
      </c>
      <c r="F69" s="11" t="str">
        <f t="shared" si="8"/>
        <v>N/A</v>
      </c>
      <c r="G69" s="43">
        <v>2780.0087257999999</v>
      </c>
      <c r="H69" s="11" t="str">
        <f t="shared" si="9"/>
        <v>N/A</v>
      </c>
      <c r="I69" s="12">
        <v>-4.68</v>
      </c>
      <c r="J69" s="12">
        <v>-15.7</v>
      </c>
      <c r="K69" s="41" t="s">
        <v>739</v>
      </c>
      <c r="L69" s="9" t="str">
        <f t="shared" si="10"/>
        <v>Yes</v>
      </c>
    </row>
    <row r="70" spans="1:12" x14ac:dyDescent="0.25">
      <c r="A70" s="42" t="s">
        <v>1524</v>
      </c>
      <c r="B70" s="33" t="s">
        <v>213</v>
      </c>
      <c r="C70" s="43">
        <v>2807.1828617000001</v>
      </c>
      <c r="D70" s="11" t="str">
        <f t="shared" si="7"/>
        <v>N/A</v>
      </c>
      <c r="E70" s="43">
        <v>2746.5298744000002</v>
      </c>
      <c r="F70" s="11" t="str">
        <f t="shared" si="8"/>
        <v>N/A</v>
      </c>
      <c r="G70" s="43">
        <v>2164.7645673000002</v>
      </c>
      <c r="H70" s="11" t="str">
        <f t="shared" si="9"/>
        <v>N/A</v>
      </c>
      <c r="I70" s="12">
        <v>-2.16</v>
      </c>
      <c r="J70" s="12">
        <v>-21.2</v>
      </c>
      <c r="K70" s="41" t="s">
        <v>739</v>
      </c>
      <c r="L70" s="9" t="str">
        <f t="shared" si="10"/>
        <v>Yes</v>
      </c>
    </row>
    <row r="71" spans="1:12" ht="25" x14ac:dyDescent="0.25">
      <c r="A71" s="42" t="s">
        <v>1525</v>
      </c>
      <c r="B71" s="33" t="s">
        <v>213</v>
      </c>
      <c r="C71" s="43">
        <v>4368.2217724000002</v>
      </c>
      <c r="D71" s="11" t="str">
        <f t="shared" si="7"/>
        <v>N/A</v>
      </c>
      <c r="E71" s="43">
        <v>3652.4281123999999</v>
      </c>
      <c r="F71" s="11" t="str">
        <f t="shared" si="8"/>
        <v>N/A</v>
      </c>
      <c r="G71" s="43">
        <v>2886.0292869999998</v>
      </c>
      <c r="H71" s="11" t="str">
        <f t="shared" si="9"/>
        <v>N/A</v>
      </c>
      <c r="I71" s="12">
        <v>-16.399999999999999</v>
      </c>
      <c r="J71" s="12">
        <v>-21</v>
      </c>
      <c r="K71" s="41" t="s">
        <v>739</v>
      </c>
      <c r="L71" s="9" t="str">
        <f t="shared" si="10"/>
        <v>Yes</v>
      </c>
    </row>
    <row r="72" spans="1:12" x14ac:dyDescent="0.25">
      <c r="A72" s="42" t="s">
        <v>1526</v>
      </c>
      <c r="B72" s="33" t="s">
        <v>213</v>
      </c>
      <c r="C72" s="43">
        <v>3300.248994</v>
      </c>
      <c r="D72" s="11" t="str">
        <f t="shared" si="7"/>
        <v>N/A</v>
      </c>
      <c r="E72" s="43">
        <v>3164.7773446000001</v>
      </c>
      <c r="F72" s="11" t="str">
        <f t="shared" si="8"/>
        <v>N/A</v>
      </c>
      <c r="G72" s="43">
        <v>2534.9114141</v>
      </c>
      <c r="H72" s="11" t="str">
        <f t="shared" si="9"/>
        <v>N/A</v>
      </c>
      <c r="I72" s="12">
        <v>-4.0999999999999996</v>
      </c>
      <c r="J72" s="12">
        <v>-19.899999999999999</v>
      </c>
      <c r="K72" s="41" t="s">
        <v>739</v>
      </c>
      <c r="L72" s="9" t="str">
        <f t="shared" si="10"/>
        <v>Yes</v>
      </c>
    </row>
    <row r="73" spans="1:12" x14ac:dyDescent="0.25">
      <c r="A73" s="42" t="s">
        <v>1527</v>
      </c>
      <c r="B73" s="33" t="s">
        <v>213</v>
      </c>
      <c r="C73" s="43">
        <v>2845.0348984000002</v>
      </c>
      <c r="D73" s="11" t="str">
        <f t="shared" si="7"/>
        <v>N/A</v>
      </c>
      <c r="E73" s="43">
        <v>2890.115213</v>
      </c>
      <c r="F73" s="11" t="str">
        <f t="shared" si="8"/>
        <v>N/A</v>
      </c>
      <c r="G73" s="43">
        <v>2578.4529514000001</v>
      </c>
      <c r="H73" s="11" t="str">
        <f t="shared" si="9"/>
        <v>N/A</v>
      </c>
      <c r="I73" s="12">
        <v>1.585</v>
      </c>
      <c r="J73" s="12">
        <v>-10.8</v>
      </c>
      <c r="K73" s="41" t="s">
        <v>739</v>
      </c>
      <c r="L73" s="9" t="str">
        <f t="shared" si="10"/>
        <v>Yes</v>
      </c>
    </row>
    <row r="74" spans="1:12" x14ac:dyDescent="0.25">
      <c r="A74" s="42" t="s">
        <v>1528</v>
      </c>
      <c r="B74" s="33" t="s">
        <v>213</v>
      </c>
      <c r="C74" s="43">
        <v>2865.9296439</v>
      </c>
      <c r="D74" s="11" t="str">
        <f t="shared" si="7"/>
        <v>N/A</v>
      </c>
      <c r="E74" s="43">
        <v>1489.9693411000001</v>
      </c>
      <c r="F74" s="11" t="str">
        <f t="shared" si="8"/>
        <v>N/A</v>
      </c>
      <c r="G74" s="43">
        <v>764.50303713000005</v>
      </c>
      <c r="H74" s="11" t="str">
        <f t="shared" si="9"/>
        <v>N/A</v>
      </c>
      <c r="I74" s="12">
        <v>-48</v>
      </c>
      <c r="J74" s="12">
        <v>-48.7</v>
      </c>
      <c r="K74" s="41" t="s">
        <v>739</v>
      </c>
      <c r="L74" s="9" t="str">
        <f t="shared" si="10"/>
        <v>No</v>
      </c>
    </row>
    <row r="75" spans="1:12" x14ac:dyDescent="0.25">
      <c r="A75" s="42" t="s">
        <v>1610</v>
      </c>
      <c r="B75" s="33" t="s">
        <v>213</v>
      </c>
      <c r="C75" s="43">
        <v>883408009</v>
      </c>
      <c r="D75" s="11" t="str">
        <f t="shared" ref="D75:D144" si="11">IF($B75="N/A","N/A",IF(C75&gt;10,"No",IF(C75&lt;-10,"No","Yes")))</f>
        <v>N/A</v>
      </c>
      <c r="E75" s="43">
        <v>796671631</v>
      </c>
      <c r="F75" s="11" t="str">
        <f t="shared" ref="F75:F144" si="12">IF($B75="N/A","N/A",IF(E75&gt;10,"No",IF(E75&lt;-10,"No","Yes")))</f>
        <v>N/A</v>
      </c>
      <c r="G75" s="43">
        <v>333705509</v>
      </c>
      <c r="H75" s="11" t="str">
        <f t="shared" ref="H75:H144" si="13">IF($B75="N/A","N/A",IF(G75&gt;10,"No",IF(G75&lt;-10,"No","Yes")))</f>
        <v>N/A</v>
      </c>
      <c r="I75" s="12">
        <v>-9.82</v>
      </c>
      <c r="J75" s="12">
        <v>-58.1</v>
      </c>
      <c r="K75" s="41" t="s">
        <v>739</v>
      </c>
      <c r="L75" s="9" t="str">
        <f t="shared" ref="L75:L135" si="14">IF(J75="Div by 0", "N/A", IF(K75="N/A","N/A", IF(J75&gt;VALUE(MID(K75,1,2)), "No", IF(J75&lt;-1*VALUE(MID(K75,1,2)), "No", "Yes"))))</f>
        <v>No</v>
      </c>
    </row>
    <row r="76" spans="1:12" x14ac:dyDescent="0.25">
      <c r="A76" s="42" t="s">
        <v>598</v>
      </c>
      <c r="B76" s="33" t="s">
        <v>213</v>
      </c>
      <c r="C76" s="34">
        <v>130346</v>
      </c>
      <c r="D76" s="11" t="str">
        <f t="shared" si="11"/>
        <v>N/A</v>
      </c>
      <c r="E76" s="34">
        <v>125006</v>
      </c>
      <c r="F76" s="11" t="str">
        <f t="shared" si="12"/>
        <v>N/A</v>
      </c>
      <c r="G76" s="34">
        <v>56104</v>
      </c>
      <c r="H76" s="11" t="str">
        <f t="shared" si="13"/>
        <v>N/A</v>
      </c>
      <c r="I76" s="12">
        <v>-4.0999999999999996</v>
      </c>
      <c r="J76" s="12">
        <v>-55.1</v>
      </c>
      <c r="K76" s="41" t="s">
        <v>739</v>
      </c>
      <c r="L76" s="9" t="str">
        <f t="shared" si="14"/>
        <v>No</v>
      </c>
    </row>
    <row r="77" spans="1:12" x14ac:dyDescent="0.25">
      <c r="A77" s="42" t="s">
        <v>1437</v>
      </c>
      <c r="B77" s="33" t="s">
        <v>213</v>
      </c>
      <c r="C77" s="43">
        <v>6777.4078913000003</v>
      </c>
      <c r="D77" s="11" t="str">
        <f t="shared" si="11"/>
        <v>N/A</v>
      </c>
      <c r="E77" s="43">
        <v>6373.0671407999998</v>
      </c>
      <c r="F77" s="11" t="str">
        <f t="shared" si="12"/>
        <v>N/A</v>
      </c>
      <c r="G77" s="43">
        <v>5947.9806965999996</v>
      </c>
      <c r="H77" s="11" t="str">
        <f t="shared" si="13"/>
        <v>N/A</v>
      </c>
      <c r="I77" s="12">
        <v>-5.97</v>
      </c>
      <c r="J77" s="12">
        <v>-6.67</v>
      </c>
      <c r="K77" s="41" t="s">
        <v>739</v>
      </c>
      <c r="L77" s="9" t="str">
        <f t="shared" si="14"/>
        <v>Yes</v>
      </c>
    </row>
    <row r="78" spans="1:12" x14ac:dyDescent="0.25">
      <c r="A78" s="42" t="s">
        <v>1438</v>
      </c>
      <c r="B78" s="33" t="s">
        <v>213</v>
      </c>
      <c r="C78" s="34">
        <v>5.3030165866000001</v>
      </c>
      <c r="D78" s="11" t="str">
        <f t="shared" si="11"/>
        <v>N/A</v>
      </c>
      <c r="E78" s="34">
        <v>5.2998896052999998</v>
      </c>
      <c r="F78" s="11" t="str">
        <f t="shared" si="12"/>
        <v>N/A</v>
      </c>
      <c r="G78" s="34">
        <v>4.9745472694000004</v>
      </c>
      <c r="H78" s="11" t="str">
        <f t="shared" si="13"/>
        <v>N/A</v>
      </c>
      <c r="I78" s="12">
        <v>-5.8999999999999997E-2</v>
      </c>
      <c r="J78" s="12">
        <v>-6.14</v>
      </c>
      <c r="K78" s="41" t="s">
        <v>739</v>
      </c>
      <c r="L78" s="9" t="str">
        <f t="shared" si="14"/>
        <v>Yes</v>
      </c>
    </row>
    <row r="79" spans="1:12" x14ac:dyDescent="0.25">
      <c r="A79" s="42" t="s">
        <v>599</v>
      </c>
      <c r="B79" s="33" t="s">
        <v>213</v>
      </c>
      <c r="C79" s="43">
        <v>47401022</v>
      </c>
      <c r="D79" s="11" t="str">
        <f t="shared" si="11"/>
        <v>N/A</v>
      </c>
      <c r="E79" s="43">
        <v>45067277</v>
      </c>
      <c r="F79" s="11" t="str">
        <f t="shared" si="12"/>
        <v>N/A</v>
      </c>
      <c r="G79" s="43">
        <v>6969318</v>
      </c>
      <c r="H79" s="11" t="str">
        <f t="shared" si="13"/>
        <v>N/A</v>
      </c>
      <c r="I79" s="12">
        <v>-4.92</v>
      </c>
      <c r="J79" s="12">
        <v>-84.5</v>
      </c>
      <c r="K79" s="41" t="s">
        <v>739</v>
      </c>
      <c r="L79" s="9" t="str">
        <f t="shared" si="14"/>
        <v>No</v>
      </c>
    </row>
    <row r="80" spans="1:12" x14ac:dyDescent="0.25">
      <c r="A80" s="42" t="s">
        <v>600</v>
      </c>
      <c r="B80" s="33" t="s">
        <v>213</v>
      </c>
      <c r="C80" s="34">
        <v>8409</v>
      </c>
      <c r="D80" s="11" t="str">
        <f t="shared" si="11"/>
        <v>N/A</v>
      </c>
      <c r="E80" s="34">
        <v>8268</v>
      </c>
      <c r="F80" s="11" t="str">
        <f t="shared" si="12"/>
        <v>N/A</v>
      </c>
      <c r="G80" s="34">
        <v>3042</v>
      </c>
      <c r="H80" s="11" t="str">
        <f t="shared" si="13"/>
        <v>N/A</v>
      </c>
      <c r="I80" s="12">
        <v>-1.68</v>
      </c>
      <c r="J80" s="12">
        <v>-63.2</v>
      </c>
      <c r="K80" s="41" t="s">
        <v>739</v>
      </c>
      <c r="L80" s="9" t="str">
        <f t="shared" si="14"/>
        <v>No</v>
      </c>
    </row>
    <row r="81" spans="1:12" x14ac:dyDescent="0.25">
      <c r="A81" s="42" t="s">
        <v>1439</v>
      </c>
      <c r="B81" s="33" t="s">
        <v>213</v>
      </c>
      <c r="C81" s="43">
        <v>5636.9392318</v>
      </c>
      <c r="D81" s="11" t="str">
        <f t="shared" si="11"/>
        <v>N/A</v>
      </c>
      <c r="E81" s="43">
        <v>5450.8075713999997</v>
      </c>
      <c r="F81" s="11" t="str">
        <f t="shared" si="12"/>
        <v>N/A</v>
      </c>
      <c r="G81" s="43">
        <v>2291.0315581999998</v>
      </c>
      <c r="H81" s="11" t="str">
        <f t="shared" si="13"/>
        <v>N/A</v>
      </c>
      <c r="I81" s="12">
        <v>-3.3</v>
      </c>
      <c r="J81" s="12">
        <v>-58</v>
      </c>
      <c r="K81" s="41" t="s">
        <v>739</v>
      </c>
      <c r="L81" s="9" t="str">
        <f t="shared" si="14"/>
        <v>No</v>
      </c>
    </row>
    <row r="82" spans="1:12" ht="25" x14ac:dyDescent="0.25">
      <c r="A82" s="42" t="s">
        <v>601</v>
      </c>
      <c r="B82" s="33" t="s">
        <v>213</v>
      </c>
      <c r="C82" s="43">
        <v>22279500</v>
      </c>
      <c r="D82" s="11" t="str">
        <f t="shared" si="11"/>
        <v>N/A</v>
      </c>
      <c r="E82" s="43">
        <v>22779431</v>
      </c>
      <c r="F82" s="11" t="str">
        <f t="shared" si="12"/>
        <v>N/A</v>
      </c>
      <c r="G82" s="43">
        <v>2269085</v>
      </c>
      <c r="H82" s="11" t="str">
        <f t="shared" si="13"/>
        <v>N/A</v>
      </c>
      <c r="I82" s="12">
        <v>2.2440000000000002</v>
      </c>
      <c r="J82" s="12">
        <v>-90</v>
      </c>
      <c r="K82" s="41" t="s">
        <v>739</v>
      </c>
      <c r="L82" s="9" t="str">
        <f t="shared" si="14"/>
        <v>No</v>
      </c>
    </row>
    <row r="83" spans="1:12" x14ac:dyDescent="0.25">
      <c r="A83" s="42" t="s">
        <v>602</v>
      </c>
      <c r="B83" s="33" t="s">
        <v>213</v>
      </c>
      <c r="C83" s="34">
        <v>4357</v>
      </c>
      <c r="D83" s="11" t="str">
        <f t="shared" si="11"/>
        <v>N/A</v>
      </c>
      <c r="E83" s="34">
        <v>4503</v>
      </c>
      <c r="F83" s="11" t="str">
        <f t="shared" si="12"/>
        <v>N/A</v>
      </c>
      <c r="G83" s="34">
        <v>476</v>
      </c>
      <c r="H83" s="11" t="str">
        <f t="shared" si="13"/>
        <v>N/A</v>
      </c>
      <c r="I83" s="12">
        <v>3.351</v>
      </c>
      <c r="J83" s="12">
        <v>-89.4</v>
      </c>
      <c r="K83" s="41" t="s">
        <v>739</v>
      </c>
      <c r="L83" s="9" t="str">
        <f t="shared" si="14"/>
        <v>No</v>
      </c>
    </row>
    <row r="84" spans="1:12" ht="25" x14ac:dyDescent="0.25">
      <c r="A84" s="4" t="s">
        <v>1440</v>
      </c>
      <c r="B84" s="33" t="s">
        <v>213</v>
      </c>
      <c r="C84" s="43">
        <v>5113.4955244000002</v>
      </c>
      <c r="D84" s="11" t="str">
        <f t="shared" si="11"/>
        <v>N/A</v>
      </c>
      <c r="E84" s="43">
        <v>5058.7232955999998</v>
      </c>
      <c r="F84" s="11" t="str">
        <f t="shared" si="12"/>
        <v>N/A</v>
      </c>
      <c r="G84" s="43">
        <v>4766.9852940999999</v>
      </c>
      <c r="H84" s="11" t="str">
        <f t="shared" si="13"/>
        <v>N/A</v>
      </c>
      <c r="I84" s="12">
        <v>-1.07</v>
      </c>
      <c r="J84" s="12">
        <v>-5.77</v>
      </c>
      <c r="K84" s="41" t="s">
        <v>739</v>
      </c>
      <c r="L84" s="9" t="str">
        <f t="shared" si="14"/>
        <v>Yes</v>
      </c>
    </row>
    <row r="85" spans="1:12" x14ac:dyDescent="0.25">
      <c r="A85" s="4" t="s">
        <v>603</v>
      </c>
      <c r="B85" s="33" t="s">
        <v>213</v>
      </c>
      <c r="C85" s="43">
        <v>468478226</v>
      </c>
      <c r="D85" s="11" t="str">
        <f t="shared" si="11"/>
        <v>N/A</v>
      </c>
      <c r="E85" s="43">
        <v>450598127</v>
      </c>
      <c r="F85" s="11" t="str">
        <f t="shared" si="12"/>
        <v>N/A</v>
      </c>
      <c r="G85" s="43">
        <v>433605431</v>
      </c>
      <c r="H85" s="11" t="str">
        <f t="shared" si="13"/>
        <v>N/A</v>
      </c>
      <c r="I85" s="12">
        <v>-3.82</v>
      </c>
      <c r="J85" s="12">
        <v>-3.77</v>
      </c>
      <c r="K85" s="41" t="s">
        <v>739</v>
      </c>
      <c r="L85" s="9" t="str">
        <f t="shared" si="14"/>
        <v>Yes</v>
      </c>
    </row>
    <row r="86" spans="1:12" x14ac:dyDescent="0.25">
      <c r="A86" s="4" t="s">
        <v>604</v>
      </c>
      <c r="B86" s="33" t="s">
        <v>213</v>
      </c>
      <c r="C86" s="34">
        <v>5313</v>
      </c>
      <c r="D86" s="11" t="str">
        <f t="shared" si="11"/>
        <v>N/A</v>
      </c>
      <c r="E86" s="34">
        <v>5193</v>
      </c>
      <c r="F86" s="11" t="str">
        <f t="shared" si="12"/>
        <v>N/A</v>
      </c>
      <c r="G86" s="34">
        <v>4956</v>
      </c>
      <c r="H86" s="11" t="str">
        <f t="shared" si="13"/>
        <v>N/A</v>
      </c>
      <c r="I86" s="12">
        <v>-2.2599999999999998</v>
      </c>
      <c r="J86" s="12">
        <v>-4.5599999999999996</v>
      </c>
      <c r="K86" s="41" t="s">
        <v>739</v>
      </c>
      <c r="L86" s="9" t="str">
        <f t="shared" si="14"/>
        <v>Yes</v>
      </c>
    </row>
    <row r="87" spans="1:12" x14ac:dyDescent="0.25">
      <c r="A87" s="4" t="s">
        <v>1441</v>
      </c>
      <c r="B87" s="33" t="s">
        <v>213</v>
      </c>
      <c r="C87" s="43">
        <v>88175.837755999994</v>
      </c>
      <c r="D87" s="11" t="str">
        <f t="shared" si="11"/>
        <v>N/A</v>
      </c>
      <c r="E87" s="43">
        <v>86770.292124</v>
      </c>
      <c r="F87" s="11" t="str">
        <f t="shared" si="12"/>
        <v>N/A</v>
      </c>
      <c r="G87" s="43">
        <v>87491.007062000004</v>
      </c>
      <c r="H87" s="11" t="str">
        <f t="shared" si="13"/>
        <v>N/A</v>
      </c>
      <c r="I87" s="12">
        <v>-1.59</v>
      </c>
      <c r="J87" s="12">
        <v>0.8306</v>
      </c>
      <c r="K87" s="41" t="s">
        <v>739</v>
      </c>
      <c r="L87" s="9" t="str">
        <f t="shared" si="14"/>
        <v>Yes</v>
      </c>
    </row>
    <row r="88" spans="1:12" x14ac:dyDescent="0.25">
      <c r="A88" s="42" t="s">
        <v>605</v>
      </c>
      <c r="B88" s="33" t="s">
        <v>213</v>
      </c>
      <c r="C88" s="43">
        <v>803836790</v>
      </c>
      <c r="D88" s="11" t="str">
        <f t="shared" si="11"/>
        <v>N/A</v>
      </c>
      <c r="E88" s="43">
        <v>832393088</v>
      </c>
      <c r="F88" s="11" t="str">
        <f t="shared" si="12"/>
        <v>N/A</v>
      </c>
      <c r="G88" s="43">
        <v>861765601</v>
      </c>
      <c r="H88" s="11" t="str">
        <f t="shared" si="13"/>
        <v>N/A</v>
      </c>
      <c r="I88" s="12">
        <v>3.552</v>
      </c>
      <c r="J88" s="12">
        <v>3.5289999999999999</v>
      </c>
      <c r="K88" s="41" t="s">
        <v>739</v>
      </c>
      <c r="L88" s="9" t="str">
        <f t="shared" si="14"/>
        <v>Yes</v>
      </c>
    </row>
    <row r="89" spans="1:12" x14ac:dyDescent="0.25">
      <c r="A89" s="44" t="s">
        <v>606</v>
      </c>
      <c r="B89" s="34" t="s">
        <v>213</v>
      </c>
      <c r="C89" s="34">
        <v>27250</v>
      </c>
      <c r="D89" s="11" t="str">
        <f t="shared" si="11"/>
        <v>N/A</v>
      </c>
      <c r="E89" s="34">
        <v>27644</v>
      </c>
      <c r="F89" s="11" t="str">
        <f t="shared" si="12"/>
        <v>N/A</v>
      </c>
      <c r="G89" s="34">
        <v>26146</v>
      </c>
      <c r="H89" s="11" t="str">
        <f t="shared" si="13"/>
        <v>N/A</v>
      </c>
      <c r="I89" s="12">
        <v>1.446</v>
      </c>
      <c r="J89" s="12">
        <v>-5.42</v>
      </c>
      <c r="K89" s="1" t="s">
        <v>739</v>
      </c>
      <c r="L89" s="9" t="str">
        <f t="shared" si="14"/>
        <v>Yes</v>
      </c>
    </row>
    <row r="90" spans="1:12" x14ac:dyDescent="0.25">
      <c r="A90" s="42" t="s">
        <v>1442</v>
      </c>
      <c r="B90" s="33" t="s">
        <v>213</v>
      </c>
      <c r="C90" s="43">
        <v>29498.597797999999</v>
      </c>
      <c r="D90" s="11" t="str">
        <f t="shared" si="11"/>
        <v>N/A</v>
      </c>
      <c r="E90" s="43">
        <v>30111.166546</v>
      </c>
      <c r="F90" s="11" t="str">
        <f t="shared" si="12"/>
        <v>N/A</v>
      </c>
      <c r="G90" s="43">
        <v>32959.749139</v>
      </c>
      <c r="H90" s="11" t="str">
        <f t="shared" si="13"/>
        <v>N/A</v>
      </c>
      <c r="I90" s="12">
        <v>2.077</v>
      </c>
      <c r="J90" s="12">
        <v>9.4600000000000009</v>
      </c>
      <c r="K90" s="41" t="s">
        <v>739</v>
      </c>
      <c r="L90" s="9" t="str">
        <f t="shared" si="14"/>
        <v>Yes</v>
      </c>
    </row>
    <row r="91" spans="1:12" x14ac:dyDescent="0.25">
      <c r="A91" s="42" t="s">
        <v>607</v>
      </c>
      <c r="B91" s="33" t="s">
        <v>213</v>
      </c>
      <c r="C91" s="43">
        <v>408972245</v>
      </c>
      <c r="D91" s="11" t="str">
        <f t="shared" si="11"/>
        <v>N/A</v>
      </c>
      <c r="E91" s="43">
        <v>403583887</v>
      </c>
      <c r="F91" s="11" t="str">
        <f t="shared" si="12"/>
        <v>N/A</v>
      </c>
      <c r="G91" s="43">
        <v>177270617</v>
      </c>
      <c r="H91" s="11" t="str">
        <f t="shared" si="13"/>
        <v>N/A</v>
      </c>
      <c r="I91" s="12">
        <v>-1.32</v>
      </c>
      <c r="J91" s="12">
        <v>-56.1</v>
      </c>
      <c r="K91" s="41" t="s">
        <v>739</v>
      </c>
      <c r="L91" s="9" t="str">
        <f t="shared" si="14"/>
        <v>No</v>
      </c>
    </row>
    <row r="92" spans="1:12" x14ac:dyDescent="0.25">
      <c r="A92" s="42" t="s">
        <v>608</v>
      </c>
      <c r="B92" s="33" t="s">
        <v>213</v>
      </c>
      <c r="C92" s="34">
        <v>845460</v>
      </c>
      <c r="D92" s="11" t="str">
        <f t="shared" si="11"/>
        <v>N/A</v>
      </c>
      <c r="E92" s="34">
        <v>867061</v>
      </c>
      <c r="F92" s="11" t="str">
        <f t="shared" si="12"/>
        <v>N/A</v>
      </c>
      <c r="G92" s="34">
        <v>442935</v>
      </c>
      <c r="H92" s="11" t="str">
        <f t="shared" si="13"/>
        <v>N/A</v>
      </c>
      <c r="I92" s="12">
        <v>2.5550000000000002</v>
      </c>
      <c r="J92" s="12">
        <v>-48.9</v>
      </c>
      <c r="K92" s="41" t="s">
        <v>739</v>
      </c>
      <c r="L92" s="9" t="str">
        <f t="shared" si="14"/>
        <v>No</v>
      </c>
    </row>
    <row r="93" spans="1:12" x14ac:dyDescent="0.25">
      <c r="A93" s="42" t="s">
        <v>1443</v>
      </c>
      <c r="B93" s="33" t="s">
        <v>213</v>
      </c>
      <c r="C93" s="43">
        <v>483.72749154000002</v>
      </c>
      <c r="D93" s="11" t="str">
        <f t="shared" si="11"/>
        <v>N/A</v>
      </c>
      <c r="E93" s="43">
        <v>465.46193059000001</v>
      </c>
      <c r="F93" s="11" t="str">
        <f t="shared" si="12"/>
        <v>N/A</v>
      </c>
      <c r="G93" s="43">
        <v>400.21812906999997</v>
      </c>
      <c r="H93" s="11" t="str">
        <f t="shared" si="13"/>
        <v>N/A</v>
      </c>
      <c r="I93" s="12">
        <v>-3.78</v>
      </c>
      <c r="J93" s="12">
        <v>-14</v>
      </c>
      <c r="K93" s="41" t="s">
        <v>739</v>
      </c>
      <c r="L93" s="9" t="str">
        <f t="shared" si="14"/>
        <v>Yes</v>
      </c>
    </row>
    <row r="94" spans="1:12" x14ac:dyDescent="0.25">
      <c r="A94" s="42" t="s">
        <v>609</v>
      </c>
      <c r="B94" s="33" t="s">
        <v>213</v>
      </c>
      <c r="C94" s="43">
        <v>157508474</v>
      </c>
      <c r="D94" s="11" t="str">
        <f t="shared" si="11"/>
        <v>N/A</v>
      </c>
      <c r="E94" s="43">
        <v>158293273</v>
      </c>
      <c r="F94" s="11" t="str">
        <f t="shared" si="12"/>
        <v>N/A</v>
      </c>
      <c r="G94" s="43">
        <v>69874833</v>
      </c>
      <c r="H94" s="11" t="str">
        <f t="shared" si="13"/>
        <v>N/A</v>
      </c>
      <c r="I94" s="12">
        <v>0.49830000000000002</v>
      </c>
      <c r="J94" s="12">
        <v>-55.9</v>
      </c>
      <c r="K94" s="41" t="s">
        <v>739</v>
      </c>
      <c r="L94" s="9" t="str">
        <f t="shared" si="14"/>
        <v>No</v>
      </c>
    </row>
    <row r="95" spans="1:12" x14ac:dyDescent="0.25">
      <c r="A95" s="42" t="s">
        <v>610</v>
      </c>
      <c r="B95" s="33" t="s">
        <v>213</v>
      </c>
      <c r="C95" s="34">
        <v>372365</v>
      </c>
      <c r="D95" s="11" t="str">
        <f t="shared" si="11"/>
        <v>N/A</v>
      </c>
      <c r="E95" s="34">
        <v>400481</v>
      </c>
      <c r="F95" s="11" t="str">
        <f t="shared" si="12"/>
        <v>N/A</v>
      </c>
      <c r="G95" s="34">
        <v>189039</v>
      </c>
      <c r="H95" s="11" t="str">
        <f t="shared" si="13"/>
        <v>N/A</v>
      </c>
      <c r="I95" s="12">
        <v>7.5510000000000002</v>
      </c>
      <c r="J95" s="12">
        <v>-52.8</v>
      </c>
      <c r="K95" s="41" t="s">
        <v>739</v>
      </c>
      <c r="L95" s="9" t="str">
        <f t="shared" si="14"/>
        <v>No</v>
      </c>
    </row>
    <row r="96" spans="1:12" x14ac:dyDescent="0.25">
      <c r="A96" s="42" t="s">
        <v>1444</v>
      </c>
      <c r="B96" s="33" t="s">
        <v>213</v>
      </c>
      <c r="C96" s="43">
        <v>422.99484108000001</v>
      </c>
      <c r="D96" s="11" t="str">
        <f t="shared" si="11"/>
        <v>N/A</v>
      </c>
      <c r="E96" s="43">
        <v>395.25788489000001</v>
      </c>
      <c r="F96" s="11" t="str">
        <f t="shared" si="12"/>
        <v>N/A</v>
      </c>
      <c r="G96" s="43">
        <v>369.63183787000003</v>
      </c>
      <c r="H96" s="11" t="str">
        <f t="shared" si="13"/>
        <v>N/A</v>
      </c>
      <c r="I96" s="12">
        <v>-6.56</v>
      </c>
      <c r="J96" s="12">
        <v>-6.48</v>
      </c>
      <c r="K96" s="41" t="s">
        <v>739</v>
      </c>
      <c r="L96" s="9" t="str">
        <f t="shared" si="14"/>
        <v>Yes</v>
      </c>
    </row>
    <row r="97" spans="1:12" ht="25" x14ac:dyDescent="0.25">
      <c r="A97" s="42" t="s">
        <v>611</v>
      </c>
      <c r="B97" s="33" t="s">
        <v>213</v>
      </c>
      <c r="C97" s="43">
        <v>30204508</v>
      </c>
      <c r="D97" s="11" t="str">
        <f t="shared" si="11"/>
        <v>N/A</v>
      </c>
      <c r="E97" s="43">
        <v>30708066</v>
      </c>
      <c r="F97" s="11" t="str">
        <f t="shared" si="12"/>
        <v>N/A</v>
      </c>
      <c r="G97" s="43">
        <v>12597583</v>
      </c>
      <c r="H97" s="11" t="str">
        <f t="shared" si="13"/>
        <v>N/A</v>
      </c>
      <c r="I97" s="12">
        <v>1.667</v>
      </c>
      <c r="J97" s="12">
        <v>-59</v>
      </c>
      <c r="K97" s="41" t="s">
        <v>739</v>
      </c>
      <c r="L97" s="9" t="str">
        <f t="shared" si="14"/>
        <v>No</v>
      </c>
    </row>
    <row r="98" spans="1:12" x14ac:dyDescent="0.25">
      <c r="A98" s="42" t="s">
        <v>612</v>
      </c>
      <c r="B98" s="33" t="s">
        <v>213</v>
      </c>
      <c r="C98" s="34">
        <v>218244</v>
      </c>
      <c r="D98" s="11" t="str">
        <f t="shared" si="11"/>
        <v>N/A</v>
      </c>
      <c r="E98" s="34">
        <v>219862</v>
      </c>
      <c r="F98" s="11" t="str">
        <f t="shared" si="12"/>
        <v>N/A</v>
      </c>
      <c r="G98" s="34">
        <v>97776</v>
      </c>
      <c r="H98" s="11" t="str">
        <f t="shared" si="13"/>
        <v>N/A</v>
      </c>
      <c r="I98" s="12">
        <v>0.74139999999999995</v>
      </c>
      <c r="J98" s="12">
        <v>-55.5</v>
      </c>
      <c r="K98" s="41" t="s">
        <v>739</v>
      </c>
      <c r="L98" s="9" t="str">
        <f t="shared" si="14"/>
        <v>No</v>
      </c>
    </row>
    <row r="99" spans="1:12" ht="25" x14ac:dyDescent="0.25">
      <c r="A99" s="42" t="s">
        <v>1445</v>
      </c>
      <c r="B99" s="33" t="s">
        <v>213</v>
      </c>
      <c r="C99" s="43">
        <v>138.39788494000001</v>
      </c>
      <c r="D99" s="11" t="str">
        <f t="shared" si="11"/>
        <v>N/A</v>
      </c>
      <c r="E99" s="43">
        <v>139.66972919</v>
      </c>
      <c r="F99" s="11" t="str">
        <f t="shared" si="12"/>
        <v>N/A</v>
      </c>
      <c r="G99" s="43">
        <v>128.84125961000001</v>
      </c>
      <c r="H99" s="11" t="str">
        <f t="shared" si="13"/>
        <v>N/A</v>
      </c>
      <c r="I99" s="12">
        <v>0.91900000000000004</v>
      </c>
      <c r="J99" s="12">
        <v>-7.75</v>
      </c>
      <c r="K99" s="41" t="s">
        <v>739</v>
      </c>
      <c r="L99" s="9" t="str">
        <f t="shared" si="14"/>
        <v>Yes</v>
      </c>
    </row>
    <row r="100" spans="1:12" ht="25" x14ac:dyDescent="0.25">
      <c r="A100" s="42" t="s">
        <v>613</v>
      </c>
      <c r="B100" s="33" t="s">
        <v>213</v>
      </c>
      <c r="C100" s="43">
        <v>230184633</v>
      </c>
      <c r="D100" s="11" t="str">
        <f t="shared" si="11"/>
        <v>N/A</v>
      </c>
      <c r="E100" s="43">
        <v>233643825</v>
      </c>
      <c r="F100" s="11" t="str">
        <f t="shared" si="12"/>
        <v>N/A</v>
      </c>
      <c r="G100" s="43">
        <v>99692326</v>
      </c>
      <c r="H100" s="11" t="str">
        <f t="shared" si="13"/>
        <v>N/A</v>
      </c>
      <c r="I100" s="12">
        <v>1.5029999999999999</v>
      </c>
      <c r="J100" s="12">
        <v>-57.3</v>
      </c>
      <c r="K100" s="41" t="s">
        <v>739</v>
      </c>
      <c r="L100" s="9" t="str">
        <f t="shared" si="14"/>
        <v>No</v>
      </c>
    </row>
    <row r="101" spans="1:12" x14ac:dyDescent="0.25">
      <c r="A101" s="42" t="s">
        <v>614</v>
      </c>
      <c r="B101" s="33" t="s">
        <v>213</v>
      </c>
      <c r="C101" s="34">
        <v>509783</v>
      </c>
      <c r="D101" s="11" t="str">
        <f t="shared" si="11"/>
        <v>N/A</v>
      </c>
      <c r="E101" s="34">
        <v>522429</v>
      </c>
      <c r="F101" s="11" t="str">
        <f t="shared" si="12"/>
        <v>N/A</v>
      </c>
      <c r="G101" s="34">
        <v>242916</v>
      </c>
      <c r="H101" s="11" t="str">
        <f t="shared" si="13"/>
        <v>N/A</v>
      </c>
      <c r="I101" s="12">
        <v>2.4809999999999999</v>
      </c>
      <c r="J101" s="12">
        <v>-53.5</v>
      </c>
      <c r="K101" s="41" t="s">
        <v>739</v>
      </c>
      <c r="L101" s="9" t="str">
        <f t="shared" si="14"/>
        <v>No</v>
      </c>
    </row>
    <row r="102" spans="1:12" x14ac:dyDescent="0.25">
      <c r="A102" s="42" t="s">
        <v>1446</v>
      </c>
      <c r="B102" s="33" t="s">
        <v>213</v>
      </c>
      <c r="C102" s="43">
        <v>451.53454117000001</v>
      </c>
      <c r="D102" s="11" t="str">
        <f t="shared" si="11"/>
        <v>N/A</v>
      </c>
      <c r="E102" s="43">
        <v>447.22598669000001</v>
      </c>
      <c r="F102" s="11" t="str">
        <f t="shared" si="12"/>
        <v>N/A</v>
      </c>
      <c r="G102" s="43">
        <v>410.39835169000003</v>
      </c>
      <c r="H102" s="11" t="str">
        <f t="shared" si="13"/>
        <v>N/A</v>
      </c>
      <c r="I102" s="12">
        <v>-0.95399999999999996</v>
      </c>
      <c r="J102" s="12">
        <v>-8.23</v>
      </c>
      <c r="K102" s="41" t="s">
        <v>739</v>
      </c>
      <c r="L102" s="9" t="str">
        <f t="shared" si="14"/>
        <v>Yes</v>
      </c>
    </row>
    <row r="103" spans="1:12" x14ac:dyDescent="0.25">
      <c r="A103" s="42" t="s">
        <v>615</v>
      </c>
      <c r="B103" s="33" t="s">
        <v>213</v>
      </c>
      <c r="C103" s="43">
        <v>88730025</v>
      </c>
      <c r="D103" s="11" t="str">
        <f t="shared" si="11"/>
        <v>N/A</v>
      </c>
      <c r="E103" s="43">
        <v>96043651</v>
      </c>
      <c r="F103" s="11" t="str">
        <f t="shared" si="12"/>
        <v>N/A</v>
      </c>
      <c r="G103" s="43">
        <v>48360794</v>
      </c>
      <c r="H103" s="11" t="str">
        <f t="shared" si="13"/>
        <v>N/A</v>
      </c>
      <c r="I103" s="12">
        <v>8.2430000000000003</v>
      </c>
      <c r="J103" s="12">
        <v>-49.6</v>
      </c>
      <c r="K103" s="41" t="s">
        <v>739</v>
      </c>
      <c r="L103" s="9" t="str">
        <f t="shared" si="14"/>
        <v>No</v>
      </c>
    </row>
    <row r="104" spans="1:12" x14ac:dyDescent="0.25">
      <c r="A104" s="42" t="s">
        <v>616</v>
      </c>
      <c r="B104" s="33" t="s">
        <v>213</v>
      </c>
      <c r="C104" s="34">
        <v>207863</v>
      </c>
      <c r="D104" s="11" t="str">
        <f t="shared" si="11"/>
        <v>N/A</v>
      </c>
      <c r="E104" s="34">
        <v>224653</v>
      </c>
      <c r="F104" s="11" t="str">
        <f t="shared" si="12"/>
        <v>N/A</v>
      </c>
      <c r="G104" s="34">
        <v>113965</v>
      </c>
      <c r="H104" s="11" t="str">
        <f t="shared" si="13"/>
        <v>N/A</v>
      </c>
      <c r="I104" s="12">
        <v>8.077</v>
      </c>
      <c r="J104" s="12">
        <v>-49.3</v>
      </c>
      <c r="K104" s="41" t="s">
        <v>739</v>
      </c>
      <c r="L104" s="9" t="str">
        <f t="shared" si="14"/>
        <v>No</v>
      </c>
    </row>
    <row r="105" spans="1:12" x14ac:dyDescent="0.25">
      <c r="A105" s="42" t="s">
        <v>1447</v>
      </c>
      <c r="B105" s="33" t="s">
        <v>213</v>
      </c>
      <c r="C105" s="43">
        <v>426.86781678</v>
      </c>
      <c r="D105" s="11" t="str">
        <f t="shared" si="11"/>
        <v>N/A</v>
      </c>
      <c r="E105" s="43">
        <v>427.52000196</v>
      </c>
      <c r="F105" s="11" t="str">
        <f t="shared" si="12"/>
        <v>N/A</v>
      </c>
      <c r="G105" s="43">
        <v>424.34777344000003</v>
      </c>
      <c r="H105" s="11" t="str">
        <f t="shared" si="13"/>
        <v>N/A</v>
      </c>
      <c r="I105" s="12">
        <v>0.15279999999999999</v>
      </c>
      <c r="J105" s="12">
        <v>-0.74199999999999999</v>
      </c>
      <c r="K105" s="41" t="s">
        <v>739</v>
      </c>
      <c r="L105" s="9" t="str">
        <f t="shared" si="14"/>
        <v>Yes</v>
      </c>
    </row>
    <row r="106" spans="1:12" ht="25" x14ac:dyDescent="0.25">
      <c r="A106" s="42" t="s">
        <v>617</v>
      </c>
      <c r="B106" s="33" t="s">
        <v>213</v>
      </c>
      <c r="C106" s="43">
        <v>39171504</v>
      </c>
      <c r="D106" s="11" t="str">
        <f t="shared" si="11"/>
        <v>N/A</v>
      </c>
      <c r="E106" s="43">
        <v>37915723</v>
      </c>
      <c r="F106" s="11" t="str">
        <f t="shared" si="12"/>
        <v>N/A</v>
      </c>
      <c r="G106" s="43">
        <v>25703445</v>
      </c>
      <c r="H106" s="11" t="str">
        <f t="shared" si="13"/>
        <v>N/A</v>
      </c>
      <c r="I106" s="12">
        <v>-3.21</v>
      </c>
      <c r="J106" s="12">
        <v>-32.200000000000003</v>
      </c>
      <c r="K106" s="41" t="s">
        <v>739</v>
      </c>
      <c r="L106" s="9" t="str">
        <f t="shared" si="14"/>
        <v>No</v>
      </c>
    </row>
    <row r="107" spans="1:12" x14ac:dyDescent="0.25">
      <c r="A107" s="42" t="s">
        <v>618</v>
      </c>
      <c r="B107" s="33" t="s">
        <v>213</v>
      </c>
      <c r="C107" s="34">
        <v>11224</v>
      </c>
      <c r="D107" s="11" t="str">
        <f t="shared" si="11"/>
        <v>N/A</v>
      </c>
      <c r="E107" s="34">
        <v>10688</v>
      </c>
      <c r="F107" s="11" t="str">
        <f t="shared" si="12"/>
        <v>N/A</v>
      </c>
      <c r="G107" s="34">
        <v>3949</v>
      </c>
      <c r="H107" s="11" t="str">
        <f t="shared" si="13"/>
        <v>N/A</v>
      </c>
      <c r="I107" s="12">
        <v>-4.78</v>
      </c>
      <c r="J107" s="12">
        <v>-63.1</v>
      </c>
      <c r="K107" s="41" t="s">
        <v>739</v>
      </c>
      <c r="L107" s="9" t="str">
        <f t="shared" si="14"/>
        <v>No</v>
      </c>
    </row>
    <row r="108" spans="1:12" x14ac:dyDescent="0.25">
      <c r="A108" s="42" t="s">
        <v>1448</v>
      </c>
      <c r="B108" s="33" t="s">
        <v>213</v>
      </c>
      <c r="C108" s="43">
        <v>3489.9771916999998</v>
      </c>
      <c r="D108" s="11" t="str">
        <f t="shared" si="11"/>
        <v>N/A</v>
      </c>
      <c r="E108" s="43">
        <v>3547.5040232000001</v>
      </c>
      <c r="F108" s="11" t="str">
        <f t="shared" si="12"/>
        <v>N/A</v>
      </c>
      <c r="G108" s="43">
        <v>6508.8490757</v>
      </c>
      <c r="H108" s="11" t="str">
        <f t="shared" si="13"/>
        <v>N/A</v>
      </c>
      <c r="I108" s="12">
        <v>1.6479999999999999</v>
      </c>
      <c r="J108" s="12">
        <v>83.48</v>
      </c>
      <c r="K108" s="41" t="s">
        <v>739</v>
      </c>
      <c r="L108" s="9" t="str">
        <f t="shared" si="14"/>
        <v>No</v>
      </c>
    </row>
    <row r="109" spans="1:12" x14ac:dyDescent="0.25">
      <c r="A109" s="42" t="s">
        <v>619</v>
      </c>
      <c r="B109" s="33" t="s">
        <v>213</v>
      </c>
      <c r="C109" s="43">
        <v>230224968</v>
      </c>
      <c r="D109" s="11" t="str">
        <f t="shared" si="11"/>
        <v>N/A</v>
      </c>
      <c r="E109" s="43">
        <v>219899482</v>
      </c>
      <c r="F109" s="11" t="str">
        <f t="shared" si="12"/>
        <v>N/A</v>
      </c>
      <c r="G109" s="43">
        <v>91892893</v>
      </c>
      <c r="H109" s="11" t="str">
        <f t="shared" si="13"/>
        <v>N/A</v>
      </c>
      <c r="I109" s="12">
        <v>-4.4800000000000004</v>
      </c>
      <c r="J109" s="12">
        <v>-58.2</v>
      </c>
      <c r="K109" s="41" t="s">
        <v>739</v>
      </c>
      <c r="L109" s="9" t="str">
        <f t="shared" si="14"/>
        <v>No</v>
      </c>
    </row>
    <row r="110" spans="1:12" x14ac:dyDescent="0.25">
      <c r="A110" s="42" t="s">
        <v>620</v>
      </c>
      <c r="B110" s="33" t="s">
        <v>213</v>
      </c>
      <c r="C110" s="34">
        <v>699855</v>
      </c>
      <c r="D110" s="11" t="str">
        <f t="shared" si="11"/>
        <v>N/A</v>
      </c>
      <c r="E110" s="34">
        <v>715453</v>
      </c>
      <c r="F110" s="11" t="str">
        <f t="shared" si="12"/>
        <v>N/A</v>
      </c>
      <c r="G110" s="34">
        <v>350794</v>
      </c>
      <c r="H110" s="11" t="str">
        <f t="shared" si="13"/>
        <v>N/A</v>
      </c>
      <c r="I110" s="12">
        <v>2.2290000000000001</v>
      </c>
      <c r="J110" s="12">
        <v>-51</v>
      </c>
      <c r="K110" s="41" t="s">
        <v>739</v>
      </c>
      <c r="L110" s="9" t="str">
        <f t="shared" si="14"/>
        <v>No</v>
      </c>
    </row>
    <row r="111" spans="1:12" x14ac:dyDescent="0.25">
      <c r="A111" s="42" t="s">
        <v>1449</v>
      </c>
      <c r="B111" s="33" t="s">
        <v>213</v>
      </c>
      <c r="C111" s="43">
        <v>328.96095334</v>
      </c>
      <c r="D111" s="11" t="str">
        <f t="shared" si="11"/>
        <v>N/A</v>
      </c>
      <c r="E111" s="43">
        <v>307.35699199999999</v>
      </c>
      <c r="F111" s="11" t="str">
        <f t="shared" si="12"/>
        <v>N/A</v>
      </c>
      <c r="G111" s="43">
        <v>261.95685501999998</v>
      </c>
      <c r="H111" s="11" t="str">
        <f t="shared" si="13"/>
        <v>N/A</v>
      </c>
      <c r="I111" s="12">
        <v>-6.57</v>
      </c>
      <c r="J111" s="12">
        <v>-14.8</v>
      </c>
      <c r="K111" s="41" t="s">
        <v>739</v>
      </c>
      <c r="L111" s="9" t="str">
        <f t="shared" si="14"/>
        <v>Yes</v>
      </c>
    </row>
    <row r="112" spans="1:12" x14ac:dyDescent="0.25">
      <c r="A112" s="42" t="s">
        <v>621</v>
      </c>
      <c r="B112" s="33" t="s">
        <v>213</v>
      </c>
      <c r="C112" s="43">
        <v>877691299</v>
      </c>
      <c r="D112" s="11" t="str">
        <f t="shared" si="11"/>
        <v>N/A</v>
      </c>
      <c r="E112" s="43">
        <v>929962104</v>
      </c>
      <c r="F112" s="11" t="str">
        <f t="shared" si="12"/>
        <v>N/A</v>
      </c>
      <c r="G112" s="43">
        <v>430905390</v>
      </c>
      <c r="H112" s="11" t="str">
        <f t="shared" si="13"/>
        <v>N/A</v>
      </c>
      <c r="I112" s="12">
        <v>5.9550000000000001</v>
      </c>
      <c r="J112" s="12">
        <v>-53.7</v>
      </c>
      <c r="K112" s="41" t="s">
        <v>739</v>
      </c>
      <c r="L112" s="9" t="str">
        <f t="shared" si="14"/>
        <v>No</v>
      </c>
    </row>
    <row r="113" spans="1:12" x14ac:dyDescent="0.25">
      <c r="A113" s="42" t="s">
        <v>622</v>
      </c>
      <c r="B113" s="33" t="s">
        <v>213</v>
      </c>
      <c r="C113" s="34">
        <v>828959</v>
      </c>
      <c r="D113" s="11" t="str">
        <f t="shared" si="11"/>
        <v>N/A</v>
      </c>
      <c r="E113" s="34">
        <v>848160</v>
      </c>
      <c r="F113" s="11" t="str">
        <f t="shared" si="12"/>
        <v>N/A</v>
      </c>
      <c r="G113" s="34">
        <v>409273</v>
      </c>
      <c r="H113" s="11" t="str">
        <f t="shared" si="13"/>
        <v>N/A</v>
      </c>
      <c r="I113" s="12">
        <v>2.3159999999999998</v>
      </c>
      <c r="J113" s="12">
        <v>-51.7</v>
      </c>
      <c r="K113" s="41" t="s">
        <v>739</v>
      </c>
      <c r="L113" s="9" t="str">
        <f t="shared" si="14"/>
        <v>No</v>
      </c>
    </row>
    <row r="114" spans="1:12" x14ac:dyDescent="0.25">
      <c r="A114" s="42" t="s">
        <v>1450</v>
      </c>
      <c r="B114" s="33" t="s">
        <v>213</v>
      </c>
      <c r="C114" s="43">
        <v>1058.7873453</v>
      </c>
      <c r="D114" s="11" t="str">
        <f t="shared" si="11"/>
        <v>N/A</v>
      </c>
      <c r="E114" s="43">
        <v>1096.4465478</v>
      </c>
      <c r="F114" s="11" t="str">
        <f t="shared" si="12"/>
        <v>N/A</v>
      </c>
      <c r="G114" s="43">
        <v>1052.8556489</v>
      </c>
      <c r="H114" s="11" t="str">
        <f t="shared" si="13"/>
        <v>N/A</v>
      </c>
      <c r="I114" s="12">
        <v>3.5569999999999999</v>
      </c>
      <c r="J114" s="12">
        <v>-3.98</v>
      </c>
      <c r="K114" s="41" t="s">
        <v>739</v>
      </c>
      <c r="L114" s="9" t="str">
        <f t="shared" si="14"/>
        <v>Yes</v>
      </c>
    </row>
    <row r="115" spans="1:12" ht="25" x14ac:dyDescent="0.25">
      <c r="A115" s="42" t="s">
        <v>623</v>
      </c>
      <c r="B115" s="33" t="s">
        <v>213</v>
      </c>
      <c r="C115" s="43">
        <v>552184286</v>
      </c>
      <c r="D115" s="11" t="str">
        <f t="shared" si="11"/>
        <v>N/A</v>
      </c>
      <c r="E115" s="43">
        <v>601654918</v>
      </c>
      <c r="F115" s="11" t="str">
        <f t="shared" si="12"/>
        <v>N/A</v>
      </c>
      <c r="G115" s="43">
        <v>524365890</v>
      </c>
      <c r="H115" s="11" t="str">
        <f t="shared" si="13"/>
        <v>N/A</v>
      </c>
      <c r="I115" s="12">
        <v>8.9589999999999996</v>
      </c>
      <c r="J115" s="12">
        <v>-12.8</v>
      </c>
      <c r="K115" s="41" t="s">
        <v>739</v>
      </c>
      <c r="L115" s="9" t="str">
        <f t="shared" si="14"/>
        <v>Yes</v>
      </c>
    </row>
    <row r="116" spans="1:12" x14ac:dyDescent="0.25">
      <c r="A116" s="44" t="s">
        <v>624</v>
      </c>
      <c r="B116" s="34" t="s">
        <v>213</v>
      </c>
      <c r="C116" s="34">
        <v>568390</v>
      </c>
      <c r="D116" s="11" t="str">
        <f t="shared" si="11"/>
        <v>N/A</v>
      </c>
      <c r="E116" s="34">
        <v>576776</v>
      </c>
      <c r="F116" s="11" t="str">
        <f t="shared" si="12"/>
        <v>N/A</v>
      </c>
      <c r="G116" s="34">
        <v>222500</v>
      </c>
      <c r="H116" s="11" t="str">
        <f t="shared" si="13"/>
        <v>N/A</v>
      </c>
      <c r="I116" s="12">
        <v>1.4750000000000001</v>
      </c>
      <c r="J116" s="12">
        <v>-61.4</v>
      </c>
      <c r="K116" s="1" t="s">
        <v>739</v>
      </c>
      <c r="L116" s="9" t="str">
        <f t="shared" si="14"/>
        <v>No</v>
      </c>
    </row>
    <row r="117" spans="1:12" x14ac:dyDescent="0.25">
      <c r="A117" s="42" t="s">
        <v>1451</v>
      </c>
      <c r="B117" s="33" t="s">
        <v>213</v>
      </c>
      <c r="C117" s="43">
        <v>971.48839000999999</v>
      </c>
      <c r="D117" s="11" t="str">
        <f t="shared" si="11"/>
        <v>N/A</v>
      </c>
      <c r="E117" s="43">
        <v>1043.1344543</v>
      </c>
      <c r="F117" s="11" t="str">
        <f t="shared" si="12"/>
        <v>N/A</v>
      </c>
      <c r="G117" s="43">
        <v>2356.7006292000001</v>
      </c>
      <c r="H117" s="11" t="str">
        <f t="shared" si="13"/>
        <v>N/A</v>
      </c>
      <c r="I117" s="12">
        <v>7.375</v>
      </c>
      <c r="J117" s="12">
        <v>125.9</v>
      </c>
      <c r="K117" s="41" t="s">
        <v>739</v>
      </c>
      <c r="L117" s="9" t="str">
        <f t="shared" si="14"/>
        <v>No</v>
      </c>
    </row>
    <row r="118" spans="1:12" ht="25" x14ac:dyDescent="0.25">
      <c r="A118" s="42" t="s">
        <v>625</v>
      </c>
      <c r="B118" s="33" t="s">
        <v>213</v>
      </c>
      <c r="C118" s="43">
        <v>60606605</v>
      </c>
      <c r="D118" s="11" t="str">
        <f t="shared" si="11"/>
        <v>N/A</v>
      </c>
      <c r="E118" s="43">
        <v>60628667</v>
      </c>
      <c r="F118" s="11" t="str">
        <f t="shared" si="12"/>
        <v>N/A</v>
      </c>
      <c r="G118" s="43">
        <v>28779360</v>
      </c>
      <c r="H118" s="11" t="str">
        <f t="shared" si="13"/>
        <v>N/A</v>
      </c>
      <c r="I118" s="12">
        <v>3.6400000000000002E-2</v>
      </c>
      <c r="J118" s="12">
        <v>-52.5</v>
      </c>
      <c r="K118" s="41" t="s">
        <v>739</v>
      </c>
      <c r="L118" s="9" t="str">
        <f t="shared" si="14"/>
        <v>No</v>
      </c>
    </row>
    <row r="119" spans="1:12" x14ac:dyDescent="0.25">
      <c r="A119" s="42" t="s">
        <v>626</v>
      </c>
      <c r="B119" s="33" t="s">
        <v>213</v>
      </c>
      <c r="C119" s="34">
        <v>114770</v>
      </c>
      <c r="D119" s="11" t="str">
        <f t="shared" si="11"/>
        <v>N/A</v>
      </c>
      <c r="E119" s="34">
        <v>116818</v>
      </c>
      <c r="F119" s="11" t="str">
        <f t="shared" si="12"/>
        <v>N/A</v>
      </c>
      <c r="G119" s="34">
        <v>62592</v>
      </c>
      <c r="H119" s="11" t="str">
        <f t="shared" si="13"/>
        <v>N/A</v>
      </c>
      <c r="I119" s="12">
        <v>1.784</v>
      </c>
      <c r="J119" s="12">
        <v>-46.4</v>
      </c>
      <c r="K119" s="41" t="s">
        <v>739</v>
      </c>
      <c r="L119" s="9" t="str">
        <f t="shared" si="14"/>
        <v>No</v>
      </c>
    </row>
    <row r="120" spans="1:12" x14ac:dyDescent="0.25">
      <c r="A120" s="42" t="s">
        <v>1452</v>
      </c>
      <c r="B120" s="33" t="s">
        <v>213</v>
      </c>
      <c r="C120" s="43">
        <v>528.07009672000004</v>
      </c>
      <c r="D120" s="11" t="str">
        <f t="shared" si="11"/>
        <v>N/A</v>
      </c>
      <c r="E120" s="43">
        <v>519.00107003999995</v>
      </c>
      <c r="F120" s="11" t="str">
        <f t="shared" si="12"/>
        <v>N/A</v>
      </c>
      <c r="G120" s="43">
        <v>459.79294478999998</v>
      </c>
      <c r="H120" s="11" t="str">
        <f t="shared" si="13"/>
        <v>N/A</v>
      </c>
      <c r="I120" s="12">
        <v>-1.72</v>
      </c>
      <c r="J120" s="12">
        <v>-11.4</v>
      </c>
      <c r="K120" s="41" t="s">
        <v>739</v>
      </c>
      <c r="L120" s="9" t="str">
        <f t="shared" si="14"/>
        <v>Yes</v>
      </c>
    </row>
    <row r="121" spans="1:12" ht="25" x14ac:dyDescent="0.25">
      <c r="A121" s="42" t="s">
        <v>627</v>
      </c>
      <c r="B121" s="33" t="s">
        <v>213</v>
      </c>
      <c r="C121" s="43">
        <v>229419854</v>
      </c>
      <c r="D121" s="11" t="str">
        <f t="shared" si="11"/>
        <v>N/A</v>
      </c>
      <c r="E121" s="43">
        <v>200811777</v>
      </c>
      <c r="F121" s="11" t="str">
        <f t="shared" si="12"/>
        <v>N/A</v>
      </c>
      <c r="G121" s="43">
        <v>170413216</v>
      </c>
      <c r="H121" s="11" t="str">
        <f t="shared" si="13"/>
        <v>N/A</v>
      </c>
      <c r="I121" s="12">
        <v>-12.5</v>
      </c>
      <c r="J121" s="12">
        <v>-15.1</v>
      </c>
      <c r="K121" s="41" t="s">
        <v>739</v>
      </c>
      <c r="L121" s="9" t="str">
        <f t="shared" si="14"/>
        <v>Yes</v>
      </c>
    </row>
    <row r="122" spans="1:12" x14ac:dyDescent="0.25">
      <c r="A122" s="42" t="s">
        <v>628</v>
      </c>
      <c r="B122" s="33" t="s">
        <v>213</v>
      </c>
      <c r="C122" s="34">
        <v>19885</v>
      </c>
      <c r="D122" s="11" t="str">
        <f t="shared" si="11"/>
        <v>N/A</v>
      </c>
      <c r="E122" s="34">
        <v>18602</v>
      </c>
      <c r="F122" s="11" t="str">
        <f t="shared" si="12"/>
        <v>N/A</v>
      </c>
      <c r="G122" s="34">
        <v>15402</v>
      </c>
      <c r="H122" s="11" t="str">
        <f t="shared" si="13"/>
        <v>N/A</v>
      </c>
      <c r="I122" s="12">
        <v>-6.45</v>
      </c>
      <c r="J122" s="12">
        <v>-17.2</v>
      </c>
      <c r="K122" s="41" t="s">
        <v>739</v>
      </c>
      <c r="L122" s="9" t="str">
        <f t="shared" si="14"/>
        <v>Yes</v>
      </c>
    </row>
    <row r="123" spans="1:12" ht="25" x14ac:dyDescent="0.25">
      <c r="A123" s="42" t="s">
        <v>1453</v>
      </c>
      <c r="B123" s="33" t="s">
        <v>213</v>
      </c>
      <c r="C123" s="43">
        <v>11537.332361000001</v>
      </c>
      <c r="D123" s="11" t="str">
        <f t="shared" si="11"/>
        <v>N/A</v>
      </c>
      <c r="E123" s="43">
        <v>10795.171326</v>
      </c>
      <c r="F123" s="11" t="str">
        <f t="shared" si="12"/>
        <v>N/A</v>
      </c>
      <c r="G123" s="43">
        <v>11064.356317</v>
      </c>
      <c r="H123" s="11" t="str">
        <f t="shared" si="13"/>
        <v>N/A</v>
      </c>
      <c r="I123" s="12">
        <v>-6.43</v>
      </c>
      <c r="J123" s="12">
        <v>2.4940000000000002</v>
      </c>
      <c r="K123" s="41" t="s">
        <v>739</v>
      </c>
      <c r="L123" s="9" t="str">
        <f t="shared" si="14"/>
        <v>Yes</v>
      </c>
    </row>
    <row r="124" spans="1:12" ht="25" x14ac:dyDescent="0.25">
      <c r="A124" s="42" t="s">
        <v>629</v>
      </c>
      <c r="B124" s="33" t="s">
        <v>213</v>
      </c>
      <c r="C124" s="43">
        <v>23233674</v>
      </c>
      <c r="D124" s="11" t="str">
        <f t="shared" si="11"/>
        <v>N/A</v>
      </c>
      <c r="E124" s="43">
        <v>25076904</v>
      </c>
      <c r="F124" s="11" t="str">
        <f t="shared" si="12"/>
        <v>N/A</v>
      </c>
      <c r="G124" s="43">
        <v>20206244</v>
      </c>
      <c r="H124" s="11" t="str">
        <f t="shared" si="13"/>
        <v>N/A</v>
      </c>
      <c r="I124" s="12">
        <v>7.9329999999999998</v>
      </c>
      <c r="J124" s="12">
        <v>-19.399999999999999</v>
      </c>
      <c r="K124" s="41" t="s">
        <v>739</v>
      </c>
      <c r="L124" s="9" t="str">
        <f t="shared" si="14"/>
        <v>Yes</v>
      </c>
    </row>
    <row r="125" spans="1:12" x14ac:dyDescent="0.25">
      <c r="A125" s="42" t="s">
        <v>630</v>
      </c>
      <c r="B125" s="33" t="s">
        <v>213</v>
      </c>
      <c r="C125" s="34">
        <v>18739</v>
      </c>
      <c r="D125" s="11" t="str">
        <f t="shared" si="11"/>
        <v>N/A</v>
      </c>
      <c r="E125" s="34">
        <v>20302</v>
      </c>
      <c r="F125" s="11" t="str">
        <f t="shared" si="12"/>
        <v>N/A</v>
      </c>
      <c r="G125" s="34">
        <v>13698</v>
      </c>
      <c r="H125" s="11" t="str">
        <f t="shared" si="13"/>
        <v>N/A</v>
      </c>
      <c r="I125" s="12">
        <v>8.3409999999999993</v>
      </c>
      <c r="J125" s="12">
        <v>-32.5</v>
      </c>
      <c r="K125" s="41" t="s">
        <v>739</v>
      </c>
      <c r="L125" s="9" t="str">
        <f t="shared" si="14"/>
        <v>No</v>
      </c>
    </row>
    <row r="126" spans="1:12" ht="25" x14ac:dyDescent="0.25">
      <c r="A126" s="42" t="s">
        <v>1454</v>
      </c>
      <c r="B126" s="33" t="s">
        <v>213</v>
      </c>
      <c r="C126" s="43">
        <v>1239.8566625999999</v>
      </c>
      <c r="D126" s="11" t="str">
        <f t="shared" si="11"/>
        <v>N/A</v>
      </c>
      <c r="E126" s="43">
        <v>1235.1937740000001</v>
      </c>
      <c r="F126" s="11" t="str">
        <f t="shared" si="12"/>
        <v>N/A</v>
      </c>
      <c r="G126" s="43">
        <v>1475.1236676999999</v>
      </c>
      <c r="H126" s="11" t="str">
        <f t="shared" si="13"/>
        <v>N/A</v>
      </c>
      <c r="I126" s="12">
        <v>-0.376</v>
      </c>
      <c r="J126" s="12">
        <v>19.420000000000002</v>
      </c>
      <c r="K126" s="41" t="s">
        <v>739</v>
      </c>
      <c r="L126" s="9" t="str">
        <f t="shared" si="14"/>
        <v>Yes</v>
      </c>
    </row>
    <row r="127" spans="1:12" ht="25" x14ac:dyDescent="0.25">
      <c r="A127" s="42" t="s">
        <v>631</v>
      </c>
      <c r="B127" s="33" t="s">
        <v>213</v>
      </c>
      <c r="C127" s="43">
        <v>2887605</v>
      </c>
      <c r="D127" s="11" t="str">
        <f t="shared" si="11"/>
        <v>N/A</v>
      </c>
      <c r="E127" s="43">
        <v>2690598</v>
      </c>
      <c r="F127" s="11" t="str">
        <f t="shared" si="12"/>
        <v>N/A</v>
      </c>
      <c r="G127" s="43">
        <v>643818</v>
      </c>
      <c r="H127" s="11" t="str">
        <f t="shared" si="13"/>
        <v>N/A</v>
      </c>
      <c r="I127" s="12">
        <v>-6.82</v>
      </c>
      <c r="J127" s="12">
        <v>-76.099999999999994</v>
      </c>
      <c r="K127" s="41" t="s">
        <v>739</v>
      </c>
      <c r="L127" s="9" t="str">
        <f t="shared" si="14"/>
        <v>No</v>
      </c>
    </row>
    <row r="128" spans="1:12" x14ac:dyDescent="0.25">
      <c r="A128" s="42" t="s">
        <v>632</v>
      </c>
      <c r="B128" s="33" t="s">
        <v>213</v>
      </c>
      <c r="C128" s="34">
        <v>5913</v>
      </c>
      <c r="D128" s="11" t="str">
        <f t="shared" si="11"/>
        <v>N/A</v>
      </c>
      <c r="E128" s="34">
        <v>5499</v>
      </c>
      <c r="F128" s="11" t="str">
        <f t="shared" si="12"/>
        <v>N/A</v>
      </c>
      <c r="G128" s="34">
        <v>1624</v>
      </c>
      <c r="H128" s="11" t="str">
        <f t="shared" si="13"/>
        <v>N/A</v>
      </c>
      <c r="I128" s="12">
        <v>-7</v>
      </c>
      <c r="J128" s="12">
        <v>-70.5</v>
      </c>
      <c r="K128" s="41" t="s">
        <v>739</v>
      </c>
      <c r="L128" s="9" t="str">
        <f t="shared" si="14"/>
        <v>No</v>
      </c>
    </row>
    <row r="129" spans="1:12" ht="25" x14ac:dyDescent="0.25">
      <c r="A129" s="42" t="s">
        <v>1455</v>
      </c>
      <c r="B129" s="33" t="s">
        <v>213</v>
      </c>
      <c r="C129" s="43">
        <v>488.34855403</v>
      </c>
      <c r="D129" s="11" t="str">
        <f t="shared" si="11"/>
        <v>N/A</v>
      </c>
      <c r="E129" s="43">
        <v>489.28859792999998</v>
      </c>
      <c r="F129" s="11" t="str">
        <f t="shared" si="12"/>
        <v>N/A</v>
      </c>
      <c r="G129" s="43">
        <v>396.43965516999998</v>
      </c>
      <c r="H129" s="11" t="str">
        <f t="shared" si="13"/>
        <v>N/A</v>
      </c>
      <c r="I129" s="12">
        <v>0.1925</v>
      </c>
      <c r="J129" s="12">
        <v>-19</v>
      </c>
      <c r="K129" s="41" t="s">
        <v>739</v>
      </c>
      <c r="L129" s="9" t="str">
        <f t="shared" si="14"/>
        <v>Yes</v>
      </c>
    </row>
    <row r="130" spans="1:12" ht="25" x14ac:dyDescent="0.25">
      <c r="A130" s="42" t="s">
        <v>633</v>
      </c>
      <c r="B130" s="33" t="s">
        <v>213</v>
      </c>
      <c r="C130" s="43">
        <v>21660783</v>
      </c>
      <c r="D130" s="11" t="str">
        <f t="shared" si="11"/>
        <v>N/A</v>
      </c>
      <c r="E130" s="43">
        <v>22413708</v>
      </c>
      <c r="F130" s="11" t="str">
        <f t="shared" si="12"/>
        <v>N/A</v>
      </c>
      <c r="G130" s="43">
        <v>9121215</v>
      </c>
      <c r="H130" s="11" t="str">
        <f t="shared" si="13"/>
        <v>N/A</v>
      </c>
      <c r="I130" s="12">
        <v>3.476</v>
      </c>
      <c r="J130" s="12">
        <v>-59.3</v>
      </c>
      <c r="K130" s="41" t="s">
        <v>739</v>
      </c>
      <c r="L130" s="9" t="str">
        <f t="shared" si="14"/>
        <v>No</v>
      </c>
    </row>
    <row r="131" spans="1:12" x14ac:dyDescent="0.25">
      <c r="A131" s="42" t="s">
        <v>634</v>
      </c>
      <c r="B131" s="33" t="s">
        <v>213</v>
      </c>
      <c r="C131" s="34">
        <v>71905</v>
      </c>
      <c r="D131" s="11" t="str">
        <f t="shared" si="11"/>
        <v>N/A</v>
      </c>
      <c r="E131" s="34">
        <v>70069</v>
      </c>
      <c r="F131" s="11" t="str">
        <f t="shared" si="12"/>
        <v>N/A</v>
      </c>
      <c r="G131" s="34">
        <v>32172</v>
      </c>
      <c r="H131" s="11" t="str">
        <f t="shared" si="13"/>
        <v>N/A</v>
      </c>
      <c r="I131" s="12">
        <v>-2.5499999999999998</v>
      </c>
      <c r="J131" s="12">
        <v>-54.1</v>
      </c>
      <c r="K131" s="41" t="s">
        <v>739</v>
      </c>
      <c r="L131" s="9" t="str">
        <f t="shared" si="14"/>
        <v>No</v>
      </c>
    </row>
    <row r="132" spans="1:12" ht="25" x14ac:dyDescent="0.25">
      <c r="A132" s="42" t="s">
        <v>1456</v>
      </c>
      <c r="B132" s="33" t="s">
        <v>213</v>
      </c>
      <c r="C132" s="43">
        <v>301.24167999000002</v>
      </c>
      <c r="D132" s="11" t="str">
        <f t="shared" si="11"/>
        <v>N/A</v>
      </c>
      <c r="E132" s="43">
        <v>319.88051777999999</v>
      </c>
      <c r="F132" s="11" t="str">
        <f t="shared" si="12"/>
        <v>N/A</v>
      </c>
      <c r="G132" s="43">
        <v>283.51408056999998</v>
      </c>
      <c r="H132" s="11" t="str">
        <f t="shared" si="13"/>
        <v>N/A</v>
      </c>
      <c r="I132" s="12">
        <v>6.1870000000000003</v>
      </c>
      <c r="J132" s="12">
        <v>-11.4</v>
      </c>
      <c r="K132" s="41" t="s">
        <v>739</v>
      </c>
      <c r="L132" s="9" t="str">
        <f t="shared" si="14"/>
        <v>Yes</v>
      </c>
    </row>
    <row r="133" spans="1:12" x14ac:dyDescent="0.25">
      <c r="A133" s="42" t="s">
        <v>635</v>
      </c>
      <c r="B133" s="33" t="s">
        <v>213</v>
      </c>
      <c r="C133" s="43">
        <v>58665379</v>
      </c>
      <c r="D133" s="11" t="str">
        <f t="shared" si="11"/>
        <v>N/A</v>
      </c>
      <c r="E133" s="43">
        <v>61626483</v>
      </c>
      <c r="F133" s="11" t="str">
        <f t="shared" si="12"/>
        <v>N/A</v>
      </c>
      <c r="G133" s="43">
        <v>56943347</v>
      </c>
      <c r="H133" s="11" t="str">
        <f t="shared" si="13"/>
        <v>N/A</v>
      </c>
      <c r="I133" s="12">
        <v>5.0469999999999997</v>
      </c>
      <c r="J133" s="12">
        <v>-7.6</v>
      </c>
      <c r="K133" s="41" t="s">
        <v>739</v>
      </c>
      <c r="L133" s="9" t="str">
        <f t="shared" si="14"/>
        <v>Yes</v>
      </c>
    </row>
    <row r="134" spans="1:12" x14ac:dyDescent="0.25">
      <c r="A134" s="42" t="s">
        <v>636</v>
      </c>
      <c r="B134" s="33" t="s">
        <v>213</v>
      </c>
      <c r="C134" s="34">
        <v>5313</v>
      </c>
      <c r="D134" s="11" t="str">
        <f t="shared" si="11"/>
        <v>N/A</v>
      </c>
      <c r="E134" s="34">
        <v>5603</v>
      </c>
      <c r="F134" s="11" t="str">
        <f t="shared" si="12"/>
        <v>N/A</v>
      </c>
      <c r="G134" s="34">
        <v>5014</v>
      </c>
      <c r="H134" s="11" t="str">
        <f t="shared" si="13"/>
        <v>N/A</v>
      </c>
      <c r="I134" s="12">
        <v>5.4580000000000002</v>
      </c>
      <c r="J134" s="12">
        <v>-10.5</v>
      </c>
      <c r="K134" s="41" t="s">
        <v>739</v>
      </c>
      <c r="L134" s="9" t="str">
        <f t="shared" si="14"/>
        <v>Yes</v>
      </c>
    </row>
    <row r="135" spans="1:12" x14ac:dyDescent="0.25">
      <c r="A135" s="42" t="s">
        <v>1457</v>
      </c>
      <c r="B135" s="33" t="s">
        <v>213</v>
      </c>
      <c r="C135" s="43">
        <v>11041.855637000001</v>
      </c>
      <c r="D135" s="11" t="str">
        <f t="shared" si="11"/>
        <v>N/A</v>
      </c>
      <c r="E135" s="43">
        <v>10998.836873</v>
      </c>
      <c r="F135" s="11" t="str">
        <f t="shared" si="12"/>
        <v>N/A</v>
      </c>
      <c r="G135" s="43">
        <v>11356.870164</v>
      </c>
      <c r="H135" s="11" t="str">
        <f t="shared" si="13"/>
        <v>N/A</v>
      </c>
      <c r="I135" s="12">
        <v>-0.39</v>
      </c>
      <c r="J135" s="12">
        <v>3.2549999999999999</v>
      </c>
      <c r="K135" s="41" t="s">
        <v>739</v>
      </c>
      <c r="L135" s="9" t="str">
        <f t="shared" si="14"/>
        <v>Yes</v>
      </c>
    </row>
    <row r="136" spans="1:12" ht="25" x14ac:dyDescent="0.25">
      <c r="A136" s="42" t="s">
        <v>637</v>
      </c>
      <c r="B136" s="33" t="s">
        <v>213</v>
      </c>
      <c r="C136" s="43">
        <v>20702974</v>
      </c>
      <c r="D136" s="11" t="str">
        <f t="shared" si="11"/>
        <v>N/A</v>
      </c>
      <c r="E136" s="43">
        <v>23868887</v>
      </c>
      <c r="F136" s="11" t="str">
        <f t="shared" si="12"/>
        <v>N/A</v>
      </c>
      <c r="G136" s="43">
        <v>12962921</v>
      </c>
      <c r="H136" s="11" t="str">
        <f t="shared" si="13"/>
        <v>N/A</v>
      </c>
      <c r="I136" s="12">
        <v>15.29</v>
      </c>
      <c r="J136" s="12">
        <v>-45.7</v>
      </c>
      <c r="K136" s="41" t="s">
        <v>739</v>
      </c>
      <c r="L136" s="9" t="str">
        <f>IF(J136="Div by 0", "N/A", IF(OR(J136="N/A",K136="N/A"),"N/A", IF(J136&gt;VALUE(MID(K136,1,2)), "No", IF(J136&lt;-1*VALUE(MID(K136,1,2)), "No", "Yes"))))</f>
        <v>No</v>
      </c>
    </row>
    <row r="137" spans="1:12" x14ac:dyDescent="0.25">
      <c r="A137" s="42" t="s">
        <v>638</v>
      </c>
      <c r="B137" s="33" t="s">
        <v>213</v>
      </c>
      <c r="C137" s="34">
        <v>188935</v>
      </c>
      <c r="D137" s="11" t="str">
        <f t="shared" si="11"/>
        <v>N/A</v>
      </c>
      <c r="E137" s="34">
        <v>207476</v>
      </c>
      <c r="F137" s="11" t="str">
        <f t="shared" si="12"/>
        <v>N/A</v>
      </c>
      <c r="G137" s="34">
        <v>99131</v>
      </c>
      <c r="H137" s="11" t="str">
        <f t="shared" si="13"/>
        <v>N/A</v>
      </c>
      <c r="I137" s="12">
        <v>9.8130000000000006</v>
      </c>
      <c r="J137" s="12">
        <v>-52.2</v>
      </c>
      <c r="K137" s="41" t="s">
        <v>739</v>
      </c>
      <c r="L137" s="9" t="str">
        <f t="shared" ref="L137:L141" si="15">IF(J137="Div by 0", "N/A", IF(OR(J137="N/A",K137="N/A"),"N/A", IF(J137&gt;VALUE(MID(K137,1,2)), "No", IF(J137&lt;-1*VALUE(MID(K137,1,2)), "No", "Yes"))))</f>
        <v>No</v>
      </c>
    </row>
    <row r="138" spans="1:12" ht="25" x14ac:dyDescent="0.25">
      <c r="A138" s="42" t="s">
        <v>1458</v>
      </c>
      <c r="B138" s="33" t="s">
        <v>213</v>
      </c>
      <c r="C138" s="43">
        <v>109.57723025999999</v>
      </c>
      <c r="D138" s="11" t="str">
        <f t="shared" si="11"/>
        <v>N/A</v>
      </c>
      <c r="E138" s="43">
        <v>115.04408703</v>
      </c>
      <c r="F138" s="11" t="str">
        <f t="shared" si="12"/>
        <v>N/A</v>
      </c>
      <c r="G138" s="43">
        <v>130.76556274000001</v>
      </c>
      <c r="H138" s="11" t="str">
        <f t="shared" si="13"/>
        <v>N/A</v>
      </c>
      <c r="I138" s="12">
        <v>4.9889999999999999</v>
      </c>
      <c r="J138" s="12">
        <v>13.67</v>
      </c>
      <c r="K138" s="41" t="s">
        <v>739</v>
      </c>
      <c r="L138" s="9" t="str">
        <f t="shared" si="15"/>
        <v>Yes</v>
      </c>
    </row>
    <row r="139" spans="1:12" ht="25" x14ac:dyDescent="0.25">
      <c r="A139" s="42" t="s">
        <v>639</v>
      </c>
      <c r="B139" s="33" t="s">
        <v>213</v>
      </c>
      <c r="C139" s="43">
        <v>0</v>
      </c>
      <c r="D139" s="11" t="str">
        <f t="shared" si="11"/>
        <v>N/A</v>
      </c>
      <c r="E139" s="43">
        <v>0</v>
      </c>
      <c r="F139" s="11" t="str">
        <f t="shared" si="12"/>
        <v>N/A</v>
      </c>
      <c r="G139" s="43">
        <v>0</v>
      </c>
      <c r="H139" s="11" t="str">
        <f t="shared" si="13"/>
        <v>N/A</v>
      </c>
      <c r="I139" s="12" t="s">
        <v>1747</v>
      </c>
      <c r="J139" s="12" t="s">
        <v>1747</v>
      </c>
      <c r="K139" s="41" t="s">
        <v>739</v>
      </c>
      <c r="L139" s="9" t="str">
        <f t="shared" si="15"/>
        <v>N/A</v>
      </c>
    </row>
    <row r="140" spans="1:12" x14ac:dyDescent="0.25">
      <c r="A140" s="42" t="s">
        <v>640</v>
      </c>
      <c r="B140" s="33" t="s">
        <v>213</v>
      </c>
      <c r="C140" s="34">
        <v>0</v>
      </c>
      <c r="D140" s="11" t="str">
        <f t="shared" si="11"/>
        <v>N/A</v>
      </c>
      <c r="E140" s="34">
        <v>0</v>
      </c>
      <c r="F140" s="11" t="str">
        <f t="shared" si="12"/>
        <v>N/A</v>
      </c>
      <c r="G140" s="34">
        <v>0</v>
      </c>
      <c r="H140" s="11" t="str">
        <f t="shared" si="13"/>
        <v>N/A</v>
      </c>
      <c r="I140" s="12" t="s">
        <v>1747</v>
      </c>
      <c r="J140" s="12" t="s">
        <v>1747</v>
      </c>
      <c r="K140" s="41" t="s">
        <v>739</v>
      </c>
      <c r="L140" s="9" t="str">
        <f t="shared" si="15"/>
        <v>N/A</v>
      </c>
    </row>
    <row r="141" spans="1:12" ht="25" x14ac:dyDescent="0.25">
      <c r="A141" s="42" t="s">
        <v>1459</v>
      </c>
      <c r="B141" s="33" t="s">
        <v>213</v>
      </c>
      <c r="C141" s="43" t="s">
        <v>1747</v>
      </c>
      <c r="D141" s="11" t="str">
        <f t="shared" si="11"/>
        <v>N/A</v>
      </c>
      <c r="E141" s="43" t="s">
        <v>1747</v>
      </c>
      <c r="F141" s="11" t="str">
        <f t="shared" si="12"/>
        <v>N/A</v>
      </c>
      <c r="G141" s="43" t="s">
        <v>1747</v>
      </c>
      <c r="H141" s="11" t="str">
        <f t="shared" si="13"/>
        <v>N/A</v>
      </c>
      <c r="I141" s="12" t="s">
        <v>1747</v>
      </c>
      <c r="J141" s="12" t="s">
        <v>1747</v>
      </c>
      <c r="K141" s="41" t="s">
        <v>739</v>
      </c>
      <c r="L141" s="9" t="str">
        <f t="shared" si="15"/>
        <v>N/A</v>
      </c>
    </row>
    <row r="142" spans="1:12" ht="25" x14ac:dyDescent="0.25">
      <c r="A142" s="42" t="s">
        <v>641</v>
      </c>
      <c r="B142" s="33" t="s">
        <v>213</v>
      </c>
      <c r="C142" s="43">
        <v>95592283</v>
      </c>
      <c r="D142" s="11" t="str">
        <f t="shared" si="11"/>
        <v>N/A</v>
      </c>
      <c r="E142" s="43">
        <v>96274331</v>
      </c>
      <c r="F142" s="11" t="str">
        <f t="shared" si="12"/>
        <v>N/A</v>
      </c>
      <c r="G142" s="43">
        <v>59173146</v>
      </c>
      <c r="H142" s="11" t="str">
        <f t="shared" si="13"/>
        <v>N/A</v>
      </c>
      <c r="I142" s="12">
        <v>0.71350000000000002</v>
      </c>
      <c r="J142" s="12">
        <v>-38.5</v>
      </c>
      <c r="K142" s="41" t="s">
        <v>739</v>
      </c>
      <c r="L142" s="9" t="str">
        <f t="shared" ref="L142:L153" si="16">IF(J142="Div by 0", "N/A", IF(K142="N/A","N/A", IF(J142&gt;VALUE(MID(K142,1,2)), "No", IF(J142&lt;-1*VALUE(MID(K142,1,2)), "No", "Yes"))))</f>
        <v>No</v>
      </c>
    </row>
    <row r="143" spans="1:12" x14ac:dyDescent="0.25">
      <c r="A143" s="42" t="s">
        <v>642</v>
      </c>
      <c r="B143" s="33" t="s">
        <v>213</v>
      </c>
      <c r="C143" s="34">
        <v>338763</v>
      </c>
      <c r="D143" s="11" t="str">
        <f t="shared" si="11"/>
        <v>N/A</v>
      </c>
      <c r="E143" s="34">
        <v>339653</v>
      </c>
      <c r="F143" s="11" t="str">
        <f t="shared" si="12"/>
        <v>N/A</v>
      </c>
      <c r="G143" s="34">
        <v>166092</v>
      </c>
      <c r="H143" s="11" t="str">
        <f t="shared" si="13"/>
        <v>N/A</v>
      </c>
      <c r="I143" s="12">
        <v>0.26269999999999999</v>
      </c>
      <c r="J143" s="12">
        <v>-51.1</v>
      </c>
      <c r="K143" s="41" t="s">
        <v>739</v>
      </c>
      <c r="L143" s="9" t="str">
        <f t="shared" si="16"/>
        <v>No</v>
      </c>
    </row>
    <row r="144" spans="1:12" ht="25" x14ac:dyDescent="0.25">
      <c r="A144" s="42" t="s">
        <v>1460</v>
      </c>
      <c r="B144" s="33" t="s">
        <v>213</v>
      </c>
      <c r="C144" s="43">
        <v>282.18041226000003</v>
      </c>
      <c r="D144" s="11" t="str">
        <f t="shared" si="11"/>
        <v>N/A</v>
      </c>
      <c r="E144" s="43">
        <v>283.44908185999998</v>
      </c>
      <c r="F144" s="11" t="str">
        <f t="shared" si="12"/>
        <v>N/A</v>
      </c>
      <c r="G144" s="43">
        <v>356.26728559999998</v>
      </c>
      <c r="H144" s="11" t="str">
        <f t="shared" si="13"/>
        <v>N/A</v>
      </c>
      <c r="I144" s="12">
        <v>0.4496</v>
      </c>
      <c r="J144" s="12">
        <v>25.69</v>
      </c>
      <c r="K144" s="41" t="s">
        <v>739</v>
      </c>
      <c r="L144" s="9" t="str">
        <f t="shared" si="16"/>
        <v>Yes</v>
      </c>
    </row>
    <row r="145" spans="1:12" ht="25" x14ac:dyDescent="0.25">
      <c r="A145" s="42" t="s">
        <v>643</v>
      </c>
      <c r="B145" s="33" t="s">
        <v>213</v>
      </c>
      <c r="C145" s="43">
        <v>0</v>
      </c>
      <c r="D145" s="11" t="str">
        <f t="shared" ref="D145:D153" si="17">IF($B145="N/A","N/A",IF(C145&gt;10,"No",IF(C145&lt;-10,"No","Yes")))</f>
        <v>N/A</v>
      </c>
      <c r="E145" s="43">
        <v>0</v>
      </c>
      <c r="F145" s="11" t="str">
        <f t="shared" ref="F145:F153" si="18">IF($B145="N/A","N/A",IF(E145&gt;10,"No",IF(E145&lt;-10,"No","Yes")))</f>
        <v>N/A</v>
      </c>
      <c r="G145" s="43">
        <v>0</v>
      </c>
      <c r="H145" s="11" t="str">
        <f t="shared" ref="H145:H153" si="19">IF($B145="N/A","N/A",IF(G145&gt;10,"No",IF(G145&lt;-10,"No","Yes")))</f>
        <v>N/A</v>
      </c>
      <c r="I145" s="12" t="s">
        <v>1747</v>
      </c>
      <c r="J145" s="12" t="s">
        <v>1747</v>
      </c>
      <c r="K145" s="41" t="s">
        <v>739</v>
      </c>
      <c r="L145" s="9" t="str">
        <f t="shared" si="16"/>
        <v>N/A</v>
      </c>
    </row>
    <row r="146" spans="1:12" x14ac:dyDescent="0.25">
      <c r="A146" s="42" t="s">
        <v>644</v>
      </c>
      <c r="B146" s="33" t="s">
        <v>213</v>
      </c>
      <c r="C146" s="34">
        <v>0</v>
      </c>
      <c r="D146" s="11" t="str">
        <f t="shared" si="17"/>
        <v>N/A</v>
      </c>
      <c r="E146" s="34">
        <v>0</v>
      </c>
      <c r="F146" s="11" t="str">
        <f t="shared" si="18"/>
        <v>N/A</v>
      </c>
      <c r="G146" s="34">
        <v>0</v>
      </c>
      <c r="H146" s="11" t="str">
        <f t="shared" si="19"/>
        <v>N/A</v>
      </c>
      <c r="I146" s="12" t="s">
        <v>1747</v>
      </c>
      <c r="J146" s="12" t="s">
        <v>1747</v>
      </c>
      <c r="K146" s="41" t="s">
        <v>739</v>
      </c>
      <c r="L146" s="9" t="str">
        <f t="shared" si="16"/>
        <v>N/A</v>
      </c>
    </row>
    <row r="147" spans="1:12" ht="25" x14ac:dyDescent="0.25">
      <c r="A147" s="42" t="s">
        <v>1461</v>
      </c>
      <c r="B147" s="33" t="s">
        <v>213</v>
      </c>
      <c r="C147" s="43" t="s">
        <v>1747</v>
      </c>
      <c r="D147" s="11" t="str">
        <f t="shared" si="17"/>
        <v>N/A</v>
      </c>
      <c r="E147" s="43" t="s">
        <v>1747</v>
      </c>
      <c r="F147" s="11" t="str">
        <f t="shared" si="18"/>
        <v>N/A</v>
      </c>
      <c r="G147" s="43" t="s">
        <v>1747</v>
      </c>
      <c r="H147" s="11" t="str">
        <f t="shared" si="19"/>
        <v>N/A</v>
      </c>
      <c r="I147" s="12" t="s">
        <v>1747</v>
      </c>
      <c r="J147" s="12" t="s">
        <v>1747</v>
      </c>
      <c r="K147" s="41" t="s">
        <v>739</v>
      </c>
      <c r="L147" s="9" t="str">
        <f t="shared" si="16"/>
        <v>N/A</v>
      </c>
    </row>
    <row r="148" spans="1:12" ht="25" x14ac:dyDescent="0.25">
      <c r="A148" s="42" t="s">
        <v>645</v>
      </c>
      <c r="B148" s="33" t="s">
        <v>213</v>
      </c>
      <c r="C148" s="43">
        <v>75033570</v>
      </c>
      <c r="D148" s="11" t="str">
        <f t="shared" si="17"/>
        <v>N/A</v>
      </c>
      <c r="E148" s="43">
        <v>88163813</v>
      </c>
      <c r="F148" s="11" t="str">
        <f t="shared" si="18"/>
        <v>N/A</v>
      </c>
      <c r="G148" s="43">
        <v>7588840</v>
      </c>
      <c r="H148" s="11" t="str">
        <f t="shared" si="19"/>
        <v>N/A</v>
      </c>
      <c r="I148" s="12">
        <v>17.5</v>
      </c>
      <c r="J148" s="12">
        <v>-91.4</v>
      </c>
      <c r="K148" s="41" t="s">
        <v>739</v>
      </c>
      <c r="L148" s="9" t="str">
        <f t="shared" si="16"/>
        <v>No</v>
      </c>
    </row>
    <row r="149" spans="1:12" x14ac:dyDescent="0.25">
      <c r="A149" s="42" t="s">
        <v>646</v>
      </c>
      <c r="B149" s="33" t="s">
        <v>213</v>
      </c>
      <c r="C149" s="34">
        <v>50651</v>
      </c>
      <c r="D149" s="11" t="str">
        <f t="shared" si="17"/>
        <v>N/A</v>
      </c>
      <c r="E149" s="34">
        <v>56788</v>
      </c>
      <c r="F149" s="11" t="str">
        <f t="shared" si="18"/>
        <v>N/A</v>
      </c>
      <c r="G149" s="34">
        <v>17280</v>
      </c>
      <c r="H149" s="11" t="str">
        <f t="shared" si="19"/>
        <v>N/A</v>
      </c>
      <c r="I149" s="12">
        <v>12.12</v>
      </c>
      <c r="J149" s="12">
        <v>-69.599999999999994</v>
      </c>
      <c r="K149" s="41" t="s">
        <v>739</v>
      </c>
      <c r="L149" s="9" t="str">
        <f t="shared" si="16"/>
        <v>No</v>
      </c>
    </row>
    <row r="150" spans="1:12" ht="25" x14ac:dyDescent="0.25">
      <c r="A150" s="42" t="s">
        <v>1462</v>
      </c>
      <c r="B150" s="33" t="s">
        <v>213</v>
      </c>
      <c r="C150" s="43">
        <v>1481.3837831000001</v>
      </c>
      <c r="D150" s="11" t="str">
        <f t="shared" si="17"/>
        <v>N/A</v>
      </c>
      <c r="E150" s="43">
        <v>1552.5078008999999</v>
      </c>
      <c r="F150" s="11" t="str">
        <f t="shared" si="18"/>
        <v>N/A</v>
      </c>
      <c r="G150" s="43">
        <v>439.16898148000001</v>
      </c>
      <c r="H150" s="11" t="str">
        <f t="shared" si="19"/>
        <v>N/A</v>
      </c>
      <c r="I150" s="12">
        <v>4.8010000000000002</v>
      </c>
      <c r="J150" s="12">
        <v>-71.7</v>
      </c>
      <c r="K150" s="41" t="s">
        <v>739</v>
      </c>
      <c r="L150" s="9" t="str">
        <f t="shared" si="16"/>
        <v>No</v>
      </c>
    </row>
    <row r="151" spans="1:12" ht="25" x14ac:dyDescent="0.25">
      <c r="A151" s="42" t="s">
        <v>647</v>
      </c>
      <c r="B151" s="33" t="s">
        <v>213</v>
      </c>
      <c r="C151" s="43">
        <v>2512859</v>
      </c>
      <c r="D151" s="11" t="str">
        <f t="shared" si="17"/>
        <v>N/A</v>
      </c>
      <c r="E151" s="43">
        <v>2830574</v>
      </c>
      <c r="F151" s="11" t="str">
        <f t="shared" si="18"/>
        <v>N/A</v>
      </c>
      <c r="G151" s="43">
        <v>17850152</v>
      </c>
      <c r="H151" s="11" t="str">
        <f t="shared" si="19"/>
        <v>N/A</v>
      </c>
      <c r="I151" s="12">
        <v>12.64</v>
      </c>
      <c r="J151" s="12">
        <v>530.6</v>
      </c>
      <c r="K151" s="41" t="s">
        <v>739</v>
      </c>
      <c r="L151" s="9" t="str">
        <f t="shared" si="16"/>
        <v>No</v>
      </c>
    </row>
    <row r="152" spans="1:12" x14ac:dyDescent="0.25">
      <c r="A152" s="42" t="s">
        <v>648</v>
      </c>
      <c r="B152" s="33" t="s">
        <v>213</v>
      </c>
      <c r="C152" s="34">
        <v>389</v>
      </c>
      <c r="D152" s="11" t="str">
        <f t="shared" si="17"/>
        <v>N/A</v>
      </c>
      <c r="E152" s="34">
        <v>417</v>
      </c>
      <c r="F152" s="11" t="str">
        <f t="shared" si="18"/>
        <v>N/A</v>
      </c>
      <c r="G152" s="34">
        <v>2681</v>
      </c>
      <c r="H152" s="11" t="str">
        <f t="shared" si="19"/>
        <v>N/A</v>
      </c>
      <c r="I152" s="12">
        <v>7.1980000000000004</v>
      </c>
      <c r="J152" s="12">
        <v>542.9</v>
      </c>
      <c r="K152" s="41" t="s">
        <v>739</v>
      </c>
      <c r="L152" s="9" t="str">
        <f t="shared" si="16"/>
        <v>No</v>
      </c>
    </row>
    <row r="153" spans="1:12" ht="25" x14ac:dyDescent="0.25">
      <c r="A153" s="42" t="s">
        <v>1463</v>
      </c>
      <c r="B153" s="33" t="s">
        <v>213</v>
      </c>
      <c r="C153" s="43">
        <v>6459.7917737999996</v>
      </c>
      <c r="D153" s="11" t="str">
        <f t="shared" si="17"/>
        <v>N/A</v>
      </c>
      <c r="E153" s="43">
        <v>6787.9472421999999</v>
      </c>
      <c r="F153" s="11" t="str">
        <f t="shared" si="18"/>
        <v>N/A</v>
      </c>
      <c r="G153" s="43">
        <v>6658.0201416999998</v>
      </c>
      <c r="H153" s="11" t="str">
        <f t="shared" si="19"/>
        <v>N/A</v>
      </c>
      <c r="I153" s="12">
        <v>5.08</v>
      </c>
      <c r="J153" s="12">
        <v>-1.91</v>
      </c>
      <c r="K153" s="41" t="s">
        <v>739</v>
      </c>
      <c r="L153" s="9" t="str">
        <f t="shared" si="16"/>
        <v>Yes</v>
      </c>
    </row>
    <row r="154" spans="1:12" x14ac:dyDescent="0.25">
      <c r="A154" s="42" t="s">
        <v>1529</v>
      </c>
      <c r="B154" s="33" t="s">
        <v>213</v>
      </c>
      <c r="C154" s="43">
        <v>753.81898694999995</v>
      </c>
      <c r="D154" s="11" t="str">
        <f t="shared" ref="D154:D173" si="20">IF($B154="N/A","N/A",IF(C154&gt;10,"No",IF(C154&lt;-10,"No","Yes")))</f>
        <v>N/A</v>
      </c>
      <c r="E154" s="43">
        <v>650.72027833000004</v>
      </c>
      <c r="F154" s="11" t="str">
        <f t="shared" ref="F154:F173" si="21">IF($B154="N/A","N/A",IF(E154&gt;10,"No",IF(E154&lt;-10,"No","Yes")))</f>
        <v>N/A</v>
      </c>
      <c r="G154" s="43">
        <v>476.13446973999999</v>
      </c>
      <c r="H154" s="11" t="str">
        <f t="shared" ref="H154:H173" si="22">IF($B154="N/A","N/A",IF(G154&gt;10,"No",IF(G154&lt;-10,"No","Yes")))</f>
        <v>N/A</v>
      </c>
      <c r="I154" s="12">
        <v>-13.7</v>
      </c>
      <c r="J154" s="12">
        <v>-26.8</v>
      </c>
      <c r="K154" s="41" t="s">
        <v>739</v>
      </c>
      <c r="L154" s="9" t="str">
        <f t="shared" ref="L154:L173" si="23">IF(J154="Div by 0", "N/A", IF(K154="N/A","N/A", IF(J154&gt;VALUE(MID(K154,1,2)), "No", IF(J154&lt;-1*VALUE(MID(K154,1,2)), "No", "Yes"))))</f>
        <v>Yes</v>
      </c>
    </row>
    <row r="155" spans="1:12" x14ac:dyDescent="0.25">
      <c r="A155" s="45" t="s">
        <v>1530</v>
      </c>
      <c r="B155" s="33" t="s">
        <v>213</v>
      </c>
      <c r="C155" s="43">
        <v>385.27115014999998</v>
      </c>
      <c r="D155" s="11" t="str">
        <f t="shared" si="20"/>
        <v>N/A</v>
      </c>
      <c r="E155" s="43">
        <v>327.83792921999998</v>
      </c>
      <c r="F155" s="11" t="str">
        <f t="shared" si="21"/>
        <v>N/A</v>
      </c>
      <c r="G155" s="43">
        <v>243.92343439000001</v>
      </c>
      <c r="H155" s="11" t="str">
        <f t="shared" si="22"/>
        <v>N/A</v>
      </c>
      <c r="I155" s="12">
        <v>-14.9</v>
      </c>
      <c r="J155" s="12">
        <v>-25.6</v>
      </c>
      <c r="K155" s="41" t="s">
        <v>739</v>
      </c>
      <c r="L155" s="9" t="str">
        <f t="shared" si="23"/>
        <v>Yes</v>
      </c>
    </row>
    <row r="156" spans="1:12" x14ac:dyDescent="0.25">
      <c r="A156" s="45" t="s">
        <v>1531</v>
      </c>
      <c r="B156" s="33" t="s">
        <v>213</v>
      </c>
      <c r="C156" s="43">
        <v>2507.6514895999999</v>
      </c>
      <c r="D156" s="11" t="str">
        <f t="shared" si="20"/>
        <v>N/A</v>
      </c>
      <c r="E156" s="43">
        <v>2106.0829079999999</v>
      </c>
      <c r="F156" s="11" t="str">
        <f t="shared" si="21"/>
        <v>N/A</v>
      </c>
      <c r="G156" s="43">
        <v>1428.2977026000001</v>
      </c>
      <c r="H156" s="11" t="str">
        <f t="shared" si="22"/>
        <v>N/A</v>
      </c>
      <c r="I156" s="12">
        <v>-16</v>
      </c>
      <c r="J156" s="12">
        <v>-32.200000000000003</v>
      </c>
      <c r="K156" s="41" t="s">
        <v>739</v>
      </c>
      <c r="L156" s="9" t="str">
        <f t="shared" si="23"/>
        <v>No</v>
      </c>
    </row>
    <row r="157" spans="1:12" x14ac:dyDescent="0.25">
      <c r="A157" s="45" t="s">
        <v>1532</v>
      </c>
      <c r="B157" s="33" t="s">
        <v>213</v>
      </c>
      <c r="C157" s="43">
        <v>273.23762163999999</v>
      </c>
      <c r="D157" s="11" t="str">
        <f t="shared" si="20"/>
        <v>N/A</v>
      </c>
      <c r="E157" s="43">
        <v>262.18478361000001</v>
      </c>
      <c r="F157" s="11" t="str">
        <f t="shared" si="21"/>
        <v>N/A</v>
      </c>
      <c r="G157" s="43">
        <v>215.99420929999999</v>
      </c>
      <c r="H157" s="11" t="str">
        <f t="shared" si="22"/>
        <v>N/A</v>
      </c>
      <c r="I157" s="12">
        <v>-4.05</v>
      </c>
      <c r="J157" s="12">
        <v>-17.600000000000001</v>
      </c>
      <c r="K157" s="41" t="s">
        <v>739</v>
      </c>
      <c r="L157" s="9" t="str">
        <f t="shared" si="23"/>
        <v>Yes</v>
      </c>
    </row>
    <row r="158" spans="1:12" x14ac:dyDescent="0.25">
      <c r="A158" s="45" t="s">
        <v>1533</v>
      </c>
      <c r="B158" s="33" t="s">
        <v>213</v>
      </c>
      <c r="C158" s="43">
        <v>1001.5528312</v>
      </c>
      <c r="D158" s="11" t="str">
        <f t="shared" si="20"/>
        <v>N/A</v>
      </c>
      <c r="E158" s="43">
        <v>755.74953235999999</v>
      </c>
      <c r="F158" s="11" t="str">
        <f t="shared" si="21"/>
        <v>N/A</v>
      </c>
      <c r="G158" s="43">
        <v>470.45854824000003</v>
      </c>
      <c r="H158" s="11" t="str">
        <f t="shared" si="22"/>
        <v>N/A</v>
      </c>
      <c r="I158" s="12">
        <v>-24.5</v>
      </c>
      <c r="J158" s="12">
        <v>-37.700000000000003</v>
      </c>
      <c r="K158" s="41" t="s">
        <v>739</v>
      </c>
      <c r="L158" s="9" t="str">
        <f t="shared" si="23"/>
        <v>No</v>
      </c>
    </row>
    <row r="159" spans="1:12" x14ac:dyDescent="0.25">
      <c r="A159" s="42" t="s">
        <v>1534</v>
      </c>
      <c r="B159" s="33" t="s">
        <v>213</v>
      </c>
      <c r="C159" s="43">
        <v>1145.1353243999999</v>
      </c>
      <c r="D159" s="11" t="str">
        <f t="shared" si="20"/>
        <v>N/A</v>
      </c>
      <c r="E159" s="43">
        <v>1103.3625336</v>
      </c>
      <c r="F159" s="11" t="str">
        <f t="shared" si="21"/>
        <v>N/A</v>
      </c>
      <c r="G159" s="43">
        <v>1861.4302275</v>
      </c>
      <c r="H159" s="11" t="str">
        <f t="shared" si="22"/>
        <v>N/A</v>
      </c>
      <c r="I159" s="12">
        <v>-3.65</v>
      </c>
      <c r="J159" s="12">
        <v>68.709999999999994</v>
      </c>
      <c r="K159" s="41" t="s">
        <v>739</v>
      </c>
      <c r="L159" s="9" t="str">
        <f t="shared" si="23"/>
        <v>No</v>
      </c>
    </row>
    <row r="160" spans="1:12" x14ac:dyDescent="0.25">
      <c r="A160" s="45" t="s">
        <v>1535</v>
      </c>
      <c r="B160" s="33" t="s">
        <v>213</v>
      </c>
      <c r="C160" s="43">
        <v>9852.7834708999999</v>
      </c>
      <c r="D160" s="11" t="str">
        <f t="shared" si="20"/>
        <v>N/A</v>
      </c>
      <c r="E160" s="43">
        <v>10061.821593999999</v>
      </c>
      <c r="F160" s="11" t="str">
        <f t="shared" si="21"/>
        <v>N/A</v>
      </c>
      <c r="G160" s="43">
        <v>10863.149932</v>
      </c>
      <c r="H160" s="11" t="str">
        <f t="shared" si="22"/>
        <v>N/A</v>
      </c>
      <c r="I160" s="12">
        <v>2.1219999999999999</v>
      </c>
      <c r="J160" s="12">
        <v>7.9640000000000004</v>
      </c>
      <c r="K160" s="41" t="s">
        <v>739</v>
      </c>
      <c r="L160" s="9" t="str">
        <f t="shared" si="23"/>
        <v>Yes</v>
      </c>
    </row>
    <row r="161" spans="1:12" x14ac:dyDescent="0.25">
      <c r="A161" s="45" t="s">
        <v>1536</v>
      </c>
      <c r="B161" s="33" t="s">
        <v>213</v>
      </c>
      <c r="C161" s="43">
        <v>3488.4869273999998</v>
      </c>
      <c r="D161" s="11" t="str">
        <f t="shared" si="20"/>
        <v>N/A</v>
      </c>
      <c r="E161" s="43">
        <v>3316.5438297000001</v>
      </c>
      <c r="F161" s="11" t="str">
        <f t="shared" si="21"/>
        <v>N/A</v>
      </c>
      <c r="G161" s="43">
        <v>5063.5913137999996</v>
      </c>
      <c r="H161" s="11" t="str">
        <f t="shared" si="22"/>
        <v>N/A</v>
      </c>
      <c r="I161" s="12">
        <v>-4.93</v>
      </c>
      <c r="J161" s="12">
        <v>52.68</v>
      </c>
      <c r="K161" s="41" t="s">
        <v>739</v>
      </c>
      <c r="L161" s="9" t="str">
        <f t="shared" si="23"/>
        <v>No</v>
      </c>
    </row>
    <row r="162" spans="1:12" x14ac:dyDescent="0.25">
      <c r="A162" s="45" t="s">
        <v>1537</v>
      </c>
      <c r="B162" s="33" t="s">
        <v>213</v>
      </c>
      <c r="C162" s="43">
        <v>21.259991281000001</v>
      </c>
      <c r="D162" s="11" t="str">
        <f t="shared" si="20"/>
        <v>N/A</v>
      </c>
      <c r="E162" s="43">
        <v>21.240291828</v>
      </c>
      <c r="F162" s="11" t="str">
        <f t="shared" si="21"/>
        <v>N/A</v>
      </c>
      <c r="G162" s="43">
        <v>10.337408843</v>
      </c>
      <c r="H162" s="11" t="str">
        <f t="shared" si="22"/>
        <v>N/A</v>
      </c>
      <c r="I162" s="12">
        <v>-9.2999999999999999E-2</v>
      </c>
      <c r="J162" s="12">
        <v>-51.3</v>
      </c>
      <c r="K162" s="41" t="s">
        <v>739</v>
      </c>
      <c r="L162" s="9" t="str">
        <f t="shared" si="23"/>
        <v>No</v>
      </c>
    </row>
    <row r="163" spans="1:12" x14ac:dyDescent="0.25">
      <c r="A163" s="45" t="s">
        <v>1538</v>
      </c>
      <c r="B163" s="33" t="s">
        <v>213</v>
      </c>
      <c r="C163" s="43">
        <v>38.568943251</v>
      </c>
      <c r="D163" s="11" t="str">
        <f t="shared" si="20"/>
        <v>N/A</v>
      </c>
      <c r="E163" s="43">
        <v>30.467519848999999</v>
      </c>
      <c r="F163" s="11" t="str">
        <f t="shared" si="21"/>
        <v>N/A</v>
      </c>
      <c r="G163" s="43">
        <v>3.435521638</v>
      </c>
      <c r="H163" s="11" t="str">
        <f t="shared" si="22"/>
        <v>N/A</v>
      </c>
      <c r="I163" s="12">
        <v>-21</v>
      </c>
      <c r="J163" s="12">
        <v>-88.7</v>
      </c>
      <c r="K163" s="41" t="s">
        <v>739</v>
      </c>
      <c r="L163" s="9" t="str">
        <f t="shared" si="23"/>
        <v>No</v>
      </c>
    </row>
    <row r="164" spans="1:12" x14ac:dyDescent="0.25">
      <c r="A164" s="42" t="s">
        <v>1539</v>
      </c>
      <c r="B164" s="33" t="s">
        <v>213</v>
      </c>
      <c r="C164" s="43">
        <v>748.94087345000003</v>
      </c>
      <c r="D164" s="11" t="str">
        <f t="shared" si="20"/>
        <v>N/A</v>
      </c>
      <c r="E164" s="43">
        <v>759.59175099000004</v>
      </c>
      <c r="F164" s="11" t="str">
        <f t="shared" si="21"/>
        <v>N/A</v>
      </c>
      <c r="G164" s="43">
        <v>614.82026470000005</v>
      </c>
      <c r="H164" s="11" t="str">
        <f t="shared" si="22"/>
        <v>N/A</v>
      </c>
      <c r="I164" s="12">
        <v>1.4219999999999999</v>
      </c>
      <c r="J164" s="12">
        <v>-19.100000000000001</v>
      </c>
      <c r="K164" s="41" t="s">
        <v>739</v>
      </c>
      <c r="L164" s="9" t="str">
        <f t="shared" si="23"/>
        <v>Yes</v>
      </c>
    </row>
    <row r="165" spans="1:12" x14ac:dyDescent="0.25">
      <c r="A165" s="45" t="s">
        <v>1540</v>
      </c>
      <c r="B165" s="33" t="s">
        <v>213</v>
      </c>
      <c r="C165" s="43">
        <v>273.77898641000002</v>
      </c>
      <c r="D165" s="11" t="str">
        <f t="shared" si="20"/>
        <v>N/A</v>
      </c>
      <c r="E165" s="43">
        <v>230.45247653000001</v>
      </c>
      <c r="F165" s="11" t="str">
        <f t="shared" si="21"/>
        <v>N/A</v>
      </c>
      <c r="G165" s="43">
        <v>160.80248269000001</v>
      </c>
      <c r="H165" s="11" t="str">
        <f t="shared" si="22"/>
        <v>N/A</v>
      </c>
      <c r="I165" s="12">
        <v>-15.8</v>
      </c>
      <c r="J165" s="12">
        <v>-30.2</v>
      </c>
      <c r="K165" s="41" t="s">
        <v>739</v>
      </c>
      <c r="L165" s="9" t="str">
        <f t="shared" si="23"/>
        <v>No</v>
      </c>
    </row>
    <row r="166" spans="1:12" x14ac:dyDescent="0.25">
      <c r="A166" s="45" t="s">
        <v>1541</v>
      </c>
      <c r="B166" s="33" t="s">
        <v>213</v>
      </c>
      <c r="C166" s="43">
        <v>2232.6432940999998</v>
      </c>
      <c r="D166" s="11" t="str">
        <f t="shared" si="20"/>
        <v>N/A</v>
      </c>
      <c r="E166" s="43">
        <v>2315.6629456000001</v>
      </c>
      <c r="F166" s="11" t="str">
        <f t="shared" si="21"/>
        <v>N/A</v>
      </c>
      <c r="G166" s="43">
        <v>1689.559411</v>
      </c>
      <c r="H166" s="11" t="str">
        <f t="shared" si="22"/>
        <v>N/A</v>
      </c>
      <c r="I166" s="12">
        <v>3.718</v>
      </c>
      <c r="J166" s="12">
        <v>-27</v>
      </c>
      <c r="K166" s="41" t="s">
        <v>739</v>
      </c>
      <c r="L166" s="9" t="str">
        <f t="shared" si="23"/>
        <v>Yes</v>
      </c>
    </row>
    <row r="167" spans="1:12" x14ac:dyDescent="0.25">
      <c r="A167" s="45" t="s">
        <v>1542</v>
      </c>
      <c r="B167" s="33" t="s">
        <v>213</v>
      </c>
      <c r="C167" s="43">
        <v>439.76934829999999</v>
      </c>
      <c r="D167" s="11" t="str">
        <f t="shared" si="20"/>
        <v>N/A</v>
      </c>
      <c r="E167" s="43">
        <v>451.72584459000001</v>
      </c>
      <c r="F167" s="11" t="str">
        <f t="shared" si="21"/>
        <v>N/A</v>
      </c>
      <c r="G167" s="43">
        <v>450.18342374000002</v>
      </c>
      <c r="H167" s="11" t="str">
        <f t="shared" si="22"/>
        <v>N/A</v>
      </c>
      <c r="I167" s="12">
        <v>2.7189999999999999</v>
      </c>
      <c r="J167" s="12">
        <v>-0.34100000000000003</v>
      </c>
      <c r="K167" s="41" t="s">
        <v>739</v>
      </c>
      <c r="L167" s="9" t="str">
        <f t="shared" si="23"/>
        <v>Yes</v>
      </c>
    </row>
    <row r="168" spans="1:12" x14ac:dyDescent="0.25">
      <c r="A168" s="45" t="s">
        <v>1543</v>
      </c>
      <c r="B168" s="33" t="s">
        <v>213</v>
      </c>
      <c r="C168" s="43">
        <v>570.33386937</v>
      </c>
      <c r="D168" s="11" t="str">
        <f t="shared" si="20"/>
        <v>N/A</v>
      </c>
      <c r="E168" s="43">
        <v>507.42161325000001</v>
      </c>
      <c r="F168" s="11" t="str">
        <f t="shared" si="21"/>
        <v>N/A</v>
      </c>
      <c r="G168" s="43">
        <v>313.36213214000003</v>
      </c>
      <c r="H168" s="11" t="str">
        <f t="shared" si="22"/>
        <v>N/A</v>
      </c>
      <c r="I168" s="12">
        <v>-11</v>
      </c>
      <c r="J168" s="12">
        <v>-38.200000000000003</v>
      </c>
      <c r="K168" s="41" t="s">
        <v>739</v>
      </c>
      <c r="L168" s="9" t="str">
        <f t="shared" si="23"/>
        <v>No</v>
      </c>
    </row>
    <row r="169" spans="1:12" x14ac:dyDescent="0.25">
      <c r="A169" s="42" t="s">
        <v>1544</v>
      </c>
      <c r="B169" s="33" t="s">
        <v>213</v>
      </c>
      <c r="C169" s="43">
        <v>1995.3745441000001</v>
      </c>
      <c r="D169" s="11" t="str">
        <f t="shared" si="20"/>
        <v>N/A</v>
      </c>
      <c r="E169" s="43">
        <v>1940.7666773999999</v>
      </c>
      <c r="F169" s="11" t="str">
        <f t="shared" si="21"/>
        <v>N/A</v>
      </c>
      <c r="G169" s="43">
        <v>2050.8943089999998</v>
      </c>
      <c r="H169" s="11" t="str">
        <f t="shared" si="22"/>
        <v>N/A</v>
      </c>
      <c r="I169" s="12">
        <v>-2.74</v>
      </c>
      <c r="J169" s="12">
        <v>5.6740000000000004</v>
      </c>
      <c r="K169" s="41" t="s">
        <v>739</v>
      </c>
      <c r="L169" s="9" t="str">
        <f t="shared" si="23"/>
        <v>Yes</v>
      </c>
    </row>
    <row r="170" spans="1:12" x14ac:dyDescent="0.25">
      <c r="A170" s="45" t="s">
        <v>1545</v>
      </c>
      <c r="B170" s="33" t="s">
        <v>213</v>
      </c>
      <c r="C170" s="43">
        <v>4222.4905189000001</v>
      </c>
      <c r="D170" s="11" t="str">
        <f t="shared" si="20"/>
        <v>N/A</v>
      </c>
      <c r="E170" s="43">
        <v>4189.5249043000003</v>
      </c>
      <c r="F170" s="11" t="str">
        <f t="shared" si="21"/>
        <v>N/A</v>
      </c>
      <c r="G170" s="43">
        <v>4280.6054427999998</v>
      </c>
      <c r="H170" s="11" t="str">
        <f t="shared" si="22"/>
        <v>N/A</v>
      </c>
      <c r="I170" s="12">
        <v>-0.78100000000000003</v>
      </c>
      <c r="J170" s="12">
        <v>2.1739999999999999</v>
      </c>
      <c r="K170" s="41" t="s">
        <v>739</v>
      </c>
      <c r="L170" s="9" t="str">
        <f t="shared" si="23"/>
        <v>Yes</v>
      </c>
    </row>
    <row r="171" spans="1:12" x14ac:dyDescent="0.25">
      <c r="A171" s="45" t="s">
        <v>1546</v>
      </c>
      <c r="B171" s="33" t="s">
        <v>213</v>
      </c>
      <c r="C171" s="43">
        <v>5667.8817127000002</v>
      </c>
      <c r="D171" s="11" t="str">
        <f t="shared" si="20"/>
        <v>N/A</v>
      </c>
      <c r="E171" s="43">
        <v>5549.0876495000002</v>
      </c>
      <c r="F171" s="11" t="str">
        <f t="shared" si="21"/>
        <v>N/A</v>
      </c>
      <c r="G171" s="43">
        <v>6228.4066855999999</v>
      </c>
      <c r="H171" s="11" t="str">
        <f t="shared" si="22"/>
        <v>N/A</v>
      </c>
      <c r="I171" s="12">
        <v>-2.1</v>
      </c>
      <c r="J171" s="12">
        <v>12.24</v>
      </c>
      <c r="K171" s="41" t="s">
        <v>739</v>
      </c>
      <c r="L171" s="9" t="str">
        <f t="shared" si="23"/>
        <v>Yes</v>
      </c>
    </row>
    <row r="172" spans="1:12" x14ac:dyDescent="0.25">
      <c r="A172" s="45" t="s">
        <v>1547</v>
      </c>
      <c r="B172" s="33" t="s">
        <v>213</v>
      </c>
      <c r="C172" s="43">
        <v>916.41814395999995</v>
      </c>
      <c r="D172" s="11" t="str">
        <f t="shared" si="20"/>
        <v>N/A</v>
      </c>
      <c r="E172" s="43">
        <v>919.76215536999996</v>
      </c>
      <c r="F172" s="11" t="str">
        <f t="shared" si="21"/>
        <v>N/A</v>
      </c>
      <c r="G172" s="43">
        <v>748.26158526999996</v>
      </c>
      <c r="H172" s="11" t="str">
        <f t="shared" si="22"/>
        <v>N/A</v>
      </c>
      <c r="I172" s="12">
        <v>0.3649</v>
      </c>
      <c r="J172" s="12">
        <v>-18.600000000000001</v>
      </c>
      <c r="K172" s="41" t="s">
        <v>739</v>
      </c>
      <c r="L172" s="9" t="str">
        <f t="shared" si="23"/>
        <v>Yes</v>
      </c>
    </row>
    <row r="173" spans="1:12" x14ac:dyDescent="0.25">
      <c r="A173" s="45" t="s">
        <v>1548</v>
      </c>
      <c r="B173" s="33" t="s">
        <v>213</v>
      </c>
      <c r="C173" s="43">
        <v>1652.4337823999999</v>
      </c>
      <c r="D173" s="11" t="str">
        <f t="shared" si="20"/>
        <v>N/A</v>
      </c>
      <c r="E173" s="43">
        <v>1403.6980037000001</v>
      </c>
      <c r="F173" s="11" t="str">
        <f t="shared" si="21"/>
        <v>N/A</v>
      </c>
      <c r="G173" s="43">
        <v>924.33055614</v>
      </c>
      <c r="H173" s="11" t="str">
        <f t="shared" si="22"/>
        <v>N/A</v>
      </c>
      <c r="I173" s="12">
        <v>-15.1</v>
      </c>
      <c r="J173" s="12">
        <v>-34.200000000000003</v>
      </c>
      <c r="K173" s="41" t="s">
        <v>739</v>
      </c>
      <c r="L173" s="9" t="str">
        <f t="shared" si="23"/>
        <v>No</v>
      </c>
    </row>
    <row r="174" spans="1:12" x14ac:dyDescent="0.25">
      <c r="A174" s="42" t="s">
        <v>373</v>
      </c>
      <c r="B174" s="33" t="s">
        <v>213</v>
      </c>
      <c r="C174" s="8">
        <v>11.122526474000001</v>
      </c>
      <c r="D174" s="11" t="str">
        <f t="shared" ref="D174:D203" si="24">IF($B174="N/A","N/A",IF(C174&gt;10,"No",IF(C174&lt;-10,"No","Yes")))</f>
        <v>N/A</v>
      </c>
      <c r="E174" s="8">
        <v>10.210472664999999</v>
      </c>
      <c r="F174" s="11" t="str">
        <f t="shared" ref="F174:F203" si="25">IF($B174="N/A","N/A",IF(E174&gt;10,"No",IF(E174&lt;-10,"No","Yes")))</f>
        <v>N/A</v>
      </c>
      <c r="G174" s="8">
        <v>8.0049767144999997</v>
      </c>
      <c r="H174" s="11" t="str">
        <f t="shared" ref="H174:H203" si="26">IF($B174="N/A","N/A",IF(G174&gt;10,"No",IF(G174&lt;-10,"No","Yes")))</f>
        <v>N/A</v>
      </c>
      <c r="I174" s="12">
        <v>-8.1999999999999993</v>
      </c>
      <c r="J174" s="12">
        <v>-21.6</v>
      </c>
      <c r="K174" s="41" t="s">
        <v>739</v>
      </c>
      <c r="L174" s="9" t="str">
        <f t="shared" ref="L174:L203" si="27">IF(J174="Div by 0", "N/A", IF(K174="N/A","N/A", IF(J174&gt;VALUE(MID(K174,1,2)), "No", IF(J174&lt;-1*VALUE(MID(K174,1,2)), "No", "Yes"))))</f>
        <v>Yes</v>
      </c>
    </row>
    <row r="175" spans="1:12" x14ac:dyDescent="0.25">
      <c r="A175" s="45" t="s">
        <v>483</v>
      </c>
      <c r="B175" s="33" t="s">
        <v>213</v>
      </c>
      <c r="C175" s="8">
        <v>22.886537148999999</v>
      </c>
      <c r="D175" s="11" t="str">
        <f t="shared" si="24"/>
        <v>N/A</v>
      </c>
      <c r="E175" s="8">
        <v>20.771059782999998</v>
      </c>
      <c r="F175" s="11" t="str">
        <f t="shared" si="25"/>
        <v>N/A</v>
      </c>
      <c r="G175" s="8">
        <v>13.17896077</v>
      </c>
      <c r="H175" s="11" t="str">
        <f t="shared" si="26"/>
        <v>N/A</v>
      </c>
      <c r="I175" s="12">
        <v>-9.24</v>
      </c>
      <c r="J175" s="12">
        <v>-36.6</v>
      </c>
      <c r="K175" s="41" t="s">
        <v>739</v>
      </c>
      <c r="L175" s="9" t="str">
        <f t="shared" si="27"/>
        <v>No</v>
      </c>
    </row>
    <row r="176" spans="1:12" x14ac:dyDescent="0.25">
      <c r="A176" s="45" t="s">
        <v>484</v>
      </c>
      <c r="B176" s="33" t="s">
        <v>213</v>
      </c>
      <c r="C176" s="8">
        <v>18.580225848000001</v>
      </c>
      <c r="D176" s="11" t="str">
        <f t="shared" si="24"/>
        <v>N/A</v>
      </c>
      <c r="E176" s="8">
        <v>17.122368408</v>
      </c>
      <c r="F176" s="11" t="str">
        <f t="shared" si="25"/>
        <v>N/A</v>
      </c>
      <c r="G176" s="8">
        <v>11.950247614</v>
      </c>
      <c r="H176" s="11" t="str">
        <f t="shared" si="26"/>
        <v>N/A</v>
      </c>
      <c r="I176" s="12">
        <v>-7.85</v>
      </c>
      <c r="J176" s="12">
        <v>-30.2</v>
      </c>
      <c r="K176" s="41" t="s">
        <v>739</v>
      </c>
      <c r="L176" s="9" t="str">
        <f t="shared" si="27"/>
        <v>No</v>
      </c>
    </row>
    <row r="177" spans="1:12" x14ac:dyDescent="0.25">
      <c r="A177" s="45" t="s">
        <v>485</v>
      </c>
      <c r="B177" s="33" t="s">
        <v>213</v>
      </c>
      <c r="C177" s="8">
        <v>5.4300946967000003</v>
      </c>
      <c r="D177" s="11" t="str">
        <f t="shared" si="24"/>
        <v>N/A</v>
      </c>
      <c r="E177" s="8">
        <v>5.0852389653000003</v>
      </c>
      <c r="F177" s="11" t="str">
        <f t="shared" si="25"/>
        <v>N/A</v>
      </c>
      <c r="G177" s="8">
        <v>4.4552769161999999</v>
      </c>
      <c r="H177" s="11" t="str">
        <f t="shared" si="26"/>
        <v>N/A</v>
      </c>
      <c r="I177" s="12">
        <v>-6.35</v>
      </c>
      <c r="J177" s="12">
        <v>-12.4</v>
      </c>
      <c r="K177" s="41" t="s">
        <v>739</v>
      </c>
      <c r="L177" s="9" t="str">
        <f t="shared" si="27"/>
        <v>Yes</v>
      </c>
    </row>
    <row r="178" spans="1:12" x14ac:dyDescent="0.25">
      <c r="A178" s="45" t="s">
        <v>486</v>
      </c>
      <c r="B178" s="33" t="s">
        <v>213</v>
      </c>
      <c r="C178" s="8">
        <v>23.835216688999999</v>
      </c>
      <c r="D178" s="11" t="str">
        <f t="shared" si="24"/>
        <v>N/A</v>
      </c>
      <c r="E178" s="8">
        <v>19.641372573000002</v>
      </c>
      <c r="F178" s="11" t="str">
        <f t="shared" si="25"/>
        <v>N/A</v>
      </c>
      <c r="G178" s="8">
        <v>12.433584603</v>
      </c>
      <c r="H178" s="11" t="str">
        <f t="shared" si="26"/>
        <v>N/A</v>
      </c>
      <c r="I178" s="12">
        <v>-17.600000000000001</v>
      </c>
      <c r="J178" s="12">
        <v>-36.700000000000003</v>
      </c>
      <c r="K178" s="41" t="s">
        <v>739</v>
      </c>
      <c r="L178" s="9" t="str">
        <f t="shared" si="27"/>
        <v>No</v>
      </c>
    </row>
    <row r="179" spans="1:12" x14ac:dyDescent="0.25">
      <c r="A179" s="42" t="s">
        <v>1549</v>
      </c>
      <c r="B179" s="33" t="s">
        <v>213</v>
      </c>
      <c r="C179" s="8">
        <v>3.7241767712999998</v>
      </c>
      <c r="D179" s="11" t="str">
        <f t="shared" si="24"/>
        <v>N/A</v>
      </c>
      <c r="E179" s="8">
        <v>3.5814168515000002</v>
      </c>
      <c r="F179" s="11" t="str">
        <f t="shared" si="25"/>
        <v>N/A</v>
      </c>
      <c r="G179" s="8">
        <v>4.7809560770999999</v>
      </c>
      <c r="H179" s="11" t="str">
        <f t="shared" si="26"/>
        <v>N/A</v>
      </c>
      <c r="I179" s="12">
        <v>-3.83</v>
      </c>
      <c r="J179" s="12">
        <v>33.49</v>
      </c>
      <c r="K179" s="41" t="s">
        <v>739</v>
      </c>
      <c r="L179" s="9" t="str">
        <f t="shared" si="27"/>
        <v>No</v>
      </c>
    </row>
    <row r="180" spans="1:12" x14ac:dyDescent="0.25">
      <c r="A180" s="45" t="s">
        <v>1550</v>
      </c>
      <c r="B180" s="33" t="s">
        <v>213</v>
      </c>
      <c r="C180" s="8">
        <v>33.844888585</v>
      </c>
      <c r="D180" s="11" t="str">
        <f t="shared" si="24"/>
        <v>N/A</v>
      </c>
      <c r="E180" s="8">
        <v>33.419281126000001</v>
      </c>
      <c r="F180" s="11" t="str">
        <f t="shared" si="25"/>
        <v>N/A</v>
      </c>
      <c r="G180" s="8">
        <v>33.304686877999998</v>
      </c>
      <c r="H180" s="11" t="str">
        <f t="shared" si="26"/>
        <v>N/A</v>
      </c>
      <c r="I180" s="12">
        <v>-1.26</v>
      </c>
      <c r="J180" s="12">
        <v>-0.34300000000000003</v>
      </c>
      <c r="K180" s="41" t="s">
        <v>739</v>
      </c>
      <c r="L180" s="9" t="str">
        <f t="shared" si="27"/>
        <v>Yes</v>
      </c>
    </row>
    <row r="181" spans="1:12" x14ac:dyDescent="0.25">
      <c r="A181" s="45" t="s">
        <v>1551</v>
      </c>
      <c r="B181" s="33" t="s">
        <v>213</v>
      </c>
      <c r="C181" s="8">
        <v>8.792473781</v>
      </c>
      <c r="D181" s="11" t="str">
        <f t="shared" si="24"/>
        <v>N/A</v>
      </c>
      <c r="E181" s="8">
        <v>8.5812670827000002</v>
      </c>
      <c r="F181" s="11" t="str">
        <f t="shared" si="25"/>
        <v>N/A</v>
      </c>
      <c r="G181" s="8">
        <v>9.9381784788999994</v>
      </c>
      <c r="H181" s="11" t="str">
        <f t="shared" si="26"/>
        <v>N/A</v>
      </c>
      <c r="I181" s="12">
        <v>-2.4</v>
      </c>
      <c r="J181" s="12">
        <v>15.81</v>
      </c>
      <c r="K181" s="41" t="s">
        <v>739</v>
      </c>
      <c r="L181" s="9" t="str">
        <f t="shared" si="27"/>
        <v>Yes</v>
      </c>
    </row>
    <row r="182" spans="1:12" x14ac:dyDescent="0.25">
      <c r="A182" s="45" t="s">
        <v>1552</v>
      </c>
      <c r="B182" s="33" t="s">
        <v>213</v>
      </c>
      <c r="C182" s="8">
        <v>0.39262531010000001</v>
      </c>
      <c r="D182" s="11" t="str">
        <f t="shared" si="24"/>
        <v>N/A</v>
      </c>
      <c r="E182" s="8">
        <v>0.39467095899999999</v>
      </c>
      <c r="F182" s="11" t="str">
        <f t="shared" si="25"/>
        <v>N/A</v>
      </c>
      <c r="G182" s="8">
        <v>8.3350966900000004E-2</v>
      </c>
      <c r="H182" s="11" t="str">
        <f t="shared" si="26"/>
        <v>N/A</v>
      </c>
      <c r="I182" s="12">
        <v>0.52100000000000002</v>
      </c>
      <c r="J182" s="12">
        <v>-78.900000000000006</v>
      </c>
      <c r="K182" s="41" t="s">
        <v>739</v>
      </c>
      <c r="L182" s="9" t="str">
        <f t="shared" si="27"/>
        <v>No</v>
      </c>
    </row>
    <row r="183" spans="1:12" x14ac:dyDescent="0.25">
      <c r="A183" s="45" t="s">
        <v>1553</v>
      </c>
      <c r="B183" s="33" t="s">
        <v>213</v>
      </c>
      <c r="C183" s="8">
        <v>1.0095616540000001</v>
      </c>
      <c r="D183" s="11" t="str">
        <f t="shared" si="24"/>
        <v>N/A</v>
      </c>
      <c r="E183" s="8">
        <v>0.86877000459999998</v>
      </c>
      <c r="F183" s="11" t="str">
        <f t="shared" si="25"/>
        <v>N/A</v>
      </c>
      <c r="G183" s="8">
        <v>0.106575805</v>
      </c>
      <c r="H183" s="11" t="str">
        <f t="shared" si="26"/>
        <v>N/A</v>
      </c>
      <c r="I183" s="12">
        <v>-13.9</v>
      </c>
      <c r="J183" s="12">
        <v>-87.7</v>
      </c>
      <c r="K183" s="41" t="s">
        <v>739</v>
      </c>
      <c r="L183" s="9" t="str">
        <f t="shared" si="27"/>
        <v>No</v>
      </c>
    </row>
    <row r="184" spans="1:12" x14ac:dyDescent="0.25">
      <c r="A184" s="42" t="s">
        <v>97</v>
      </c>
      <c r="B184" s="33" t="s">
        <v>213</v>
      </c>
      <c r="C184" s="8">
        <v>70.735722026000005</v>
      </c>
      <c r="D184" s="11" t="str">
        <f t="shared" si="24"/>
        <v>N/A</v>
      </c>
      <c r="E184" s="8">
        <v>69.27759064</v>
      </c>
      <c r="F184" s="11" t="str">
        <f t="shared" si="25"/>
        <v>N/A</v>
      </c>
      <c r="G184" s="8">
        <v>58.395494704000001</v>
      </c>
      <c r="H184" s="11" t="str">
        <f t="shared" si="26"/>
        <v>N/A</v>
      </c>
      <c r="I184" s="12">
        <v>-2.06</v>
      </c>
      <c r="J184" s="12">
        <v>-15.7</v>
      </c>
      <c r="K184" s="41" t="s">
        <v>739</v>
      </c>
      <c r="L184" s="9" t="str">
        <f t="shared" si="27"/>
        <v>Yes</v>
      </c>
    </row>
    <row r="185" spans="1:12" x14ac:dyDescent="0.25">
      <c r="A185" s="45" t="s">
        <v>487</v>
      </c>
      <c r="B185" s="33" t="s">
        <v>213</v>
      </c>
      <c r="C185" s="8">
        <v>42.582707466999999</v>
      </c>
      <c r="D185" s="11" t="str">
        <f t="shared" si="24"/>
        <v>N/A</v>
      </c>
      <c r="E185" s="8">
        <v>42.818984684</v>
      </c>
      <c r="F185" s="11" t="str">
        <f t="shared" si="25"/>
        <v>N/A</v>
      </c>
      <c r="G185" s="8">
        <v>40.190976366999998</v>
      </c>
      <c r="H185" s="11" t="str">
        <f t="shared" si="26"/>
        <v>N/A</v>
      </c>
      <c r="I185" s="12">
        <v>0.55489999999999995</v>
      </c>
      <c r="J185" s="12">
        <v>-6.14</v>
      </c>
      <c r="K185" s="41" t="s">
        <v>739</v>
      </c>
      <c r="L185" s="9" t="str">
        <f t="shared" si="27"/>
        <v>Yes</v>
      </c>
    </row>
    <row r="186" spans="1:12" x14ac:dyDescent="0.25">
      <c r="A186" s="45" t="s">
        <v>488</v>
      </c>
      <c r="B186" s="33" t="s">
        <v>213</v>
      </c>
      <c r="C186" s="8">
        <v>71.231669612000005</v>
      </c>
      <c r="D186" s="11" t="str">
        <f t="shared" si="24"/>
        <v>N/A</v>
      </c>
      <c r="E186" s="8">
        <v>70.922930729000001</v>
      </c>
      <c r="F186" s="11" t="str">
        <f t="shared" si="25"/>
        <v>N/A</v>
      </c>
      <c r="G186" s="8">
        <v>59.755337640999997</v>
      </c>
      <c r="H186" s="11" t="str">
        <f t="shared" si="26"/>
        <v>N/A</v>
      </c>
      <c r="I186" s="12">
        <v>-0.433</v>
      </c>
      <c r="J186" s="12">
        <v>-15.7</v>
      </c>
      <c r="K186" s="41" t="s">
        <v>739</v>
      </c>
      <c r="L186" s="9" t="str">
        <f t="shared" si="27"/>
        <v>Yes</v>
      </c>
    </row>
    <row r="187" spans="1:12" x14ac:dyDescent="0.25">
      <c r="A187" s="45" t="s">
        <v>489</v>
      </c>
      <c r="B187" s="33" t="s">
        <v>213</v>
      </c>
      <c r="C187" s="8">
        <v>71.501535172000004</v>
      </c>
      <c r="D187" s="11" t="str">
        <f t="shared" si="24"/>
        <v>N/A</v>
      </c>
      <c r="E187" s="8">
        <v>71.653161431000001</v>
      </c>
      <c r="F187" s="11" t="str">
        <f t="shared" si="25"/>
        <v>N/A</v>
      </c>
      <c r="G187" s="8">
        <v>65.480571225000006</v>
      </c>
      <c r="H187" s="11" t="str">
        <f t="shared" si="26"/>
        <v>N/A</v>
      </c>
      <c r="I187" s="12">
        <v>0.21210000000000001</v>
      </c>
      <c r="J187" s="12">
        <v>-8.61</v>
      </c>
      <c r="K187" s="41" t="s">
        <v>739</v>
      </c>
      <c r="L187" s="9" t="str">
        <f t="shared" si="27"/>
        <v>Yes</v>
      </c>
    </row>
    <row r="188" spans="1:12" x14ac:dyDescent="0.25">
      <c r="A188" s="45" t="s">
        <v>490</v>
      </c>
      <c r="B188" s="33" t="s">
        <v>213</v>
      </c>
      <c r="C188" s="8">
        <v>77.829380354999998</v>
      </c>
      <c r="D188" s="11" t="str">
        <f t="shared" si="24"/>
        <v>N/A</v>
      </c>
      <c r="E188" s="8">
        <v>67.019474580999997</v>
      </c>
      <c r="F188" s="11" t="str">
        <f t="shared" si="25"/>
        <v>N/A</v>
      </c>
      <c r="G188" s="8">
        <v>44.645149244999999</v>
      </c>
      <c r="H188" s="11" t="str">
        <f t="shared" si="26"/>
        <v>N/A</v>
      </c>
      <c r="I188" s="12">
        <v>-13.9</v>
      </c>
      <c r="J188" s="12">
        <v>-33.4</v>
      </c>
      <c r="K188" s="41" t="s">
        <v>739</v>
      </c>
      <c r="L188" s="9" t="str">
        <f t="shared" si="27"/>
        <v>No</v>
      </c>
    </row>
    <row r="189" spans="1:12" x14ac:dyDescent="0.25">
      <c r="A189" s="42" t="s">
        <v>118</v>
      </c>
      <c r="B189" s="33" t="s">
        <v>213</v>
      </c>
      <c r="C189" s="8">
        <v>89.437584797</v>
      </c>
      <c r="D189" s="11" t="str">
        <f t="shared" si="24"/>
        <v>N/A</v>
      </c>
      <c r="E189" s="8">
        <v>88.451529536999999</v>
      </c>
      <c r="F189" s="11" t="str">
        <f t="shared" si="25"/>
        <v>N/A</v>
      </c>
      <c r="G189" s="8">
        <v>80.312442927999996</v>
      </c>
      <c r="H189" s="11" t="str">
        <f t="shared" si="26"/>
        <v>N/A</v>
      </c>
      <c r="I189" s="12">
        <v>-1.1000000000000001</v>
      </c>
      <c r="J189" s="12">
        <v>-9.1999999999999993</v>
      </c>
      <c r="K189" s="41" t="s">
        <v>739</v>
      </c>
      <c r="L189" s="9" t="str">
        <f t="shared" si="27"/>
        <v>Yes</v>
      </c>
    </row>
    <row r="190" spans="1:12" x14ac:dyDescent="0.25">
      <c r="A190" s="45" t="s">
        <v>491</v>
      </c>
      <c r="B190" s="33" t="s">
        <v>213</v>
      </c>
      <c r="C190" s="8">
        <v>87.015082863000003</v>
      </c>
      <c r="D190" s="11" t="str">
        <f t="shared" si="24"/>
        <v>N/A</v>
      </c>
      <c r="E190" s="8">
        <v>87.638957509999997</v>
      </c>
      <c r="F190" s="11" t="str">
        <f t="shared" si="25"/>
        <v>N/A</v>
      </c>
      <c r="G190" s="8">
        <v>87.780695472000005</v>
      </c>
      <c r="H190" s="11" t="str">
        <f t="shared" si="26"/>
        <v>N/A</v>
      </c>
      <c r="I190" s="12">
        <v>0.71699999999999997</v>
      </c>
      <c r="J190" s="12">
        <v>0.16170000000000001</v>
      </c>
      <c r="K190" s="41" t="s">
        <v>739</v>
      </c>
      <c r="L190" s="9" t="str">
        <f t="shared" si="27"/>
        <v>Yes</v>
      </c>
    </row>
    <row r="191" spans="1:12" x14ac:dyDescent="0.25">
      <c r="A191" s="45" t="s">
        <v>492</v>
      </c>
      <c r="B191" s="33" t="s">
        <v>213</v>
      </c>
      <c r="C191" s="8">
        <v>89.991188171000005</v>
      </c>
      <c r="D191" s="11" t="str">
        <f t="shared" si="24"/>
        <v>N/A</v>
      </c>
      <c r="E191" s="8">
        <v>89.733240593000005</v>
      </c>
      <c r="F191" s="11" t="str">
        <f t="shared" si="25"/>
        <v>N/A</v>
      </c>
      <c r="G191" s="8">
        <v>86.443540717000005</v>
      </c>
      <c r="H191" s="11" t="str">
        <f t="shared" si="26"/>
        <v>N/A</v>
      </c>
      <c r="I191" s="12">
        <v>-0.28699999999999998</v>
      </c>
      <c r="J191" s="12">
        <v>-3.67</v>
      </c>
      <c r="K191" s="41" t="s">
        <v>739</v>
      </c>
      <c r="L191" s="9" t="str">
        <f t="shared" si="27"/>
        <v>Yes</v>
      </c>
    </row>
    <row r="192" spans="1:12" x14ac:dyDescent="0.25">
      <c r="A192" s="45" t="s">
        <v>493</v>
      </c>
      <c r="B192" s="33" t="s">
        <v>213</v>
      </c>
      <c r="C192" s="8">
        <v>90.542062903000001</v>
      </c>
      <c r="D192" s="11" t="str">
        <f t="shared" si="24"/>
        <v>N/A</v>
      </c>
      <c r="E192" s="8">
        <v>90.575215555</v>
      </c>
      <c r="F192" s="11" t="str">
        <f t="shared" si="25"/>
        <v>N/A</v>
      </c>
      <c r="G192" s="8">
        <v>81.31209389</v>
      </c>
      <c r="H192" s="11" t="str">
        <f t="shared" si="26"/>
        <v>N/A</v>
      </c>
      <c r="I192" s="12">
        <v>3.6600000000000001E-2</v>
      </c>
      <c r="J192" s="12">
        <v>-10.199999999999999</v>
      </c>
      <c r="K192" s="41" t="s">
        <v>739</v>
      </c>
      <c r="L192" s="9" t="str">
        <f t="shared" si="27"/>
        <v>Yes</v>
      </c>
    </row>
    <row r="193" spans="1:12" x14ac:dyDescent="0.25">
      <c r="A193" s="45" t="s">
        <v>494</v>
      </c>
      <c r="B193" s="33" t="s">
        <v>213</v>
      </c>
      <c r="C193" s="8">
        <v>84.588352166999996</v>
      </c>
      <c r="D193" s="11" t="str">
        <f t="shared" si="24"/>
        <v>N/A</v>
      </c>
      <c r="E193" s="8">
        <v>78.946876169000006</v>
      </c>
      <c r="F193" s="11" t="str">
        <f t="shared" si="25"/>
        <v>N/A</v>
      </c>
      <c r="G193" s="8">
        <v>67.831221264999996</v>
      </c>
      <c r="H193" s="11" t="str">
        <f t="shared" si="26"/>
        <v>N/A</v>
      </c>
      <c r="I193" s="12">
        <v>-6.67</v>
      </c>
      <c r="J193" s="12">
        <v>-14.1</v>
      </c>
      <c r="K193" s="41" t="s">
        <v>739</v>
      </c>
      <c r="L193" s="9" t="str">
        <f t="shared" si="27"/>
        <v>Yes</v>
      </c>
    </row>
    <row r="194" spans="1:12" x14ac:dyDescent="0.25">
      <c r="A194" s="42" t="s">
        <v>1554</v>
      </c>
      <c r="B194" s="33" t="s">
        <v>213</v>
      </c>
      <c r="C194" s="34">
        <v>5.3030165866000001</v>
      </c>
      <c r="D194" s="11" t="str">
        <f t="shared" si="24"/>
        <v>N/A</v>
      </c>
      <c r="E194" s="34">
        <v>5.2998896052999998</v>
      </c>
      <c r="F194" s="11" t="str">
        <f t="shared" si="25"/>
        <v>N/A</v>
      </c>
      <c r="G194" s="34">
        <v>4.9745472694000004</v>
      </c>
      <c r="H194" s="11" t="str">
        <f t="shared" si="26"/>
        <v>N/A</v>
      </c>
      <c r="I194" s="12">
        <v>-5.8999999999999997E-2</v>
      </c>
      <c r="J194" s="12">
        <v>-6.14</v>
      </c>
      <c r="K194" s="41" t="s">
        <v>739</v>
      </c>
      <c r="L194" s="9" t="str">
        <f t="shared" si="27"/>
        <v>Yes</v>
      </c>
    </row>
    <row r="195" spans="1:12" x14ac:dyDescent="0.25">
      <c r="A195" s="45" t="s">
        <v>1555</v>
      </c>
      <c r="B195" s="33" t="s">
        <v>213</v>
      </c>
      <c r="C195" s="34">
        <v>0.54091802830000002</v>
      </c>
      <c r="D195" s="11" t="str">
        <f t="shared" si="24"/>
        <v>N/A</v>
      </c>
      <c r="E195" s="34">
        <v>0.46391139520000002</v>
      </c>
      <c r="F195" s="11" t="str">
        <f t="shared" si="25"/>
        <v>N/A</v>
      </c>
      <c r="G195" s="34">
        <v>0.47566719000000002</v>
      </c>
      <c r="H195" s="11" t="str">
        <f t="shared" si="26"/>
        <v>N/A</v>
      </c>
      <c r="I195" s="12">
        <v>-14.2</v>
      </c>
      <c r="J195" s="12">
        <v>2.5339999999999998</v>
      </c>
      <c r="K195" s="41" t="s">
        <v>739</v>
      </c>
      <c r="L195" s="9" t="str">
        <f t="shared" si="27"/>
        <v>Yes</v>
      </c>
    </row>
    <row r="196" spans="1:12" x14ac:dyDescent="0.25">
      <c r="A196" s="45" t="s">
        <v>1556</v>
      </c>
      <c r="B196" s="33" t="s">
        <v>213</v>
      </c>
      <c r="C196" s="34">
        <v>9.6848785568999993</v>
      </c>
      <c r="D196" s="11" t="str">
        <f t="shared" si="24"/>
        <v>N/A</v>
      </c>
      <c r="E196" s="34">
        <v>9.7854159514999992</v>
      </c>
      <c r="F196" s="11" t="str">
        <f t="shared" si="25"/>
        <v>N/A</v>
      </c>
      <c r="G196" s="34">
        <v>9.5823670668999998</v>
      </c>
      <c r="H196" s="11" t="str">
        <f t="shared" si="26"/>
        <v>N/A</v>
      </c>
      <c r="I196" s="12">
        <v>1.038</v>
      </c>
      <c r="J196" s="12">
        <v>-2.08</v>
      </c>
      <c r="K196" s="41" t="s">
        <v>739</v>
      </c>
      <c r="L196" s="9" t="str">
        <f t="shared" si="27"/>
        <v>Yes</v>
      </c>
    </row>
    <row r="197" spans="1:12" x14ac:dyDescent="0.25">
      <c r="A197" s="45" t="s">
        <v>1557</v>
      </c>
      <c r="B197" s="33" t="s">
        <v>213</v>
      </c>
      <c r="C197" s="34">
        <v>4.5127670022000004</v>
      </c>
      <c r="D197" s="11" t="str">
        <f t="shared" si="24"/>
        <v>N/A</v>
      </c>
      <c r="E197" s="34">
        <v>4.4447623466000001</v>
      </c>
      <c r="F197" s="11" t="str">
        <f t="shared" si="25"/>
        <v>N/A</v>
      </c>
      <c r="G197" s="34">
        <v>4.3961772371999999</v>
      </c>
      <c r="H197" s="11" t="str">
        <f t="shared" si="26"/>
        <v>N/A</v>
      </c>
      <c r="I197" s="12">
        <v>-1.51</v>
      </c>
      <c r="J197" s="12">
        <v>-1.0900000000000001</v>
      </c>
      <c r="K197" s="41" t="s">
        <v>739</v>
      </c>
      <c r="L197" s="9" t="str">
        <f t="shared" si="27"/>
        <v>Yes</v>
      </c>
    </row>
    <row r="198" spans="1:12" x14ac:dyDescent="0.25">
      <c r="A198" s="45" t="s">
        <v>1558</v>
      </c>
      <c r="B198" s="33" t="s">
        <v>213</v>
      </c>
      <c r="C198" s="34">
        <v>3.8073145952999998</v>
      </c>
      <c r="D198" s="11" t="str">
        <f t="shared" si="24"/>
        <v>N/A</v>
      </c>
      <c r="E198" s="34">
        <v>3.7506679717</v>
      </c>
      <c r="F198" s="11" t="str">
        <f t="shared" si="25"/>
        <v>N/A</v>
      </c>
      <c r="G198" s="34">
        <v>3.7283363573999999</v>
      </c>
      <c r="H198" s="11" t="str">
        <f t="shared" si="26"/>
        <v>N/A</v>
      </c>
      <c r="I198" s="12">
        <v>-1.49</v>
      </c>
      <c r="J198" s="12">
        <v>-0.59499999999999997</v>
      </c>
      <c r="K198" s="41" t="s">
        <v>739</v>
      </c>
      <c r="L198" s="9" t="str">
        <f t="shared" si="27"/>
        <v>Yes</v>
      </c>
    </row>
    <row r="199" spans="1:12" x14ac:dyDescent="0.25">
      <c r="A199" s="42" t="s">
        <v>1559</v>
      </c>
      <c r="B199" s="33" t="s">
        <v>213</v>
      </c>
      <c r="C199" s="34">
        <v>199.78993675999999</v>
      </c>
      <c r="D199" s="11" t="str">
        <f t="shared" si="24"/>
        <v>N/A</v>
      </c>
      <c r="E199" s="34">
        <v>195.00045613</v>
      </c>
      <c r="F199" s="11" t="str">
        <f t="shared" si="25"/>
        <v>N/A</v>
      </c>
      <c r="G199" s="34">
        <v>252.69058135</v>
      </c>
      <c r="H199" s="11" t="str">
        <f t="shared" si="26"/>
        <v>N/A</v>
      </c>
      <c r="I199" s="12">
        <v>-2.4</v>
      </c>
      <c r="J199" s="12">
        <v>29.58</v>
      </c>
      <c r="K199" s="41" t="s">
        <v>739</v>
      </c>
      <c r="L199" s="9" t="str">
        <f t="shared" si="27"/>
        <v>Yes</v>
      </c>
    </row>
    <row r="200" spans="1:12" x14ac:dyDescent="0.25">
      <c r="A200" s="45" t="s">
        <v>1560</v>
      </c>
      <c r="B200" s="33" t="s">
        <v>213</v>
      </c>
      <c r="C200" s="34">
        <v>242.07752969000001</v>
      </c>
      <c r="D200" s="11" t="str">
        <f t="shared" si="24"/>
        <v>N/A</v>
      </c>
      <c r="E200" s="34">
        <v>239.40572881</v>
      </c>
      <c r="F200" s="11" t="str">
        <f t="shared" si="25"/>
        <v>N/A</v>
      </c>
      <c r="G200" s="34">
        <v>253.3989105</v>
      </c>
      <c r="H200" s="11" t="str">
        <f t="shared" si="26"/>
        <v>N/A</v>
      </c>
      <c r="I200" s="12">
        <v>-1.1000000000000001</v>
      </c>
      <c r="J200" s="12">
        <v>5.8449999999999998</v>
      </c>
      <c r="K200" s="41" t="s">
        <v>739</v>
      </c>
      <c r="L200" s="9" t="str">
        <f t="shared" si="27"/>
        <v>Yes</v>
      </c>
    </row>
    <row r="201" spans="1:12" x14ac:dyDescent="0.25">
      <c r="A201" s="45" t="s">
        <v>1561</v>
      </c>
      <c r="B201" s="33" t="s">
        <v>213</v>
      </c>
      <c r="C201" s="34">
        <v>196.40580466</v>
      </c>
      <c r="D201" s="11" t="str">
        <f t="shared" si="24"/>
        <v>N/A</v>
      </c>
      <c r="E201" s="34">
        <v>189.46549461000001</v>
      </c>
      <c r="F201" s="11" t="str">
        <f t="shared" si="25"/>
        <v>N/A</v>
      </c>
      <c r="G201" s="34">
        <v>260.00990016999998</v>
      </c>
      <c r="H201" s="11" t="str">
        <f t="shared" si="26"/>
        <v>N/A</v>
      </c>
      <c r="I201" s="12">
        <v>-3.53</v>
      </c>
      <c r="J201" s="12">
        <v>37.229999999999997</v>
      </c>
      <c r="K201" s="41" t="s">
        <v>739</v>
      </c>
      <c r="L201" s="9" t="str">
        <f t="shared" si="27"/>
        <v>No</v>
      </c>
    </row>
    <row r="202" spans="1:12" x14ac:dyDescent="0.25">
      <c r="A202" s="45" t="s">
        <v>1562</v>
      </c>
      <c r="B202" s="33" t="s">
        <v>213</v>
      </c>
      <c r="C202" s="34">
        <v>13.104244482</v>
      </c>
      <c r="D202" s="11" t="str">
        <f t="shared" si="24"/>
        <v>N/A</v>
      </c>
      <c r="E202" s="34">
        <v>12.400199269</v>
      </c>
      <c r="F202" s="11" t="str">
        <f t="shared" si="25"/>
        <v>N/A</v>
      </c>
      <c r="G202" s="34">
        <v>35.891640867</v>
      </c>
      <c r="H202" s="11" t="str">
        <f t="shared" si="26"/>
        <v>N/A</v>
      </c>
      <c r="I202" s="12">
        <v>-5.37</v>
      </c>
      <c r="J202" s="12">
        <v>189.4</v>
      </c>
      <c r="K202" s="41" t="s">
        <v>739</v>
      </c>
      <c r="L202" s="9" t="str">
        <f t="shared" si="27"/>
        <v>No</v>
      </c>
    </row>
    <row r="203" spans="1:12" x14ac:dyDescent="0.25">
      <c r="A203" s="45" t="s">
        <v>1563</v>
      </c>
      <c r="B203" s="33" t="s">
        <v>213</v>
      </c>
      <c r="C203" s="34">
        <v>6.5990159901999998</v>
      </c>
      <c r="D203" s="11" t="str">
        <f t="shared" si="24"/>
        <v>N/A</v>
      </c>
      <c r="E203" s="34">
        <v>6.9766746410999998</v>
      </c>
      <c r="F203" s="11" t="str">
        <f t="shared" si="25"/>
        <v>N/A</v>
      </c>
      <c r="G203" s="34">
        <v>8.0583941606000007</v>
      </c>
      <c r="H203" s="11" t="str">
        <f t="shared" si="26"/>
        <v>N/A</v>
      </c>
      <c r="I203" s="12">
        <v>5.7229999999999999</v>
      </c>
      <c r="J203" s="12">
        <v>15.5</v>
      </c>
      <c r="K203" s="41" t="s">
        <v>739</v>
      </c>
      <c r="L203" s="9" t="str">
        <f t="shared" si="27"/>
        <v>Yes</v>
      </c>
    </row>
    <row r="204" spans="1:12" x14ac:dyDescent="0.25">
      <c r="A204" s="42" t="s">
        <v>127</v>
      </c>
      <c r="B204" s="33" t="s">
        <v>213</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-16.7</v>
      </c>
      <c r="J204" s="12">
        <v>-40</v>
      </c>
      <c r="K204" s="14" t="s">
        <v>213</v>
      </c>
      <c r="L204" s="9" t="str">
        <f t="shared" ref="L204:L214" si="31">IF(J204="Div by 0", "N/A", IF(K204="N/A","N/A", IF(J204&gt;VALUE(MID(K204,1,2)), "No", IF(J204&lt;-1*VALUE(MID(K204,1,2)), "No", "Yes"))))</f>
        <v>N/A</v>
      </c>
    </row>
    <row r="205" spans="1:12" x14ac:dyDescent="0.25">
      <c r="A205" s="42" t="s">
        <v>128</v>
      </c>
      <c r="B205" s="33" t="s">
        <v>213</v>
      </c>
      <c r="C205" s="34">
        <v>41</v>
      </c>
      <c r="D205" s="11" t="str">
        <f t="shared" si="28"/>
        <v>N/A</v>
      </c>
      <c r="E205" s="34">
        <v>38</v>
      </c>
      <c r="F205" s="11" t="str">
        <f t="shared" si="29"/>
        <v>N/A</v>
      </c>
      <c r="G205" s="34">
        <v>12</v>
      </c>
      <c r="H205" s="11" t="str">
        <f t="shared" si="30"/>
        <v>N/A</v>
      </c>
      <c r="I205" s="12">
        <v>-7.32</v>
      </c>
      <c r="J205" s="12">
        <v>-68.400000000000006</v>
      </c>
      <c r="K205" s="14" t="s">
        <v>213</v>
      </c>
      <c r="L205" s="9" t="str">
        <f t="shared" si="31"/>
        <v>N/A</v>
      </c>
    </row>
    <row r="206" spans="1:12" ht="25" x14ac:dyDescent="0.25">
      <c r="A206" s="42" t="s">
        <v>1611</v>
      </c>
      <c r="B206" s="33" t="s">
        <v>213</v>
      </c>
      <c r="C206" s="34">
        <v>18</v>
      </c>
      <c r="D206" s="11" t="str">
        <f t="shared" si="28"/>
        <v>N/A</v>
      </c>
      <c r="E206" s="34">
        <v>14</v>
      </c>
      <c r="F206" s="11" t="str">
        <f t="shared" si="29"/>
        <v>N/A</v>
      </c>
      <c r="G206" s="34">
        <v>11</v>
      </c>
      <c r="H206" s="11" t="str">
        <f t="shared" si="30"/>
        <v>N/A</v>
      </c>
      <c r="I206" s="12">
        <v>-22.2</v>
      </c>
      <c r="J206" s="12">
        <v>-57.1</v>
      </c>
      <c r="K206" s="14" t="s">
        <v>213</v>
      </c>
      <c r="L206" s="9" t="str">
        <f t="shared" si="31"/>
        <v>N/A</v>
      </c>
    </row>
    <row r="207" spans="1:12" ht="25" x14ac:dyDescent="0.25">
      <c r="A207" s="42" t="s">
        <v>1564</v>
      </c>
      <c r="B207" s="33" t="s">
        <v>213</v>
      </c>
      <c r="C207" s="34">
        <v>498</v>
      </c>
      <c r="D207" s="11" t="str">
        <f t="shared" si="28"/>
        <v>N/A</v>
      </c>
      <c r="E207" s="34">
        <v>700</v>
      </c>
      <c r="F207" s="11" t="str">
        <f t="shared" si="29"/>
        <v>N/A</v>
      </c>
      <c r="G207" s="34">
        <v>651</v>
      </c>
      <c r="H207" s="11" t="str">
        <f t="shared" si="30"/>
        <v>N/A</v>
      </c>
      <c r="I207" s="12">
        <v>40.56</v>
      </c>
      <c r="J207" s="12">
        <v>-7</v>
      </c>
      <c r="K207" s="14" t="s">
        <v>213</v>
      </c>
      <c r="L207" s="9" t="str">
        <f t="shared" si="31"/>
        <v>N/A</v>
      </c>
    </row>
    <row r="208" spans="1:12" x14ac:dyDescent="0.25">
      <c r="A208" s="42" t="s">
        <v>1612</v>
      </c>
      <c r="B208" s="33" t="s">
        <v>213</v>
      </c>
      <c r="C208" s="34">
        <v>42</v>
      </c>
      <c r="D208" s="11" t="str">
        <f t="shared" si="28"/>
        <v>N/A</v>
      </c>
      <c r="E208" s="34">
        <v>43</v>
      </c>
      <c r="F208" s="11" t="str">
        <f t="shared" si="29"/>
        <v>N/A</v>
      </c>
      <c r="G208" s="34">
        <v>13</v>
      </c>
      <c r="H208" s="11" t="str">
        <f t="shared" si="30"/>
        <v>N/A</v>
      </c>
      <c r="I208" s="12">
        <v>2.3809999999999998</v>
      </c>
      <c r="J208" s="12">
        <v>-69.8</v>
      </c>
      <c r="K208" s="14" t="s">
        <v>213</v>
      </c>
      <c r="L208" s="9" t="str">
        <f t="shared" si="31"/>
        <v>N/A</v>
      </c>
    </row>
    <row r="209" spans="1:12" x14ac:dyDescent="0.25">
      <c r="A209" s="42" t="s">
        <v>1613</v>
      </c>
      <c r="B209" s="33" t="s">
        <v>213</v>
      </c>
      <c r="C209" s="34">
        <v>22</v>
      </c>
      <c r="D209" s="11" t="str">
        <f t="shared" si="28"/>
        <v>N/A</v>
      </c>
      <c r="E209" s="34">
        <v>21</v>
      </c>
      <c r="F209" s="11" t="str">
        <f t="shared" si="29"/>
        <v>N/A</v>
      </c>
      <c r="G209" s="34">
        <v>17</v>
      </c>
      <c r="H209" s="11" t="str">
        <f t="shared" si="30"/>
        <v>N/A</v>
      </c>
      <c r="I209" s="12">
        <v>-4.55</v>
      </c>
      <c r="J209" s="12">
        <v>-19</v>
      </c>
      <c r="K209" s="14" t="s">
        <v>213</v>
      </c>
      <c r="L209" s="9" t="str">
        <f t="shared" si="31"/>
        <v>N/A</v>
      </c>
    </row>
    <row r="210" spans="1:12" x14ac:dyDescent="0.25">
      <c r="A210" s="42" t="s">
        <v>125</v>
      </c>
      <c r="B210" s="33" t="s">
        <v>213</v>
      </c>
      <c r="C210" s="43">
        <v>1614947</v>
      </c>
      <c r="D210" s="11" t="str">
        <f t="shared" si="28"/>
        <v>N/A</v>
      </c>
      <c r="E210" s="43">
        <v>1838877</v>
      </c>
      <c r="F210" s="11" t="str">
        <f t="shared" si="29"/>
        <v>N/A</v>
      </c>
      <c r="G210" s="43">
        <v>1723067</v>
      </c>
      <c r="H210" s="11" t="str">
        <f t="shared" si="30"/>
        <v>N/A</v>
      </c>
      <c r="I210" s="12">
        <v>13.87</v>
      </c>
      <c r="J210" s="12">
        <v>-6.3</v>
      </c>
      <c r="K210" s="14" t="s">
        <v>213</v>
      </c>
      <c r="L210" s="9" t="str">
        <f t="shared" si="31"/>
        <v>N/A</v>
      </c>
    </row>
    <row r="211" spans="1:12" x14ac:dyDescent="0.25">
      <c r="A211" s="42" t="s">
        <v>1614</v>
      </c>
      <c r="B211" s="33" t="s">
        <v>213</v>
      </c>
      <c r="C211" s="43">
        <v>1124050</v>
      </c>
      <c r="D211" s="11" t="str">
        <f t="shared" si="28"/>
        <v>N/A</v>
      </c>
      <c r="E211" s="43">
        <v>1455384</v>
      </c>
      <c r="F211" s="11" t="str">
        <f t="shared" si="29"/>
        <v>N/A</v>
      </c>
      <c r="G211" s="43">
        <v>1120014</v>
      </c>
      <c r="H211" s="11" t="str">
        <f t="shared" si="30"/>
        <v>N/A</v>
      </c>
      <c r="I211" s="12">
        <v>29.48</v>
      </c>
      <c r="J211" s="12">
        <v>-23</v>
      </c>
      <c r="K211" s="14" t="s">
        <v>213</v>
      </c>
      <c r="L211" s="9" t="str">
        <f t="shared" si="31"/>
        <v>N/A</v>
      </c>
    </row>
    <row r="212" spans="1:12" x14ac:dyDescent="0.25">
      <c r="A212" s="42" t="s">
        <v>1565</v>
      </c>
      <c r="B212" s="33" t="s">
        <v>213</v>
      </c>
      <c r="C212" s="43">
        <v>341671</v>
      </c>
      <c r="D212" s="11" t="str">
        <f t="shared" si="28"/>
        <v>N/A</v>
      </c>
      <c r="E212" s="43">
        <v>275967</v>
      </c>
      <c r="F212" s="11" t="str">
        <f t="shared" si="29"/>
        <v>N/A</v>
      </c>
      <c r="G212" s="43">
        <v>299823</v>
      </c>
      <c r="H212" s="11" t="str">
        <f t="shared" si="30"/>
        <v>N/A</v>
      </c>
      <c r="I212" s="12">
        <v>-19.2</v>
      </c>
      <c r="J212" s="12">
        <v>8.6449999999999996</v>
      </c>
      <c r="K212" s="14" t="s">
        <v>213</v>
      </c>
      <c r="L212" s="9" t="str">
        <f t="shared" si="31"/>
        <v>N/A</v>
      </c>
    </row>
    <row r="213" spans="1:12" x14ac:dyDescent="0.25">
      <c r="A213" s="42" t="s">
        <v>1615</v>
      </c>
      <c r="B213" s="33" t="s">
        <v>213</v>
      </c>
      <c r="C213" s="43">
        <v>1605474</v>
      </c>
      <c r="D213" s="11" t="str">
        <f t="shared" si="28"/>
        <v>N/A</v>
      </c>
      <c r="E213" s="43">
        <v>1838877</v>
      </c>
      <c r="F213" s="11" t="str">
        <f t="shared" si="29"/>
        <v>N/A</v>
      </c>
      <c r="G213" s="43">
        <v>1721399</v>
      </c>
      <c r="H213" s="11" t="str">
        <f t="shared" si="30"/>
        <v>N/A</v>
      </c>
      <c r="I213" s="12">
        <v>14.54</v>
      </c>
      <c r="J213" s="12">
        <v>-6.39</v>
      </c>
      <c r="K213" s="14" t="s">
        <v>213</v>
      </c>
      <c r="L213" s="9" t="str">
        <f t="shared" si="31"/>
        <v>N/A</v>
      </c>
    </row>
    <row r="214" spans="1:12" x14ac:dyDescent="0.25">
      <c r="A214" s="45" t="s">
        <v>1616</v>
      </c>
      <c r="B214" s="33" t="s">
        <v>213</v>
      </c>
      <c r="C214" s="43">
        <v>306633</v>
      </c>
      <c r="D214" s="11" t="str">
        <f t="shared" si="28"/>
        <v>N/A</v>
      </c>
      <c r="E214" s="43">
        <v>472697</v>
      </c>
      <c r="F214" s="11" t="str">
        <f t="shared" si="29"/>
        <v>N/A</v>
      </c>
      <c r="G214" s="43">
        <v>287225</v>
      </c>
      <c r="H214" s="11" t="str">
        <f t="shared" si="30"/>
        <v>N/A</v>
      </c>
      <c r="I214" s="12">
        <v>54.16</v>
      </c>
      <c r="J214" s="12">
        <v>-39.200000000000003</v>
      </c>
      <c r="K214" s="14" t="s">
        <v>213</v>
      </c>
      <c r="L214" s="9" t="str">
        <f t="shared" si="31"/>
        <v>N/A</v>
      </c>
    </row>
    <row r="215" spans="1:12" ht="25" x14ac:dyDescent="0.25">
      <c r="A215" s="42" t="s">
        <v>1379</v>
      </c>
      <c r="B215" s="33" t="s">
        <v>213</v>
      </c>
      <c r="C215" s="43">
        <v>34468194</v>
      </c>
      <c r="D215" s="11" t="str">
        <f t="shared" ref="D215:D229" si="32">IF($B215="N/A","N/A",IF(C215&gt;10,"No",IF(C215&lt;-10,"No","Yes")))</f>
        <v>N/A</v>
      </c>
      <c r="E215" s="43">
        <v>36460501</v>
      </c>
      <c r="F215" s="11" t="str">
        <f t="shared" ref="F215:F229" si="33">IF($B215="N/A","N/A",IF(E215&gt;10,"No",IF(E215&lt;-10,"No","Yes")))</f>
        <v>N/A</v>
      </c>
      <c r="G215" s="43">
        <v>17395956</v>
      </c>
      <c r="H215" s="11" t="str">
        <f t="shared" ref="H215:H229" si="34">IF($B215="N/A","N/A",IF(G215&gt;10,"No",IF(G215&lt;-10,"No","Yes")))</f>
        <v>N/A</v>
      </c>
      <c r="I215" s="12">
        <v>5.78</v>
      </c>
      <c r="J215" s="12">
        <v>-52.3</v>
      </c>
      <c r="K215" s="41" t="s">
        <v>739</v>
      </c>
      <c r="L215" s="9" t="str">
        <f t="shared" ref="L215:L229" si="35">IF(J215="Div by 0", "N/A", IF(K215="N/A","N/A", IF(J215&gt;VALUE(MID(K215,1,2)), "No", IF(J215&lt;-1*VALUE(MID(K215,1,2)), "No", "Yes"))))</f>
        <v>No</v>
      </c>
    </row>
    <row r="216" spans="1:12" x14ac:dyDescent="0.25">
      <c r="A216" s="42" t="s">
        <v>649</v>
      </c>
      <c r="B216" s="33" t="s">
        <v>213</v>
      </c>
      <c r="C216" s="34">
        <v>100848</v>
      </c>
      <c r="D216" s="11" t="str">
        <f t="shared" si="32"/>
        <v>N/A</v>
      </c>
      <c r="E216" s="34">
        <v>95015</v>
      </c>
      <c r="F216" s="11" t="str">
        <f t="shared" si="33"/>
        <v>N/A</v>
      </c>
      <c r="G216" s="34">
        <v>45323</v>
      </c>
      <c r="H216" s="11" t="str">
        <f t="shared" si="34"/>
        <v>N/A</v>
      </c>
      <c r="I216" s="12">
        <v>-5.78</v>
      </c>
      <c r="J216" s="12">
        <v>-52.3</v>
      </c>
      <c r="K216" s="41" t="s">
        <v>739</v>
      </c>
      <c r="L216" s="9" t="str">
        <f t="shared" si="35"/>
        <v>No</v>
      </c>
    </row>
    <row r="217" spans="1:12" x14ac:dyDescent="0.25">
      <c r="A217" s="42" t="s">
        <v>1380</v>
      </c>
      <c r="B217" s="33" t="s">
        <v>213</v>
      </c>
      <c r="C217" s="43">
        <v>341.78361495000001</v>
      </c>
      <c r="D217" s="11" t="str">
        <f t="shared" si="32"/>
        <v>N/A</v>
      </c>
      <c r="E217" s="43">
        <v>383.73415776000002</v>
      </c>
      <c r="F217" s="11" t="str">
        <f t="shared" si="33"/>
        <v>N/A</v>
      </c>
      <c r="G217" s="43">
        <v>383.82181231999999</v>
      </c>
      <c r="H217" s="11" t="str">
        <f t="shared" si="34"/>
        <v>N/A</v>
      </c>
      <c r="I217" s="12">
        <v>12.27</v>
      </c>
      <c r="J217" s="12">
        <v>2.2800000000000001E-2</v>
      </c>
      <c r="K217" s="41" t="s">
        <v>739</v>
      </c>
      <c r="L217" s="9" t="str">
        <f t="shared" si="35"/>
        <v>Yes</v>
      </c>
    </row>
    <row r="218" spans="1:12" ht="25" x14ac:dyDescent="0.25">
      <c r="A218" s="42" t="s">
        <v>1381</v>
      </c>
      <c r="B218" s="33" t="s">
        <v>213</v>
      </c>
      <c r="C218" s="43">
        <v>45786207</v>
      </c>
      <c r="D218" s="11" t="str">
        <f t="shared" si="32"/>
        <v>N/A</v>
      </c>
      <c r="E218" s="43">
        <v>47686493</v>
      </c>
      <c r="F218" s="11" t="str">
        <f t="shared" si="33"/>
        <v>N/A</v>
      </c>
      <c r="G218" s="43">
        <v>22524737</v>
      </c>
      <c r="H218" s="11" t="str">
        <f t="shared" si="34"/>
        <v>N/A</v>
      </c>
      <c r="I218" s="12">
        <v>4.1500000000000004</v>
      </c>
      <c r="J218" s="12">
        <v>-52.8</v>
      </c>
      <c r="K218" s="41" t="s">
        <v>739</v>
      </c>
      <c r="L218" s="9" t="str">
        <f t="shared" si="35"/>
        <v>No</v>
      </c>
    </row>
    <row r="219" spans="1:12" x14ac:dyDescent="0.25">
      <c r="A219" s="42" t="s">
        <v>516</v>
      </c>
      <c r="B219" s="33" t="s">
        <v>213</v>
      </c>
      <c r="C219" s="34">
        <v>131534</v>
      </c>
      <c r="D219" s="11" t="str">
        <f t="shared" si="32"/>
        <v>N/A</v>
      </c>
      <c r="E219" s="34">
        <v>139865</v>
      </c>
      <c r="F219" s="11" t="str">
        <f t="shared" si="33"/>
        <v>N/A</v>
      </c>
      <c r="G219" s="34">
        <v>65732</v>
      </c>
      <c r="H219" s="11" t="str">
        <f t="shared" si="34"/>
        <v>N/A</v>
      </c>
      <c r="I219" s="12">
        <v>6.3339999999999996</v>
      </c>
      <c r="J219" s="12">
        <v>-53</v>
      </c>
      <c r="K219" s="41" t="s">
        <v>739</v>
      </c>
      <c r="L219" s="9" t="str">
        <f t="shared" si="35"/>
        <v>No</v>
      </c>
    </row>
    <row r="220" spans="1:12" x14ac:dyDescent="0.25">
      <c r="A220" s="42" t="s">
        <v>1382</v>
      </c>
      <c r="B220" s="33" t="s">
        <v>213</v>
      </c>
      <c r="C220" s="43">
        <v>348.09408214000001</v>
      </c>
      <c r="D220" s="11" t="str">
        <f t="shared" si="32"/>
        <v>N/A</v>
      </c>
      <c r="E220" s="43">
        <v>340.94657705999998</v>
      </c>
      <c r="F220" s="11" t="str">
        <f t="shared" si="33"/>
        <v>N/A</v>
      </c>
      <c r="G220" s="43">
        <v>342.67536360000003</v>
      </c>
      <c r="H220" s="11" t="str">
        <f t="shared" si="34"/>
        <v>N/A</v>
      </c>
      <c r="I220" s="12">
        <v>-2.0499999999999998</v>
      </c>
      <c r="J220" s="12">
        <v>0.5071</v>
      </c>
      <c r="K220" s="41" t="s">
        <v>739</v>
      </c>
      <c r="L220" s="9" t="str">
        <f t="shared" si="35"/>
        <v>Yes</v>
      </c>
    </row>
    <row r="221" spans="1:12" ht="25" x14ac:dyDescent="0.25">
      <c r="A221" s="42" t="s">
        <v>1383</v>
      </c>
      <c r="B221" s="33" t="s">
        <v>213</v>
      </c>
      <c r="C221" s="43">
        <v>35077985</v>
      </c>
      <c r="D221" s="11" t="str">
        <f t="shared" si="32"/>
        <v>N/A</v>
      </c>
      <c r="E221" s="43">
        <v>42976560</v>
      </c>
      <c r="F221" s="11" t="str">
        <f t="shared" si="33"/>
        <v>N/A</v>
      </c>
      <c r="G221" s="43">
        <v>21131622</v>
      </c>
      <c r="H221" s="11" t="str">
        <f t="shared" si="34"/>
        <v>N/A</v>
      </c>
      <c r="I221" s="12">
        <v>22.52</v>
      </c>
      <c r="J221" s="12">
        <v>-50.8</v>
      </c>
      <c r="K221" s="41" t="s">
        <v>739</v>
      </c>
      <c r="L221" s="9" t="str">
        <f t="shared" si="35"/>
        <v>No</v>
      </c>
    </row>
    <row r="222" spans="1:12" x14ac:dyDescent="0.25">
      <c r="A222" s="42" t="s">
        <v>517</v>
      </c>
      <c r="B222" s="33" t="s">
        <v>213</v>
      </c>
      <c r="C222" s="34">
        <v>102462</v>
      </c>
      <c r="D222" s="11" t="str">
        <f t="shared" si="32"/>
        <v>N/A</v>
      </c>
      <c r="E222" s="34">
        <v>126921</v>
      </c>
      <c r="F222" s="11" t="str">
        <f t="shared" si="33"/>
        <v>N/A</v>
      </c>
      <c r="G222" s="34">
        <v>57275</v>
      </c>
      <c r="H222" s="11" t="str">
        <f t="shared" si="34"/>
        <v>N/A</v>
      </c>
      <c r="I222" s="12">
        <v>23.87</v>
      </c>
      <c r="J222" s="12">
        <v>-54.9</v>
      </c>
      <c r="K222" s="41" t="s">
        <v>739</v>
      </c>
      <c r="L222" s="9" t="str">
        <f t="shared" si="35"/>
        <v>No</v>
      </c>
    </row>
    <row r="223" spans="1:12" ht="25" x14ac:dyDescent="0.25">
      <c r="A223" s="42" t="s">
        <v>1384</v>
      </c>
      <c r="B223" s="33" t="s">
        <v>213</v>
      </c>
      <c r="C223" s="43">
        <v>342.35116433000002</v>
      </c>
      <c r="D223" s="11" t="str">
        <f t="shared" si="32"/>
        <v>N/A</v>
      </c>
      <c r="E223" s="43">
        <v>338.60874087000002</v>
      </c>
      <c r="F223" s="11" t="str">
        <f t="shared" si="33"/>
        <v>N/A</v>
      </c>
      <c r="G223" s="43">
        <v>368.95018769000001</v>
      </c>
      <c r="H223" s="11" t="str">
        <f t="shared" si="34"/>
        <v>N/A</v>
      </c>
      <c r="I223" s="12">
        <v>-1.0900000000000001</v>
      </c>
      <c r="J223" s="12">
        <v>8.9610000000000003</v>
      </c>
      <c r="K223" s="41" t="s">
        <v>739</v>
      </c>
      <c r="L223" s="9" t="str">
        <f t="shared" si="35"/>
        <v>Yes</v>
      </c>
    </row>
    <row r="224" spans="1:12" ht="25" x14ac:dyDescent="0.25">
      <c r="A224" s="42" t="s">
        <v>1385</v>
      </c>
      <c r="B224" s="33" t="s">
        <v>213</v>
      </c>
      <c r="C224" s="43">
        <v>171992</v>
      </c>
      <c r="D224" s="11" t="str">
        <f t="shared" si="32"/>
        <v>N/A</v>
      </c>
      <c r="E224" s="43">
        <v>119265</v>
      </c>
      <c r="F224" s="11" t="str">
        <f t="shared" si="33"/>
        <v>N/A</v>
      </c>
      <c r="G224" s="43">
        <v>12659</v>
      </c>
      <c r="H224" s="11" t="str">
        <f t="shared" si="34"/>
        <v>N/A</v>
      </c>
      <c r="I224" s="12">
        <v>-30.7</v>
      </c>
      <c r="J224" s="12">
        <v>-89.4</v>
      </c>
      <c r="K224" s="41" t="s">
        <v>739</v>
      </c>
      <c r="L224" s="9" t="str">
        <f t="shared" si="35"/>
        <v>No</v>
      </c>
    </row>
    <row r="225" spans="1:12" x14ac:dyDescent="0.25">
      <c r="A225" s="42" t="s">
        <v>518</v>
      </c>
      <c r="B225" s="33" t="s">
        <v>213</v>
      </c>
      <c r="C225" s="34">
        <v>156</v>
      </c>
      <c r="D225" s="11" t="str">
        <f t="shared" si="32"/>
        <v>N/A</v>
      </c>
      <c r="E225" s="34">
        <v>167</v>
      </c>
      <c r="F225" s="11" t="str">
        <f t="shared" si="33"/>
        <v>N/A</v>
      </c>
      <c r="G225" s="34">
        <v>50</v>
      </c>
      <c r="H225" s="11" t="str">
        <f t="shared" si="34"/>
        <v>N/A</v>
      </c>
      <c r="I225" s="12">
        <v>7.0510000000000002</v>
      </c>
      <c r="J225" s="12">
        <v>-70.099999999999994</v>
      </c>
      <c r="K225" s="41" t="s">
        <v>739</v>
      </c>
      <c r="L225" s="9" t="str">
        <f t="shared" si="35"/>
        <v>No</v>
      </c>
    </row>
    <row r="226" spans="1:12" x14ac:dyDescent="0.25">
      <c r="A226" s="42" t="s">
        <v>1386</v>
      </c>
      <c r="B226" s="33" t="s">
        <v>213</v>
      </c>
      <c r="C226" s="43">
        <v>1102.5128205000001</v>
      </c>
      <c r="D226" s="11" t="str">
        <f t="shared" si="32"/>
        <v>N/A</v>
      </c>
      <c r="E226" s="43">
        <v>714.16167665</v>
      </c>
      <c r="F226" s="11" t="str">
        <f t="shared" si="33"/>
        <v>N/A</v>
      </c>
      <c r="G226" s="43">
        <v>253.18</v>
      </c>
      <c r="H226" s="11" t="str">
        <f t="shared" si="34"/>
        <v>N/A</v>
      </c>
      <c r="I226" s="12">
        <v>-35.200000000000003</v>
      </c>
      <c r="J226" s="12">
        <v>-64.5</v>
      </c>
      <c r="K226" s="41" t="s">
        <v>739</v>
      </c>
      <c r="L226" s="9" t="str">
        <f t="shared" si="35"/>
        <v>No</v>
      </c>
    </row>
    <row r="227" spans="1:12" ht="25" x14ac:dyDescent="0.25">
      <c r="A227" s="42" t="s">
        <v>1387</v>
      </c>
      <c r="B227" s="33" t="s">
        <v>213</v>
      </c>
      <c r="C227" s="43">
        <v>555373300</v>
      </c>
      <c r="D227" s="11" t="str">
        <f t="shared" si="32"/>
        <v>N/A</v>
      </c>
      <c r="E227" s="43">
        <v>589808260</v>
      </c>
      <c r="F227" s="11" t="str">
        <f t="shared" si="33"/>
        <v>N/A</v>
      </c>
      <c r="G227" s="43">
        <v>483164634</v>
      </c>
      <c r="H227" s="11" t="str">
        <f t="shared" si="34"/>
        <v>N/A</v>
      </c>
      <c r="I227" s="12">
        <v>6.2</v>
      </c>
      <c r="J227" s="12">
        <v>-18.100000000000001</v>
      </c>
      <c r="K227" s="41" t="s">
        <v>739</v>
      </c>
      <c r="L227" s="9" t="str">
        <f t="shared" si="35"/>
        <v>Yes</v>
      </c>
    </row>
    <row r="228" spans="1:12" ht="25" x14ac:dyDescent="0.25">
      <c r="A228" s="42" t="s">
        <v>519</v>
      </c>
      <c r="B228" s="33" t="s">
        <v>213</v>
      </c>
      <c r="C228" s="34">
        <v>32572</v>
      </c>
      <c r="D228" s="11" t="str">
        <f t="shared" si="32"/>
        <v>N/A</v>
      </c>
      <c r="E228" s="34">
        <v>38337</v>
      </c>
      <c r="F228" s="11" t="str">
        <f t="shared" si="33"/>
        <v>N/A</v>
      </c>
      <c r="G228" s="34">
        <v>22511</v>
      </c>
      <c r="H228" s="11" t="str">
        <f t="shared" si="34"/>
        <v>N/A</v>
      </c>
      <c r="I228" s="12">
        <v>17.7</v>
      </c>
      <c r="J228" s="12">
        <v>-41.3</v>
      </c>
      <c r="K228" s="41" t="s">
        <v>739</v>
      </c>
      <c r="L228" s="9" t="str">
        <f t="shared" si="35"/>
        <v>No</v>
      </c>
    </row>
    <row r="229" spans="1:12" ht="25" x14ac:dyDescent="0.25">
      <c r="A229" s="42" t="s">
        <v>1388</v>
      </c>
      <c r="B229" s="33" t="s">
        <v>213</v>
      </c>
      <c r="C229" s="43">
        <v>17050.635515000002</v>
      </c>
      <c r="D229" s="11" t="str">
        <f t="shared" si="32"/>
        <v>N/A</v>
      </c>
      <c r="E229" s="43">
        <v>15384.830841999999</v>
      </c>
      <c r="F229" s="11" t="str">
        <f t="shared" si="33"/>
        <v>N/A</v>
      </c>
      <c r="G229" s="43">
        <v>21463.490471000001</v>
      </c>
      <c r="H229" s="11" t="str">
        <f t="shared" si="34"/>
        <v>N/A</v>
      </c>
      <c r="I229" s="12">
        <v>-9.77</v>
      </c>
      <c r="J229" s="12">
        <v>39.51</v>
      </c>
      <c r="K229" s="41" t="s">
        <v>739</v>
      </c>
      <c r="L229" s="9" t="str">
        <f t="shared" si="35"/>
        <v>No</v>
      </c>
    </row>
    <row r="230" spans="1:12" x14ac:dyDescent="0.25">
      <c r="A230" s="4" t="s">
        <v>1389</v>
      </c>
      <c r="B230" s="33" t="s">
        <v>213</v>
      </c>
      <c r="C230" s="14">
        <v>823970446</v>
      </c>
      <c r="D230" s="11" t="str">
        <f t="shared" ref="D230:D253" si="36">IF($B230="N/A","N/A",IF(C230&gt;10,"No",IF(C230&lt;-10,"No","Yes")))</f>
        <v>N/A</v>
      </c>
      <c r="E230" s="14">
        <v>828555834</v>
      </c>
      <c r="F230" s="11" t="str">
        <f t="shared" ref="F230:F253" si="37">IF($B230="N/A","N/A",IF(E230&gt;10,"No",IF(E230&lt;-10,"No","Yes")))</f>
        <v>N/A</v>
      </c>
      <c r="G230" s="14">
        <v>679419710</v>
      </c>
      <c r="H230" s="11" t="str">
        <f t="shared" ref="H230:H253" si="38">IF($B230="N/A","N/A",IF(G230&gt;10,"No",IF(G230&lt;-10,"No","Yes")))</f>
        <v>N/A</v>
      </c>
      <c r="I230" s="12">
        <v>0.55649999999999999</v>
      </c>
      <c r="J230" s="12">
        <v>-18</v>
      </c>
      <c r="K230" s="41" t="s">
        <v>739</v>
      </c>
      <c r="L230" s="9" t="str">
        <f t="shared" ref="L230:L253" si="39">IF(J230="Div by 0", "N/A", IF(K230="N/A","N/A", IF(J230&gt;VALUE(MID(K230,1,2)), "No", IF(J230&lt;-1*VALUE(MID(K230,1,2)), "No", "Yes"))))</f>
        <v>Yes</v>
      </c>
    </row>
    <row r="231" spans="1:12" x14ac:dyDescent="0.25">
      <c r="A231" s="4" t="s">
        <v>1566</v>
      </c>
      <c r="B231" s="33" t="s">
        <v>213</v>
      </c>
      <c r="C231" s="1">
        <v>55457</v>
      </c>
      <c r="D231" s="1" t="str">
        <f t="shared" si="36"/>
        <v>N/A</v>
      </c>
      <c r="E231" s="1">
        <v>62729</v>
      </c>
      <c r="F231" s="1" t="str">
        <f t="shared" si="37"/>
        <v>N/A</v>
      </c>
      <c r="G231" s="1">
        <v>38920</v>
      </c>
      <c r="H231" s="11" t="str">
        <f t="shared" si="38"/>
        <v>N/A</v>
      </c>
      <c r="I231" s="12">
        <v>13.11</v>
      </c>
      <c r="J231" s="12">
        <v>-38</v>
      </c>
      <c r="K231" s="41" t="s">
        <v>739</v>
      </c>
      <c r="L231" s="9" t="str">
        <f t="shared" si="39"/>
        <v>No</v>
      </c>
    </row>
    <row r="232" spans="1:12" x14ac:dyDescent="0.25">
      <c r="A232" s="4" t="s">
        <v>1567</v>
      </c>
      <c r="B232" s="33" t="s">
        <v>213</v>
      </c>
      <c r="C232" s="14">
        <v>14857.825811000001</v>
      </c>
      <c r="D232" s="11" t="str">
        <f t="shared" si="36"/>
        <v>N/A</v>
      </c>
      <c r="E232" s="14">
        <v>13208.497409</v>
      </c>
      <c r="F232" s="11" t="str">
        <f t="shared" si="37"/>
        <v>N/A</v>
      </c>
      <c r="G232" s="14">
        <v>17456.827080999999</v>
      </c>
      <c r="H232" s="11" t="str">
        <f t="shared" si="38"/>
        <v>N/A</v>
      </c>
      <c r="I232" s="12">
        <v>-11.1</v>
      </c>
      <c r="J232" s="12">
        <v>32.159999999999997</v>
      </c>
      <c r="K232" s="41" t="s">
        <v>739</v>
      </c>
      <c r="L232" s="9" t="str">
        <f t="shared" si="39"/>
        <v>No</v>
      </c>
    </row>
    <row r="233" spans="1:12" x14ac:dyDescent="0.25">
      <c r="A233" s="46" t="s">
        <v>1568</v>
      </c>
      <c r="B233" s="33" t="s">
        <v>213</v>
      </c>
      <c r="C233" s="14">
        <v>17968.145864999999</v>
      </c>
      <c r="D233" s="11" t="str">
        <f t="shared" si="36"/>
        <v>N/A</v>
      </c>
      <c r="E233" s="14">
        <v>15273.743130999999</v>
      </c>
      <c r="F233" s="11" t="str">
        <f t="shared" si="37"/>
        <v>N/A</v>
      </c>
      <c r="G233" s="14">
        <v>14499.393199</v>
      </c>
      <c r="H233" s="11" t="str">
        <f t="shared" si="38"/>
        <v>N/A</v>
      </c>
      <c r="I233" s="12">
        <v>-15</v>
      </c>
      <c r="J233" s="12">
        <v>-5.07</v>
      </c>
      <c r="K233" s="41" t="s">
        <v>739</v>
      </c>
      <c r="L233" s="9" t="str">
        <f t="shared" si="39"/>
        <v>Yes</v>
      </c>
    </row>
    <row r="234" spans="1:12" x14ac:dyDescent="0.25">
      <c r="A234" s="46" t="s">
        <v>1569</v>
      </c>
      <c r="B234" s="33" t="s">
        <v>213</v>
      </c>
      <c r="C234" s="14">
        <v>19696.242277000001</v>
      </c>
      <c r="D234" s="11" t="str">
        <f t="shared" si="36"/>
        <v>N/A</v>
      </c>
      <c r="E234" s="14">
        <v>17908.37082</v>
      </c>
      <c r="F234" s="11" t="str">
        <f t="shared" si="37"/>
        <v>N/A</v>
      </c>
      <c r="G234" s="14">
        <v>22785.685154999999</v>
      </c>
      <c r="H234" s="11" t="str">
        <f t="shared" si="38"/>
        <v>N/A</v>
      </c>
      <c r="I234" s="12">
        <v>-9.08</v>
      </c>
      <c r="J234" s="12">
        <v>27.23</v>
      </c>
      <c r="K234" s="41" t="s">
        <v>739</v>
      </c>
      <c r="L234" s="9" t="str">
        <f t="shared" si="39"/>
        <v>Yes</v>
      </c>
    </row>
    <row r="235" spans="1:12" x14ac:dyDescent="0.25">
      <c r="A235" s="46" t="s">
        <v>1570</v>
      </c>
      <c r="B235" s="33" t="s">
        <v>213</v>
      </c>
      <c r="C235" s="14">
        <v>3189.3932017000002</v>
      </c>
      <c r="D235" s="11" t="str">
        <f t="shared" si="36"/>
        <v>N/A</v>
      </c>
      <c r="E235" s="14">
        <v>3237.0856429</v>
      </c>
      <c r="F235" s="11" t="str">
        <f t="shared" si="37"/>
        <v>N/A</v>
      </c>
      <c r="G235" s="14">
        <v>1944.9159729999999</v>
      </c>
      <c r="H235" s="11" t="str">
        <f t="shared" si="38"/>
        <v>N/A</v>
      </c>
      <c r="I235" s="12">
        <v>1.4950000000000001</v>
      </c>
      <c r="J235" s="12">
        <v>-39.9</v>
      </c>
      <c r="K235" s="41" t="s">
        <v>739</v>
      </c>
      <c r="L235" s="9" t="str">
        <f t="shared" si="39"/>
        <v>No</v>
      </c>
    </row>
    <row r="236" spans="1:12" x14ac:dyDescent="0.25">
      <c r="A236" s="46" t="s">
        <v>1571</v>
      </c>
      <c r="B236" s="33" t="s">
        <v>213</v>
      </c>
      <c r="C236" s="14">
        <v>1851.5105701</v>
      </c>
      <c r="D236" s="11" t="str">
        <f t="shared" si="36"/>
        <v>N/A</v>
      </c>
      <c r="E236" s="14">
        <v>2163.9592668</v>
      </c>
      <c r="F236" s="11" t="str">
        <f t="shared" si="37"/>
        <v>N/A</v>
      </c>
      <c r="G236" s="14">
        <v>1407.5694444000001</v>
      </c>
      <c r="H236" s="11" t="str">
        <f t="shared" si="38"/>
        <v>N/A</v>
      </c>
      <c r="I236" s="12">
        <v>16.88</v>
      </c>
      <c r="J236" s="12">
        <v>-35</v>
      </c>
      <c r="K236" s="41" t="s">
        <v>739</v>
      </c>
      <c r="L236" s="9" t="str">
        <f t="shared" si="39"/>
        <v>No</v>
      </c>
    </row>
    <row r="237" spans="1:12" x14ac:dyDescent="0.25">
      <c r="A237" s="42" t="s">
        <v>1572</v>
      </c>
      <c r="B237" s="33" t="s">
        <v>213</v>
      </c>
      <c r="C237" s="11">
        <v>4.7321893318999999</v>
      </c>
      <c r="D237" s="11" t="str">
        <f t="shared" si="36"/>
        <v>N/A</v>
      </c>
      <c r="E237" s="11">
        <v>5.123695981</v>
      </c>
      <c r="F237" s="11" t="str">
        <f t="shared" si="37"/>
        <v>N/A</v>
      </c>
      <c r="G237" s="11">
        <v>5.5531458314000002</v>
      </c>
      <c r="H237" s="11" t="str">
        <f t="shared" si="38"/>
        <v>N/A</v>
      </c>
      <c r="I237" s="12">
        <v>8.2729999999999997</v>
      </c>
      <c r="J237" s="12">
        <v>8.3819999999999997</v>
      </c>
      <c r="K237" s="41" t="s">
        <v>739</v>
      </c>
      <c r="L237" s="9" t="str">
        <f t="shared" si="39"/>
        <v>Yes</v>
      </c>
    </row>
    <row r="238" spans="1:12" x14ac:dyDescent="0.25">
      <c r="A238" s="45" t="s">
        <v>1573</v>
      </c>
      <c r="B238" s="33" t="s">
        <v>213</v>
      </c>
      <c r="C238" s="11">
        <v>16.212525604</v>
      </c>
      <c r="D238" s="11" t="str">
        <f t="shared" si="36"/>
        <v>N/A</v>
      </c>
      <c r="E238" s="11">
        <v>16.914216896999999</v>
      </c>
      <c r="F238" s="11" t="str">
        <f t="shared" si="37"/>
        <v>N/A</v>
      </c>
      <c r="G238" s="11">
        <v>17.270629425999999</v>
      </c>
      <c r="H238" s="11" t="str">
        <f t="shared" si="38"/>
        <v>N/A</v>
      </c>
      <c r="I238" s="12">
        <v>4.3280000000000003</v>
      </c>
      <c r="J238" s="12">
        <v>2.1070000000000002</v>
      </c>
      <c r="K238" s="41" t="s">
        <v>739</v>
      </c>
      <c r="L238" s="9" t="str">
        <f t="shared" si="39"/>
        <v>Yes</v>
      </c>
    </row>
    <row r="239" spans="1:12" x14ac:dyDescent="0.25">
      <c r="A239" s="45" t="s">
        <v>1574</v>
      </c>
      <c r="B239" s="33" t="s">
        <v>213</v>
      </c>
      <c r="C239" s="11">
        <v>15.267385535000001</v>
      </c>
      <c r="D239" s="11" t="str">
        <f t="shared" si="36"/>
        <v>N/A</v>
      </c>
      <c r="E239" s="11">
        <v>16.551230933999999</v>
      </c>
      <c r="F239" s="11" t="str">
        <f t="shared" si="37"/>
        <v>N/A</v>
      </c>
      <c r="G239" s="11">
        <v>18.403791283</v>
      </c>
      <c r="H239" s="11" t="str">
        <f t="shared" si="38"/>
        <v>N/A</v>
      </c>
      <c r="I239" s="12">
        <v>8.4090000000000007</v>
      </c>
      <c r="J239" s="12">
        <v>11.19</v>
      </c>
      <c r="K239" s="41" t="s">
        <v>739</v>
      </c>
      <c r="L239" s="9" t="str">
        <f t="shared" si="39"/>
        <v>Yes</v>
      </c>
    </row>
    <row r="240" spans="1:12" x14ac:dyDescent="0.25">
      <c r="A240" s="45" t="s">
        <v>1575</v>
      </c>
      <c r="B240" s="33" t="s">
        <v>213</v>
      </c>
      <c r="C240" s="11">
        <v>1.7963441184</v>
      </c>
      <c r="D240" s="11" t="str">
        <f t="shared" si="36"/>
        <v>N/A</v>
      </c>
      <c r="E240" s="11">
        <v>2.0998434948</v>
      </c>
      <c r="F240" s="11" t="str">
        <f t="shared" si="37"/>
        <v>N/A</v>
      </c>
      <c r="G240" s="11">
        <v>1.3021330622</v>
      </c>
      <c r="H240" s="11" t="str">
        <f t="shared" si="38"/>
        <v>N/A</v>
      </c>
      <c r="I240" s="12">
        <v>16.899999999999999</v>
      </c>
      <c r="J240" s="12">
        <v>-38</v>
      </c>
      <c r="K240" s="41" t="s">
        <v>739</v>
      </c>
      <c r="L240" s="9" t="str">
        <f t="shared" si="39"/>
        <v>No</v>
      </c>
    </row>
    <row r="241" spans="1:12" x14ac:dyDescent="0.25">
      <c r="A241" s="45" t="s">
        <v>1576</v>
      </c>
      <c r="B241" s="33" t="s">
        <v>213</v>
      </c>
      <c r="C241" s="11">
        <v>0.96920402329999999</v>
      </c>
      <c r="D241" s="11" t="str">
        <f t="shared" si="36"/>
        <v>N/A</v>
      </c>
      <c r="E241" s="11">
        <v>1.0204929958</v>
      </c>
      <c r="F241" s="11" t="str">
        <f t="shared" si="37"/>
        <v>N/A</v>
      </c>
      <c r="G241" s="11">
        <v>0.44808513620000001</v>
      </c>
      <c r="H241" s="11" t="str">
        <f t="shared" si="38"/>
        <v>N/A</v>
      </c>
      <c r="I241" s="12">
        <v>5.2919999999999998</v>
      </c>
      <c r="J241" s="12">
        <v>-56.1</v>
      </c>
      <c r="K241" s="41" t="s">
        <v>739</v>
      </c>
      <c r="L241" s="9" t="str">
        <f t="shared" si="39"/>
        <v>No</v>
      </c>
    </row>
    <row r="242" spans="1:12" x14ac:dyDescent="0.25">
      <c r="A242" s="4" t="s">
        <v>1401</v>
      </c>
      <c r="B242" s="33" t="s">
        <v>213</v>
      </c>
      <c r="C242" s="14">
        <v>555373300</v>
      </c>
      <c r="D242" s="11" t="str">
        <f t="shared" si="36"/>
        <v>N/A</v>
      </c>
      <c r="E242" s="14">
        <v>589808260</v>
      </c>
      <c r="F242" s="11" t="str">
        <f t="shared" si="37"/>
        <v>N/A</v>
      </c>
      <c r="G242" s="14">
        <v>483164634</v>
      </c>
      <c r="H242" s="11" t="str">
        <f t="shared" si="38"/>
        <v>N/A</v>
      </c>
      <c r="I242" s="12">
        <v>6.2</v>
      </c>
      <c r="J242" s="12">
        <v>-18.100000000000001</v>
      </c>
      <c r="K242" s="41" t="s">
        <v>739</v>
      </c>
      <c r="L242" s="9" t="str">
        <f t="shared" si="39"/>
        <v>Yes</v>
      </c>
    </row>
    <row r="243" spans="1:12" x14ac:dyDescent="0.25">
      <c r="A243" s="4" t="s">
        <v>1577</v>
      </c>
      <c r="B243" s="33" t="s">
        <v>213</v>
      </c>
      <c r="C243" s="1">
        <v>32574</v>
      </c>
      <c r="D243" s="1" t="str">
        <f t="shared" si="36"/>
        <v>N/A</v>
      </c>
      <c r="E243" s="1">
        <v>38337</v>
      </c>
      <c r="F243" s="1" t="str">
        <f t="shared" si="37"/>
        <v>N/A</v>
      </c>
      <c r="G243" s="1">
        <v>22511</v>
      </c>
      <c r="H243" s="11" t="str">
        <f t="shared" si="38"/>
        <v>N/A</v>
      </c>
      <c r="I243" s="12">
        <v>17.690000000000001</v>
      </c>
      <c r="J243" s="12">
        <v>-41.3</v>
      </c>
      <c r="K243" s="41" t="s">
        <v>739</v>
      </c>
      <c r="L243" s="9" t="str">
        <f t="shared" si="39"/>
        <v>No</v>
      </c>
    </row>
    <row r="244" spans="1:12" ht="25" x14ac:dyDescent="0.25">
      <c r="A244" s="4" t="s">
        <v>1578</v>
      </c>
      <c r="B244" s="33" t="s">
        <v>213</v>
      </c>
      <c r="C244" s="14">
        <v>17049.588629000002</v>
      </c>
      <c r="D244" s="11" t="str">
        <f t="shared" si="36"/>
        <v>N/A</v>
      </c>
      <c r="E244" s="14">
        <v>15384.830841999999</v>
      </c>
      <c r="F244" s="11" t="str">
        <f t="shared" si="37"/>
        <v>N/A</v>
      </c>
      <c r="G244" s="14">
        <v>21463.490471000001</v>
      </c>
      <c r="H244" s="11" t="str">
        <f t="shared" si="38"/>
        <v>N/A</v>
      </c>
      <c r="I244" s="12">
        <v>-9.76</v>
      </c>
      <c r="J244" s="12">
        <v>39.51</v>
      </c>
      <c r="K244" s="41" t="s">
        <v>739</v>
      </c>
      <c r="L244" s="9" t="str">
        <f t="shared" si="39"/>
        <v>No</v>
      </c>
    </row>
    <row r="245" spans="1:12" ht="25" x14ac:dyDescent="0.25">
      <c r="A245" s="46" t="s">
        <v>1579</v>
      </c>
      <c r="B245" s="33" t="s">
        <v>213</v>
      </c>
      <c r="C245" s="14">
        <v>17499.259814000001</v>
      </c>
      <c r="D245" s="11" t="str">
        <f t="shared" si="36"/>
        <v>N/A</v>
      </c>
      <c r="E245" s="14">
        <v>19475.737512</v>
      </c>
      <c r="F245" s="11" t="str">
        <f t="shared" si="37"/>
        <v>N/A</v>
      </c>
      <c r="G245" s="14">
        <v>17848.272727</v>
      </c>
      <c r="H245" s="11" t="str">
        <f t="shared" si="38"/>
        <v>N/A</v>
      </c>
      <c r="I245" s="12">
        <v>11.29</v>
      </c>
      <c r="J245" s="12">
        <v>-8.36</v>
      </c>
      <c r="K245" s="41" t="s">
        <v>739</v>
      </c>
      <c r="L245" s="9" t="str">
        <f t="shared" si="39"/>
        <v>Yes</v>
      </c>
    </row>
    <row r="246" spans="1:12" ht="25" x14ac:dyDescent="0.25">
      <c r="A246" s="46" t="s">
        <v>1580</v>
      </c>
      <c r="B246" s="33" t="s">
        <v>213</v>
      </c>
      <c r="C246" s="14">
        <v>25648.091444000002</v>
      </c>
      <c r="D246" s="11" t="str">
        <f t="shared" si="36"/>
        <v>N/A</v>
      </c>
      <c r="E246" s="14">
        <v>23073.116548999998</v>
      </c>
      <c r="F246" s="11" t="str">
        <f t="shared" si="37"/>
        <v>N/A</v>
      </c>
      <c r="G246" s="14">
        <v>28232.188674000001</v>
      </c>
      <c r="H246" s="11" t="str">
        <f t="shared" si="38"/>
        <v>N/A</v>
      </c>
      <c r="I246" s="12">
        <v>-10</v>
      </c>
      <c r="J246" s="12">
        <v>22.36</v>
      </c>
      <c r="K246" s="41" t="s">
        <v>739</v>
      </c>
      <c r="L246" s="9" t="str">
        <f t="shared" si="39"/>
        <v>Yes</v>
      </c>
    </row>
    <row r="247" spans="1:12" ht="25" x14ac:dyDescent="0.25">
      <c r="A247" s="46" t="s">
        <v>1581</v>
      </c>
      <c r="B247" s="33" t="s">
        <v>213</v>
      </c>
      <c r="C247" s="14">
        <v>3560.5074933999999</v>
      </c>
      <c r="D247" s="11" t="str">
        <f t="shared" si="36"/>
        <v>N/A</v>
      </c>
      <c r="E247" s="14">
        <v>3517.4066856999998</v>
      </c>
      <c r="F247" s="11" t="str">
        <f t="shared" si="37"/>
        <v>N/A</v>
      </c>
      <c r="G247" s="14">
        <v>1511.2714544999999</v>
      </c>
      <c r="H247" s="11" t="str">
        <f t="shared" si="38"/>
        <v>N/A</v>
      </c>
      <c r="I247" s="12">
        <v>-1.21</v>
      </c>
      <c r="J247" s="12">
        <v>-57</v>
      </c>
      <c r="K247" s="41" t="s">
        <v>739</v>
      </c>
      <c r="L247" s="9" t="str">
        <f t="shared" si="39"/>
        <v>No</v>
      </c>
    </row>
    <row r="248" spans="1:12" ht="25" x14ac:dyDescent="0.25">
      <c r="A248" s="46" t="s">
        <v>1582</v>
      </c>
      <c r="B248" s="33" t="s">
        <v>213</v>
      </c>
      <c r="C248" s="14">
        <v>1968.0088720000001</v>
      </c>
      <c r="D248" s="11" t="str">
        <f t="shared" si="36"/>
        <v>N/A</v>
      </c>
      <c r="E248" s="14">
        <v>2164.8842974999998</v>
      </c>
      <c r="F248" s="11" t="str">
        <f t="shared" si="37"/>
        <v>N/A</v>
      </c>
      <c r="G248" s="14">
        <v>437.42122186</v>
      </c>
      <c r="H248" s="11" t="str">
        <f t="shared" si="38"/>
        <v>N/A</v>
      </c>
      <c r="I248" s="12">
        <v>10</v>
      </c>
      <c r="J248" s="12">
        <v>-79.8</v>
      </c>
      <c r="K248" s="41" t="s">
        <v>739</v>
      </c>
      <c r="L248" s="9" t="str">
        <f t="shared" si="39"/>
        <v>No</v>
      </c>
    </row>
    <row r="249" spans="1:12" ht="25" x14ac:dyDescent="0.25">
      <c r="A249" s="42" t="s">
        <v>1583</v>
      </c>
      <c r="B249" s="33" t="s">
        <v>213</v>
      </c>
      <c r="C249" s="11">
        <v>2.7795649836999998</v>
      </c>
      <c r="D249" s="11" t="str">
        <f t="shared" si="36"/>
        <v>N/A</v>
      </c>
      <c r="E249" s="11">
        <v>3.1313608192000002</v>
      </c>
      <c r="F249" s="11" t="str">
        <f t="shared" si="37"/>
        <v>N/A</v>
      </c>
      <c r="G249" s="11">
        <v>3.2118927495</v>
      </c>
      <c r="H249" s="11" t="str">
        <f t="shared" si="38"/>
        <v>N/A</v>
      </c>
      <c r="I249" s="12">
        <v>12.66</v>
      </c>
      <c r="J249" s="12">
        <v>2.5720000000000001</v>
      </c>
      <c r="K249" s="41" t="s">
        <v>739</v>
      </c>
      <c r="L249" s="9" t="str">
        <f t="shared" si="39"/>
        <v>Yes</v>
      </c>
    </row>
    <row r="250" spans="1:12" ht="25" x14ac:dyDescent="0.25">
      <c r="A250" s="45" t="s">
        <v>1584</v>
      </c>
      <c r="B250" s="33" t="s">
        <v>213</v>
      </c>
      <c r="C250" s="11">
        <v>6.8384954378999998</v>
      </c>
      <c r="D250" s="11" t="str">
        <f t="shared" si="36"/>
        <v>N/A</v>
      </c>
      <c r="E250" s="11">
        <v>6.6761363636000004</v>
      </c>
      <c r="F250" s="11" t="str">
        <f t="shared" si="37"/>
        <v>N/A</v>
      </c>
      <c r="G250" s="11">
        <v>6.2321954325000002</v>
      </c>
      <c r="H250" s="11" t="str">
        <f t="shared" si="38"/>
        <v>N/A</v>
      </c>
      <c r="I250" s="12">
        <v>-2.37</v>
      </c>
      <c r="J250" s="12">
        <v>-6.65</v>
      </c>
      <c r="K250" s="41" t="s">
        <v>739</v>
      </c>
      <c r="L250" s="9" t="str">
        <f t="shared" si="39"/>
        <v>Yes</v>
      </c>
    </row>
    <row r="251" spans="1:12" ht="25" x14ac:dyDescent="0.25">
      <c r="A251" s="45" t="s">
        <v>1585</v>
      </c>
      <c r="B251" s="33" t="s">
        <v>213</v>
      </c>
      <c r="C251" s="11">
        <v>8.7451038318999998</v>
      </c>
      <c r="D251" s="11" t="str">
        <f t="shared" si="36"/>
        <v>N/A</v>
      </c>
      <c r="E251" s="11">
        <v>9.7083574165000002</v>
      </c>
      <c r="F251" s="11" t="str">
        <f t="shared" si="37"/>
        <v>N/A</v>
      </c>
      <c r="G251" s="11">
        <v>11.828900331</v>
      </c>
      <c r="H251" s="11" t="str">
        <f t="shared" si="38"/>
        <v>N/A</v>
      </c>
      <c r="I251" s="12">
        <v>11.01</v>
      </c>
      <c r="J251" s="12">
        <v>21.84</v>
      </c>
      <c r="K251" s="41" t="s">
        <v>739</v>
      </c>
      <c r="L251" s="9" t="str">
        <f t="shared" si="39"/>
        <v>Yes</v>
      </c>
    </row>
    <row r="252" spans="1:12" ht="25" x14ac:dyDescent="0.25">
      <c r="A252" s="45" t="s">
        <v>1586</v>
      </c>
      <c r="B252" s="33" t="s">
        <v>213</v>
      </c>
      <c r="C252" s="11">
        <v>1.3610566354</v>
      </c>
      <c r="D252" s="11" t="str">
        <f t="shared" si="36"/>
        <v>N/A</v>
      </c>
      <c r="E252" s="11">
        <v>1.7017645501000001</v>
      </c>
      <c r="F252" s="11" t="str">
        <f t="shared" si="37"/>
        <v>N/A</v>
      </c>
      <c r="G252" s="11">
        <v>0.99530860499999996</v>
      </c>
      <c r="H252" s="11" t="str">
        <f t="shared" si="38"/>
        <v>N/A</v>
      </c>
      <c r="I252" s="12">
        <v>25.03</v>
      </c>
      <c r="J252" s="12">
        <v>-41.5</v>
      </c>
      <c r="K252" s="41" t="s">
        <v>739</v>
      </c>
      <c r="L252" s="9" t="str">
        <f t="shared" si="39"/>
        <v>No</v>
      </c>
    </row>
    <row r="253" spans="1:12" ht="25" x14ac:dyDescent="0.25">
      <c r="A253" s="45" t="s">
        <v>1587</v>
      </c>
      <c r="B253" s="33" t="s">
        <v>213</v>
      </c>
      <c r="C253" s="11">
        <v>0.489879548</v>
      </c>
      <c r="D253" s="11" t="str">
        <f t="shared" si="36"/>
        <v>N/A</v>
      </c>
      <c r="E253" s="11">
        <v>0.62871513489999997</v>
      </c>
      <c r="F253" s="11" t="str">
        <f t="shared" si="37"/>
        <v>N/A</v>
      </c>
      <c r="G253" s="11">
        <v>0.24193485649999999</v>
      </c>
      <c r="H253" s="11" t="str">
        <f t="shared" si="38"/>
        <v>N/A</v>
      </c>
      <c r="I253" s="12">
        <v>28.34</v>
      </c>
      <c r="J253" s="12">
        <v>-61.5</v>
      </c>
      <c r="K253" s="41" t="s">
        <v>739</v>
      </c>
      <c r="L253" s="9" t="str">
        <f t="shared" si="39"/>
        <v>No</v>
      </c>
    </row>
    <row r="254" spans="1:12" x14ac:dyDescent="0.25">
      <c r="A254" s="144" t="s">
        <v>1646</v>
      </c>
      <c r="B254" s="145"/>
      <c r="C254" s="145"/>
      <c r="D254" s="145"/>
      <c r="E254" s="145"/>
      <c r="F254" s="145"/>
      <c r="G254" s="145"/>
      <c r="H254" s="145"/>
      <c r="I254" s="145"/>
      <c r="J254" s="145"/>
      <c r="K254" s="145"/>
      <c r="L254" s="146"/>
    </row>
    <row r="255" spans="1:12" x14ac:dyDescent="0.25">
      <c r="A255" s="134" t="s">
        <v>1644</v>
      </c>
      <c r="B255" s="135"/>
      <c r="C255" s="135"/>
      <c r="D255" s="135"/>
      <c r="E255" s="135"/>
      <c r="F255" s="135"/>
      <c r="G255" s="135"/>
      <c r="H255" s="135"/>
      <c r="I255" s="135"/>
      <c r="J255" s="135"/>
      <c r="K255" s="135"/>
      <c r="L255" s="136"/>
    </row>
    <row r="256" spans="1:12" s="20" customFormat="1" x14ac:dyDescent="0.25">
      <c r="A256" s="137" t="s">
        <v>1742</v>
      </c>
      <c r="B256" s="137"/>
      <c r="C256" s="137"/>
      <c r="D256" s="137"/>
      <c r="E256" s="137"/>
      <c r="F256" s="137"/>
      <c r="G256" s="137"/>
      <c r="H256" s="137"/>
      <c r="I256" s="137"/>
      <c r="J256" s="137"/>
      <c r="K256" s="137"/>
      <c r="L256" s="138"/>
    </row>
    <row r="258" spans="1:1" x14ac:dyDescent="0.25">
      <c r="A258" s="2"/>
    </row>
    <row r="259" spans="1:1" x14ac:dyDescent="0.25">
      <c r="A259" s="2"/>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1589</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24" t="s">
        <v>341</v>
      </c>
      <c r="B6" s="9" t="s">
        <v>213</v>
      </c>
      <c r="C6" s="25">
        <v>7</v>
      </c>
      <c r="D6" s="9" t="s">
        <v>213</v>
      </c>
      <c r="E6" s="25">
        <v>7</v>
      </c>
      <c r="F6" s="9" t="s">
        <v>213</v>
      </c>
      <c r="G6" s="25" t="s">
        <v>1745</v>
      </c>
      <c r="H6" s="9" t="s">
        <v>213</v>
      </c>
      <c r="I6" s="10" t="s">
        <v>213</v>
      </c>
      <c r="J6" s="10" t="s">
        <v>213</v>
      </c>
      <c r="K6" s="9" t="s">
        <v>213</v>
      </c>
    </row>
    <row r="7" spans="1:11" s="26" customFormat="1" x14ac:dyDescent="0.25">
      <c r="A7" s="27" t="s">
        <v>301</v>
      </c>
      <c r="B7" s="28" t="s">
        <v>213</v>
      </c>
      <c r="C7" s="29">
        <v>207840</v>
      </c>
      <c r="D7" s="30" t="str">
        <f>IF($B7="N/A","N/A",IF(C7&gt;15,"No",IF(C7&lt;-15,"No","Yes")))</f>
        <v>N/A</v>
      </c>
      <c r="E7" s="29">
        <v>198729</v>
      </c>
      <c r="F7" s="30" t="str">
        <f>IF($B7="N/A","N/A",IF(E7&gt;15,"No",IF(E7&lt;-15,"No","Yes")))</f>
        <v>N/A</v>
      </c>
      <c r="G7" s="29">
        <v>153875</v>
      </c>
      <c r="H7" s="30" t="str">
        <f>IF($B7="N/A","N/A",IF(G7&gt;15,"No",IF(G7&lt;-15,"No","Yes")))</f>
        <v>N/A</v>
      </c>
      <c r="I7" s="31">
        <v>-4.38</v>
      </c>
      <c r="J7" s="31">
        <v>-22.6</v>
      </c>
      <c r="K7" s="30" t="str">
        <f t="shared" ref="K7:K24" si="0">IF(J7="Div by 0", "N/A", IF(J7="N/A","N/A", IF(J7&gt;30, "No", IF(J7&lt;-30, "No", "Yes"))))</f>
        <v>Yes</v>
      </c>
    </row>
    <row r="8" spans="1:11" x14ac:dyDescent="0.25">
      <c r="A8" s="24" t="s">
        <v>361</v>
      </c>
      <c r="B8" s="28" t="s">
        <v>213</v>
      </c>
      <c r="C8" s="32">
        <v>100</v>
      </c>
      <c r="D8" s="30" t="str">
        <f>IF($B8="N/A","N/A",IF(C8&gt;15,"No",IF(C8&lt;-15,"No","Yes")))</f>
        <v>N/A</v>
      </c>
      <c r="E8" s="32">
        <v>99.999496801999996</v>
      </c>
      <c r="F8" s="30" t="str">
        <f>IF($B8="N/A","N/A",IF(E8&gt;15,"No",IF(E8&lt;-15,"No","Yes")))</f>
        <v>N/A</v>
      </c>
      <c r="G8" s="32">
        <v>72.129325750999996</v>
      </c>
      <c r="H8" s="30" t="str">
        <f>IF($B8="N/A","N/A",IF(G8&gt;15,"No",IF(G8&lt;-15,"No","Yes")))</f>
        <v>N/A</v>
      </c>
      <c r="I8" s="31">
        <v>-1E-3</v>
      </c>
      <c r="J8" s="31">
        <v>-27.9</v>
      </c>
      <c r="K8" s="30" t="str">
        <f t="shared" si="0"/>
        <v>Yes</v>
      </c>
    </row>
    <row r="9" spans="1:11" x14ac:dyDescent="0.25">
      <c r="A9" s="24" t="s">
        <v>302</v>
      </c>
      <c r="B9" s="33" t="s">
        <v>213</v>
      </c>
      <c r="C9" s="9">
        <v>0</v>
      </c>
      <c r="D9" s="9" t="str">
        <f>IF($B9="N/A","N/A",IF(C9&gt;15,"No",IF(C9&lt;-15,"No","Yes")))</f>
        <v>N/A</v>
      </c>
      <c r="E9" s="9">
        <v>5.0319779999999999E-4</v>
      </c>
      <c r="F9" s="9" t="str">
        <f>IF($B9="N/A","N/A",IF(E9&gt;15,"No",IF(E9&lt;-15,"No","Yes")))</f>
        <v>N/A</v>
      </c>
      <c r="G9" s="9">
        <v>27.870674249</v>
      </c>
      <c r="H9" s="9" t="str">
        <f>IF($B9="N/A","N/A",IF(G9&gt;15,"No",IF(G9&lt;-15,"No","Yes")))</f>
        <v>N/A</v>
      </c>
      <c r="I9" s="10" t="s">
        <v>1747</v>
      </c>
      <c r="J9" s="10">
        <v>5540000</v>
      </c>
      <c r="K9" s="9" t="str">
        <f t="shared" si="0"/>
        <v>No</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5">
      <c r="A11" s="24" t="s">
        <v>817</v>
      </c>
      <c r="B11" s="33"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24" t="s">
        <v>304</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5">
      <c r="A13" s="24" t="s">
        <v>818</v>
      </c>
      <c r="B13" s="33" t="s">
        <v>214</v>
      </c>
      <c r="C13" s="9">
        <v>0</v>
      </c>
      <c r="D13" s="9" t="str">
        <f t="shared" si="1"/>
        <v>No</v>
      </c>
      <c r="E13" s="9">
        <v>0</v>
      </c>
      <c r="F13" s="9" t="str">
        <f t="shared" si="2"/>
        <v>No</v>
      </c>
      <c r="G13" s="9">
        <v>0</v>
      </c>
      <c r="H13" s="9" t="str">
        <f t="shared" si="3"/>
        <v>No</v>
      </c>
      <c r="I13" s="10" t="s">
        <v>1747</v>
      </c>
      <c r="J13" s="10" t="s">
        <v>1747</v>
      </c>
      <c r="K13" s="9" t="str">
        <f t="shared" si="0"/>
        <v>N/A</v>
      </c>
    </row>
    <row r="14" spans="1:11" x14ac:dyDescent="0.25">
      <c r="A14" s="27" t="s">
        <v>305</v>
      </c>
      <c r="B14" s="33" t="s">
        <v>213</v>
      </c>
      <c r="C14" s="34">
        <v>207840</v>
      </c>
      <c r="D14" s="9" t="str">
        <f>IF($B14="N/A","N/A",IF(C14&gt;15,"No",IF(C14&lt;-15,"No","Yes")))</f>
        <v>N/A</v>
      </c>
      <c r="E14" s="34">
        <v>198728</v>
      </c>
      <c r="F14" s="9" t="str">
        <f>IF($B14="N/A","N/A",IF(E14&gt;15,"No",IF(E14&lt;-15,"No","Yes")))</f>
        <v>N/A</v>
      </c>
      <c r="G14" s="34">
        <v>110989</v>
      </c>
      <c r="H14" s="9" t="str">
        <f>IF($B14="N/A","N/A",IF(G14&gt;15,"No",IF(G14&lt;-15,"No","Yes")))</f>
        <v>N/A</v>
      </c>
      <c r="I14" s="10">
        <v>-4.38</v>
      </c>
      <c r="J14" s="10">
        <v>-44.2</v>
      </c>
      <c r="K14" s="9" t="str">
        <f t="shared" si="0"/>
        <v>No</v>
      </c>
    </row>
    <row r="15" spans="1:11" x14ac:dyDescent="0.25">
      <c r="A15" s="24" t="s">
        <v>435</v>
      </c>
      <c r="B15" s="33" t="s">
        <v>215</v>
      </c>
      <c r="C15" s="9">
        <v>27.846901462999998</v>
      </c>
      <c r="D15" s="9" t="str">
        <f>IF($B15="N/A","N/A",IF(C15&gt;20,"No",IF(C15&lt;5,"No","Yes")))</f>
        <v>No</v>
      </c>
      <c r="E15" s="9">
        <v>26.674147579</v>
      </c>
      <c r="F15" s="9" t="str">
        <f>IF($B15="N/A","N/A",IF(E15&gt;20,"No",IF(E15&lt;5,"No","Yes")))</f>
        <v>No</v>
      </c>
      <c r="G15" s="9">
        <v>20.426348557000001</v>
      </c>
      <c r="H15" s="9" t="str">
        <f>IF($B15="N/A","N/A",IF(G15&gt;20,"No",IF(G15&lt;5,"No","Yes")))</f>
        <v>No</v>
      </c>
      <c r="I15" s="10">
        <v>-4.21</v>
      </c>
      <c r="J15" s="10">
        <v>-23.4</v>
      </c>
      <c r="K15" s="9" t="str">
        <f t="shared" si="0"/>
        <v>Yes</v>
      </c>
    </row>
    <row r="16" spans="1:11" x14ac:dyDescent="0.25">
      <c r="A16" s="24" t="s">
        <v>436</v>
      </c>
      <c r="B16" s="33" t="s">
        <v>213</v>
      </c>
      <c r="C16" s="9">
        <v>72.153098537000005</v>
      </c>
      <c r="D16" s="9" t="str">
        <f>IF($B16="N/A","N/A",IF(C16&gt;15,"No",IF(C16&lt;-15,"No","Yes")))</f>
        <v>N/A</v>
      </c>
      <c r="E16" s="9">
        <v>73.325852420999993</v>
      </c>
      <c r="F16" s="9" t="str">
        <f>IF($B16="N/A","N/A",IF(E16&gt;15,"No",IF(E16&lt;-15,"No","Yes")))</f>
        <v>N/A</v>
      </c>
      <c r="G16" s="9">
        <v>79.573651443000003</v>
      </c>
      <c r="H16" s="9" t="str">
        <f>IF($B16="N/A","N/A",IF(G16&gt;15,"No",IF(G16&lt;-15,"No","Yes")))</f>
        <v>N/A</v>
      </c>
      <c r="I16" s="10">
        <v>1.625</v>
      </c>
      <c r="J16" s="10">
        <v>8.5210000000000008</v>
      </c>
      <c r="K16" s="9" t="str">
        <f t="shared" si="0"/>
        <v>Yes</v>
      </c>
    </row>
    <row r="17" spans="1:11" x14ac:dyDescent="0.25">
      <c r="A17" s="24" t="s">
        <v>437</v>
      </c>
      <c r="B17" s="33" t="s">
        <v>213</v>
      </c>
      <c r="C17" s="9">
        <v>11.349114704</v>
      </c>
      <c r="D17" s="9" t="str">
        <f>IF($B17="N/A","N/A",IF(C17&gt;15,"No",IF(C17&lt;-15,"No","Yes")))</f>
        <v>N/A</v>
      </c>
      <c r="E17" s="9">
        <v>4.8553802181999997</v>
      </c>
      <c r="F17" s="9" t="str">
        <f>IF($B17="N/A","N/A",IF(E17&gt;15,"No",IF(E17&lt;-15,"No","Yes")))</f>
        <v>N/A</v>
      </c>
      <c r="G17" s="9">
        <v>4.7274955176000004</v>
      </c>
      <c r="H17" s="9" t="str">
        <f>IF($B17="N/A","N/A",IF(G17&gt;15,"No",IF(G17&lt;-15,"No","Yes")))</f>
        <v>N/A</v>
      </c>
      <c r="I17" s="10">
        <v>-57.2</v>
      </c>
      <c r="J17" s="10">
        <v>-2.63</v>
      </c>
      <c r="K17" s="9" t="str">
        <f t="shared" si="0"/>
        <v>Yes</v>
      </c>
    </row>
    <row r="18" spans="1:11" x14ac:dyDescent="0.25">
      <c r="A18" s="24" t="s">
        <v>819</v>
      </c>
      <c r="B18" s="33" t="s">
        <v>213</v>
      </c>
      <c r="C18" s="80">
        <v>4194.1393928999996</v>
      </c>
      <c r="D18" s="9" t="str">
        <f>IF($B18="N/A","N/A",IF(C18&gt;15,"No",IF(C18&lt;-15,"No","Yes")))</f>
        <v>N/A</v>
      </c>
      <c r="E18" s="80">
        <v>7576.6197533000004</v>
      </c>
      <c r="F18" s="9" t="str">
        <f>IF($B18="N/A","N/A",IF(E18&gt;15,"No",IF(E18&lt;-15,"No","Yes")))</f>
        <v>N/A</v>
      </c>
      <c r="G18" s="80">
        <v>4798.5925291000003</v>
      </c>
      <c r="H18" s="9" t="str">
        <f>IF($B18="N/A","N/A",IF(G18&gt;15,"No",IF(G18&lt;-15,"No","Yes")))</f>
        <v>N/A</v>
      </c>
      <c r="I18" s="10">
        <v>80.650000000000006</v>
      </c>
      <c r="J18" s="10">
        <v>-36.700000000000003</v>
      </c>
      <c r="K18" s="9" t="str">
        <f t="shared" si="0"/>
        <v>No</v>
      </c>
    </row>
    <row r="19" spans="1:11" x14ac:dyDescent="0.25">
      <c r="A19" s="3" t="s">
        <v>306</v>
      </c>
      <c r="B19" s="33" t="s">
        <v>213</v>
      </c>
      <c r="C19" s="34">
        <v>1282</v>
      </c>
      <c r="D19" s="33" t="s">
        <v>213</v>
      </c>
      <c r="E19" s="34">
        <v>2482</v>
      </c>
      <c r="F19" s="33" t="s">
        <v>213</v>
      </c>
      <c r="G19" s="34">
        <v>2745</v>
      </c>
      <c r="H19" s="9" t="str">
        <f>IF($B19="N/A","N/A",IF(G19&gt;15,"No",IF(G19&lt;-15,"No","Yes")))</f>
        <v>N/A</v>
      </c>
      <c r="I19" s="10">
        <v>93.6</v>
      </c>
      <c r="J19" s="10">
        <v>10.6</v>
      </c>
      <c r="K19" s="9" t="str">
        <f t="shared" si="0"/>
        <v>Yes</v>
      </c>
    </row>
    <row r="20" spans="1:11" x14ac:dyDescent="0.25">
      <c r="A20" s="3" t="s">
        <v>346</v>
      </c>
      <c r="B20" s="33" t="s">
        <v>213</v>
      </c>
      <c r="C20" s="8">
        <v>0.61682063129999998</v>
      </c>
      <c r="D20" s="33" t="s">
        <v>213</v>
      </c>
      <c r="E20" s="8">
        <v>1.2489369946</v>
      </c>
      <c r="F20" s="33" t="s">
        <v>213</v>
      </c>
      <c r="G20" s="8">
        <v>1.7839155158</v>
      </c>
      <c r="H20" s="9" t="str">
        <f>IF($B20="N/A","N/A",IF(G20&gt;15,"No",IF(G20&lt;-15,"No","Yes")))</f>
        <v>N/A</v>
      </c>
      <c r="I20" s="10">
        <v>102.5</v>
      </c>
      <c r="J20" s="10">
        <v>42.83</v>
      </c>
      <c r="K20" s="9" t="str">
        <f t="shared" si="0"/>
        <v>No</v>
      </c>
    </row>
    <row r="21" spans="1:11" ht="25" x14ac:dyDescent="0.25">
      <c r="A21" s="3" t="s">
        <v>820</v>
      </c>
      <c r="B21" s="33" t="s">
        <v>213</v>
      </c>
      <c r="C21" s="35">
        <v>9359.7542902000005</v>
      </c>
      <c r="D21" s="9" t="str">
        <f>IF($B21="N/A","N/A",IF(C21&gt;60,"No",IF(C21&lt;15,"No","Yes")))</f>
        <v>N/A</v>
      </c>
      <c r="E21" s="35">
        <v>7934.6168412999996</v>
      </c>
      <c r="F21" s="9" t="str">
        <f>IF($B21="N/A","N/A",IF(E21&gt;60,"No",IF(E21&lt;15,"No","Yes")))</f>
        <v>N/A</v>
      </c>
      <c r="G21" s="35">
        <v>4333.6083789000004</v>
      </c>
      <c r="H21" s="9" t="str">
        <f>IF($B21="N/A","N/A",IF(G21&gt;60,"No",IF(G21&lt;15,"No","Yes")))</f>
        <v>N/A</v>
      </c>
      <c r="I21" s="10">
        <v>-15.2</v>
      </c>
      <c r="J21" s="10">
        <v>-45.4</v>
      </c>
      <c r="K21" s="9" t="str">
        <f t="shared" si="0"/>
        <v>No</v>
      </c>
    </row>
    <row r="22" spans="1:11" x14ac:dyDescent="0.25">
      <c r="A22" s="3" t="s">
        <v>821</v>
      </c>
      <c r="B22" s="33" t="s">
        <v>217</v>
      </c>
      <c r="C22" s="34">
        <v>11</v>
      </c>
      <c r="D22" s="9" t="str">
        <f>IF($B22="N/A","N/A",IF(C22="N/A","N/A",IF(C22=0,"Yes","No")))</f>
        <v>No</v>
      </c>
      <c r="E22" s="34">
        <v>11</v>
      </c>
      <c r="F22" s="9" t="str">
        <f>IF($B22="N/A","N/A",IF(E22="N/A","N/A",IF(E22=0,"Yes","No")))</f>
        <v>No</v>
      </c>
      <c r="G22" s="34">
        <v>11</v>
      </c>
      <c r="H22" s="9" t="str">
        <f>IF($B22="N/A","N/A",IF(G22=0,"Yes","No"))</f>
        <v>No</v>
      </c>
      <c r="I22" s="10">
        <v>100</v>
      </c>
      <c r="J22" s="10">
        <v>-50</v>
      </c>
      <c r="K22" s="9" t="str">
        <f t="shared" si="0"/>
        <v>No</v>
      </c>
    </row>
    <row r="23" spans="1:11" x14ac:dyDescent="0.25">
      <c r="A23" s="3" t="s">
        <v>822</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5">
      <c r="A24" s="3" t="s">
        <v>823</v>
      </c>
      <c r="B24" s="33" t="s">
        <v>217</v>
      </c>
      <c r="C24" s="80">
        <v>0</v>
      </c>
      <c r="D24" s="9" t="str">
        <f>IF($B24="N/A","N/A",IF(C24="N/A","N/A",IF(C24=0,"Yes","No")))</f>
        <v>Yes</v>
      </c>
      <c r="E24" s="80">
        <v>0</v>
      </c>
      <c r="F24" s="9" t="str">
        <f t="shared" si="4"/>
        <v>Yes</v>
      </c>
      <c r="G24" s="80">
        <v>0</v>
      </c>
      <c r="H24" s="9" t="str">
        <f t="shared" si="5"/>
        <v>Yes</v>
      </c>
      <c r="I24" s="10" t="s">
        <v>1747</v>
      </c>
      <c r="J24" s="10" t="s">
        <v>1747</v>
      </c>
      <c r="K24" s="9" t="str">
        <f t="shared" si="0"/>
        <v>N/A</v>
      </c>
    </row>
    <row r="25" spans="1:11" s="104" customFormat="1" x14ac:dyDescent="0.25">
      <c r="A25" s="99" t="s">
        <v>1646</v>
      </c>
      <c r="B25" s="100"/>
      <c r="C25" s="101"/>
      <c r="D25" s="102"/>
      <c r="E25" s="101"/>
      <c r="F25" s="102"/>
      <c r="G25" s="101"/>
      <c r="H25" s="102"/>
      <c r="I25" s="103"/>
      <c r="J25" s="103"/>
      <c r="K25" s="102"/>
    </row>
    <row r="26" spans="1:11" ht="16.5" customHeight="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1590</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149963</v>
      </c>
      <c r="D6" s="9" t="str">
        <f>IF($B6="N/A","N/A",IF(C6&gt;15,"No",IF(C6&lt;-15,"No","Yes")))</f>
        <v>N/A</v>
      </c>
      <c r="E6" s="34">
        <v>145719</v>
      </c>
      <c r="F6" s="9" t="str">
        <f>IF($B6="N/A","N/A",IF(E6&gt;15,"No",IF(E6&lt;-15,"No","Yes")))</f>
        <v>N/A</v>
      </c>
      <c r="G6" s="34">
        <v>88318</v>
      </c>
      <c r="H6" s="9" t="str">
        <f>IF($B6="N/A","N/A",IF(G6&gt;15,"No",IF(G6&lt;-15,"No","Yes")))</f>
        <v>N/A</v>
      </c>
      <c r="I6" s="10">
        <v>-2.83</v>
      </c>
      <c r="J6" s="10">
        <v>-39.4</v>
      </c>
      <c r="K6" s="9" t="str">
        <f t="shared" ref="K6:K36" si="0">IF(J6="Div by 0", "N/A", IF(J6="N/A","N/A", IF(J6&gt;30, "No", IF(J6&lt;-30, "No", "Yes"))))</f>
        <v>No</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1747</v>
      </c>
      <c r="J8" s="10" t="s">
        <v>1747</v>
      </c>
      <c r="K8" s="9" t="str">
        <f t="shared" si="0"/>
        <v>N/A</v>
      </c>
    </row>
    <row r="9" spans="1:11" x14ac:dyDescent="0.25">
      <c r="A9" s="94" t="s">
        <v>824</v>
      </c>
      <c r="B9" s="33" t="s">
        <v>218</v>
      </c>
      <c r="C9" s="80">
        <v>5867.1217500000002</v>
      </c>
      <c r="D9" s="9" t="str">
        <f>IF($B9="N/A","N/A",IF(C9&gt;7000,"No",IF(C9&lt;2000,"No","Yes")))</f>
        <v>Yes</v>
      </c>
      <c r="E9" s="80">
        <v>5501.6417076999996</v>
      </c>
      <c r="F9" s="9" t="str">
        <f>IF($B9="N/A","N/A",IF(E9&gt;7000,"No",IF(E9&lt;2000,"No","Yes")))</f>
        <v>Yes</v>
      </c>
      <c r="G9" s="80">
        <v>5725.6077923000003</v>
      </c>
      <c r="H9" s="9" t="str">
        <f>IF($B9="N/A","N/A",IF(G9&gt;7000,"No",IF(G9&lt;2000,"No","Yes")))</f>
        <v>Yes</v>
      </c>
      <c r="I9" s="10">
        <v>-6.23</v>
      </c>
      <c r="J9" s="10">
        <v>4.0709999999999997</v>
      </c>
      <c r="K9" s="9" t="str">
        <f t="shared" si="0"/>
        <v>Yes</v>
      </c>
    </row>
    <row r="10" spans="1:11" x14ac:dyDescent="0.25">
      <c r="A10" s="94" t="s">
        <v>825</v>
      </c>
      <c r="B10" s="33" t="s">
        <v>213</v>
      </c>
      <c r="C10" s="80">
        <v>1253.4331772</v>
      </c>
      <c r="D10" s="9" t="str">
        <f>IF($B10="N/A","N/A",IF(C10&gt;15,"No",IF(C10&lt;-15,"No","Yes")))</f>
        <v>N/A</v>
      </c>
      <c r="E10" s="80">
        <v>1177.7680086</v>
      </c>
      <c r="F10" s="9" t="str">
        <f>IF($B10="N/A","N/A",IF(E10&gt;15,"No",IF(E10&lt;-15,"No","Yes")))</f>
        <v>N/A</v>
      </c>
      <c r="G10" s="80">
        <v>1166.3223776</v>
      </c>
      <c r="H10" s="9" t="str">
        <f>IF($B10="N/A","N/A",IF(G10&gt;15,"No",IF(G10&lt;-15,"No","Yes")))</f>
        <v>N/A</v>
      </c>
      <c r="I10" s="10">
        <v>-6.04</v>
      </c>
      <c r="J10" s="10">
        <v>-0.97199999999999998</v>
      </c>
      <c r="K10" s="9" t="str">
        <f t="shared" si="0"/>
        <v>Yes</v>
      </c>
    </row>
    <row r="11" spans="1:11" x14ac:dyDescent="0.25">
      <c r="A11" s="94" t="s">
        <v>309</v>
      </c>
      <c r="B11" s="33" t="s">
        <v>219</v>
      </c>
      <c r="C11" s="9">
        <v>0.59881437420000005</v>
      </c>
      <c r="D11" s="9" t="str">
        <f>IF($B11="N/A","N/A",IF(C11&gt;10,"No",IF(C11&lt;=0,"No","Yes")))</f>
        <v>Yes</v>
      </c>
      <c r="E11" s="9">
        <v>0.3945950768</v>
      </c>
      <c r="F11" s="9" t="str">
        <f>IF($B11="N/A","N/A",IF(E11&gt;10,"No",IF(E11&lt;=0,"No","Yes")))</f>
        <v>Yes</v>
      </c>
      <c r="G11" s="9">
        <v>0.25136438779999998</v>
      </c>
      <c r="H11" s="9" t="str">
        <f>IF($B11="N/A","N/A",IF(G11&gt;10,"No",IF(G11&lt;=0,"No","Yes")))</f>
        <v>Yes</v>
      </c>
      <c r="I11" s="10">
        <v>-34.1</v>
      </c>
      <c r="J11" s="10">
        <v>-36.299999999999997</v>
      </c>
      <c r="K11" s="9" t="str">
        <f t="shared" si="0"/>
        <v>No</v>
      </c>
    </row>
    <row r="12" spans="1:11" x14ac:dyDescent="0.25">
      <c r="A12" s="94" t="s">
        <v>826</v>
      </c>
      <c r="B12" s="33" t="s">
        <v>213</v>
      </c>
      <c r="C12" s="80">
        <v>2790.9075723999999</v>
      </c>
      <c r="D12" s="9" t="str">
        <f>IF($B12="N/A","N/A",IF(C12&gt;15,"No",IF(C12&lt;-15,"No","Yes")))</f>
        <v>N/A</v>
      </c>
      <c r="E12" s="80">
        <v>2988.6834782999999</v>
      </c>
      <c r="F12" s="9" t="str">
        <f>IF($B12="N/A","N/A",IF(E12&gt;15,"No",IF(E12&lt;-15,"No","Yes")))</f>
        <v>N/A</v>
      </c>
      <c r="G12" s="80">
        <v>3512.5945946000002</v>
      </c>
      <c r="H12" s="9" t="str">
        <f>IF($B12="N/A","N/A",IF(G12&gt;15,"No",IF(G12&lt;-15,"No","Yes")))</f>
        <v>N/A</v>
      </c>
      <c r="I12" s="10">
        <v>7.0860000000000003</v>
      </c>
      <c r="J12" s="10">
        <v>17.53</v>
      </c>
      <c r="K12" s="9" t="str">
        <f t="shared" si="0"/>
        <v>Yes</v>
      </c>
    </row>
    <row r="13" spans="1:11" x14ac:dyDescent="0.25">
      <c r="A13" s="94" t="s">
        <v>310</v>
      </c>
      <c r="B13" s="33" t="s">
        <v>214</v>
      </c>
      <c r="C13" s="8">
        <v>100</v>
      </c>
      <c r="D13" s="9" t="str">
        <f>IF($B13="N/A","N/A",IF(C13&gt;100,"No",IF(C13&lt;95,"No","Yes")))</f>
        <v>Yes</v>
      </c>
      <c r="E13" s="8">
        <v>100</v>
      </c>
      <c r="F13" s="9" t="str">
        <f>IF($B13="N/A","N/A",IF(E13&gt;100,"No",IF(E13&lt;95,"No","Yes")))</f>
        <v>Yes</v>
      </c>
      <c r="G13" s="8">
        <v>100</v>
      </c>
      <c r="H13" s="9" t="str">
        <f>IF($B13="N/A","N/A",IF(G13&gt;100,"No",IF(G13&lt;95,"No","Yes")))</f>
        <v>Yes</v>
      </c>
      <c r="I13" s="10">
        <v>0</v>
      </c>
      <c r="J13" s="10">
        <v>0</v>
      </c>
      <c r="K13" s="9" t="str">
        <f t="shared" si="0"/>
        <v>Yes</v>
      </c>
    </row>
    <row r="14" spans="1:11" x14ac:dyDescent="0.25">
      <c r="A14" s="94" t="s">
        <v>827</v>
      </c>
      <c r="B14" s="33" t="s">
        <v>220</v>
      </c>
      <c r="C14" s="8">
        <v>1.1581656809</v>
      </c>
      <c r="D14" s="9" t="str">
        <f>IF($B14="N/A","N/A",IF(C14&gt;1,"Yes","No"))</f>
        <v>Yes</v>
      </c>
      <c r="E14" s="8">
        <v>1.1565204263</v>
      </c>
      <c r="F14" s="9" t="str">
        <f>IF($B14="N/A","N/A",IF(E14&gt;1,"Yes","No"))</f>
        <v>Yes</v>
      </c>
      <c r="G14" s="8">
        <v>1.1562308929</v>
      </c>
      <c r="H14" s="9" t="str">
        <f>IF($B14="N/A","N/A",IF(G14&gt;1,"Yes","No"))</f>
        <v>Yes</v>
      </c>
      <c r="I14" s="10">
        <v>-0.14199999999999999</v>
      </c>
      <c r="J14" s="10">
        <v>-2.5000000000000001E-2</v>
      </c>
      <c r="K14" s="9" t="str">
        <f t="shared" si="0"/>
        <v>Yes</v>
      </c>
    </row>
    <row r="15" spans="1:11" x14ac:dyDescent="0.25">
      <c r="A15" s="94" t="s">
        <v>311</v>
      </c>
      <c r="B15" s="33" t="s">
        <v>214</v>
      </c>
      <c r="C15" s="8">
        <v>99.856631301999997</v>
      </c>
      <c r="D15" s="9" t="str">
        <f>IF($B15="N/A","N/A",IF(C15&gt;100,"No",IF(C15&lt;95,"No","Yes")))</f>
        <v>Yes</v>
      </c>
      <c r="E15" s="8">
        <v>99.664422622000004</v>
      </c>
      <c r="F15" s="9" t="str">
        <f>IF($B15="N/A","N/A",IF(E15&gt;100,"No",IF(E15&lt;95,"No","Yes")))</f>
        <v>Yes</v>
      </c>
      <c r="G15" s="8">
        <v>95.866074866000005</v>
      </c>
      <c r="H15" s="9" t="str">
        <f>IF($B15="N/A","N/A",IF(G15&gt;100,"No",IF(G15&lt;95,"No","Yes")))</f>
        <v>Yes</v>
      </c>
      <c r="I15" s="10">
        <v>-0.192</v>
      </c>
      <c r="J15" s="10">
        <v>-3.81</v>
      </c>
      <c r="K15" s="9" t="str">
        <f t="shared" si="0"/>
        <v>Yes</v>
      </c>
    </row>
    <row r="16" spans="1:11" x14ac:dyDescent="0.25">
      <c r="A16" s="94" t="s">
        <v>828</v>
      </c>
      <c r="B16" s="33" t="s">
        <v>221</v>
      </c>
      <c r="C16" s="8">
        <v>10.746981595999999</v>
      </c>
      <c r="D16" s="9" t="str">
        <f>IF($B16="N/A","N/A",IF(C16&gt;3,"Yes","No"))</f>
        <v>Yes</v>
      </c>
      <c r="E16" s="8">
        <v>10.943985401999999</v>
      </c>
      <c r="F16" s="9" t="str">
        <f>IF($B16="N/A","N/A",IF(E16&gt;3,"Yes","No"))</f>
        <v>Yes</v>
      </c>
      <c r="G16" s="8">
        <v>11.168920594999999</v>
      </c>
      <c r="H16" s="9" t="str">
        <f>IF($B16="N/A","N/A",IF(G16&gt;3,"Yes","No"))</f>
        <v>Yes</v>
      </c>
      <c r="I16" s="10">
        <v>1.833</v>
      </c>
      <c r="J16" s="10">
        <v>2.0550000000000002</v>
      </c>
      <c r="K16" s="9" t="str">
        <f t="shared" si="0"/>
        <v>Yes</v>
      </c>
    </row>
    <row r="17" spans="1:11" x14ac:dyDescent="0.25">
      <c r="A17" s="94" t="s">
        <v>829</v>
      </c>
      <c r="B17" s="33" t="s">
        <v>222</v>
      </c>
      <c r="C17" s="8">
        <v>4.6437029278999997</v>
      </c>
      <c r="D17" s="9" t="str">
        <f>IF($B17="N/A","N/A",IF(C17&gt;=8,"No",IF(C17&lt;2,"No","Yes")))</f>
        <v>Yes</v>
      </c>
      <c r="E17" s="8">
        <v>4.6355155583999998</v>
      </c>
      <c r="F17" s="9" t="str">
        <f>IF($B17="N/A","N/A",IF(E17&gt;=8,"No",IF(E17&lt;2,"No","Yes")))</f>
        <v>Yes</v>
      </c>
      <c r="G17" s="8">
        <v>4.8813244552999997</v>
      </c>
      <c r="H17" s="9" t="str">
        <f>IF($B17="N/A","N/A",IF(G17&gt;=8,"No",IF(G17&lt;2,"No","Yes")))</f>
        <v>Yes</v>
      </c>
      <c r="I17" s="10">
        <v>-0.17599999999999999</v>
      </c>
      <c r="J17" s="10">
        <v>5.3029999999999999</v>
      </c>
      <c r="K17" s="9" t="str">
        <f t="shared" si="0"/>
        <v>Yes</v>
      </c>
    </row>
    <row r="18" spans="1:11" x14ac:dyDescent="0.25">
      <c r="A18" s="94" t="s">
        <v>830</v>
      </c>
      <c r="B18" s="33" t="s">
        <v>222</v>
      </c>
      <c r="C18" s="8">
        <v>4.6808412741999996</v>
      </c>
      <c r="D18" s="9" t="str">
        <f>IF($B18="N/A","N/A",IF(C18&gt;=8,"No",IF(C18&lt;2,"No","Yes")))</f>
        <v>Yes</v>
      </c>
      <c r="E18" s="8">
        <v>4.6712439695999999</v>
      </c>
      <c r="F18" s="9" t="str">
        <f>IF($B18="N/A","N/A",IF(E18&gt;=8,"No",IF(E18&lt;2,"No","Yes")))</f>
        <v>Yes</v>
      </c>
      <c r="G18" s="8">
        <v>4.9091125252000003</v>
      </c>
      <c r="H18" s="9" t="str">
        <f>IF($B18="N/A","N/A",IF(G18&gt;=8,"No",IF(G18&lt;2,"No","Yes")))</f>
        <v>Yes</v>
      </c>
      <c r="I18" s="10">
        <v>-0.20499999999999999</v>
      </c>
      <c r="J18" s="10">
        <v>5.0919999999999996</v>
      </c>
      <c r="K18" s="9" t="str">
        <f t="shared" si="0"/>
        <v>Yes</v>
      </c>
    </row>
    <row r="19" spans="1:11" x14ac:dyDescent="0.25">
      <c r="A19" s="94" t="s">
        <v>312</v>
      </c>
      <c r="B19" s="33"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4" t="s">
        <v>31</v>
      </c>
      <c r="B20" s="49" t="s">
        <v>214</v>
      </c>
      <c r="C20" s="8">
        <v>98.098864387000006</v>
      </c>
      <c r="D20" s="9" t="str">
        <f>IF($B20="N/A","N/A",IF(C20&gt;100,"No",IF(C20&lt;95,"No","Yes")))</f>
        <v>Yes</v>
      </c>
      <c r="E20" s="8">
        <v>98.274761698999995</v>
      </c>
      <c r="F20" s="9" t="str">
        <f>IF($B20="N/A","N/A",IF(E20&gt;100,"No",IF(E20&lt;95,"No","Yes")))</f>
        <v>Yes</v>
      </c>
      <c r="G20" s="8">
        <v>98.521252746000002</v>
      </c>
      <c r="H20" s="9" t="str">
        <f>IF($B20="N/A","N/A",IF(G20&gt;100,"No",IF(G20&lt;95,"No","Yes")))</f>
        <v>Yes</v>
      </c>
      <c r="I20" s="10">
        <v>0.17929999999999999</v>
      </c>
      <c r="J20" s="10">
        <v>0.25080000000000002</v>
      </c>
      <c r="K20" s="9" t="str">
        <f t="shared" si="0"/>
        <v>Yes</v>
      </c>
    </row>
    <row r="21" spans="1:11" x14ac:dyDescent="0.25">
      <c r="A21" s="94" t="s">
        <v>313</v>
      </c>
      <c r="B21" s="33" t="s">
        <v>214</v>
      </c>
      <c r="C21" s="8">
        <v>98.302914719</v>
      </c>
      <c r="D21" s="9" t="str">
        <f>IF($B21="N/A","N/A",IF(C21&gt;100,"No",IF(C21&lt;95,"No","Yes")))</f>
        <v>Yes</v>
      </c>
      <c r="E21" s="8">
        <v>98.352308210000004</v>
      </c>
      <c r="F21" s="9" t="str">
        <f>IF($B21="N/A","N/A",IF(E21&gt;100,"No",IF(E21&lt;95,"No","Yes")))</f>
        <v>Yes</v>
      </c>
      <c r="G21" s="8">
        <v>98.445390520999993</v>
      </c>
      <c r="H21" s="9" t="str">
        <f>IF($B21="N/A","N/A",IF(G21&gt;100,"No",IF(G21&lt;95,"No","Yes")))</f>
        <v>Yes</v>
      </c>
      <c r="I21" s="10">
        <v>5.0200000000000002E-2</v>
      </c>
      <c r="J21" s="10">
        <v>9.4600000000000004E-2</v>
      </c>
      <c r="K21" s="9" t="str">
        <f t="shared" si="0"/>
        <v>Yes</v>
      </c>
    </row>
    <row r="22" spans="1:11" x14ac:dyDescent="0.25">
      <c r="A22" s="94" t="s">
        <v>1720</v>
      </c>
      <c r="B22" s="33" t="s">
        <v>224</v>
      </c>
      <c r="C22" s="8">
        <v>1.4216840153999999</v>
      </c>
      <c r="D22" s="9" t="str">
        <f>IF($B22="N/A","N/A",IF(C22&gt;5,"No",IF(C22&lt;=0,"No","Yes")))</f>
        <v>Yes</v>
      </c>
      <c r="E22" s="8">
        <v>1.3999547073</v>
      </c>
      <c r="F22" s="9" t="str">
        <f>IF($B22="N/A","N/A",IF(E22&gt;5,"No",IF(E22&lt;=0,"No","Yes")))</f>
        <v>Yes</v>
      </c>
      <c r="G22" s="8">
        <v>1.3485359723000001</v>
      </c>
      <c r="H22" s="9" t="str">
        <f>IF($B22="N/A","N/A",IF(G22&gt;5,"No",IF(G22&lt;=0,"No","Yes")))</f>
        <v>Yes</v>
      </c>
      <c r="I22" s="10">
        <v>-1.53</v>
      </c>
      <c r="J22" s="10">
        <v>-3.67</v>
      </c>
      <c r="K22" s="9" t="str">
        <f t="shared" si="0"/>
        <v>Yes</v>
      </c>
    </row>
    <row r="23" spans="1:11" x14ac:dyDescent="0.25">
      <c r="A23" s="94" t="s">
        <v>314</v>
      </c>
      <c r="B23" s="33"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4" t="s">
        <v>831</v>
      </c>
      <c r="B24" s="33" t="s">
        <v>225</v>
      </c>
      <c r="C24" s="8">
        <v>3.7939691790999999</v>
      </c>
      <c r="D24" s="9" t="str">
        <f>IF($B24="N/A","N/A",IF(C24&gt;=2,"Yes","No"))</f>
        <v>Yes</v>
      </c>
      <c r="E24" s="8">
        <v>3.8018789588000002</v>
      </c>
      <c r="F24" s="9" t="str">
        <f>IF($B24="N/A","N/A",IF(E24&gt;=2,"Yes","No"))</f>
        <v>Yes</v>
      </c>
      <c r="G24" s="8">
        <v>3.8325596141</v>
      </c>
      <c r="H24" s="9" t="str">
        <f>IF($B24="N/A","N/A",IF(G24&gt;=2,"Yes","No"))</f>
        <v>Yes</v>
      </c>
      <c r="I24" s="10">
        <v>0.20849999999999999</v>
      </c>
      <c r="J24" s="10">
        <v>0.80700000000000005</v>
      </c>
      <c r="K24" s="9" t="str">
        <f t="shared" si="0"/>
        <v>Yes</v>
      </c>
    </row>
    <row r="25" spans="1:11" x14ac:dyDescent="0.25">
      <c r="A25" s="94" t="s">
        <v>832</v>
      </c>
      <c r="B25" s="33" t="s">
        <v>226</v>
      </c>
      <c r="C25" s="8">
        <v>6.4362542760999997</v>
      </c>
      <c r="D25" s="9" t="str">
        <f>IF($B25="N/A","N/A",IF(C25&gt;30,"No",IF(C25&lt;5,"No","Yes")))</f>
        <v>Yes</v>
      </c>
      <c r="E25" s="8">
        <v>6.2819536230999997</v>
      </c>
      <c r="F25" s="9" t="str">
        <f>IF($B25="N/A","N/A",IF(E25&gt;30,"No",IF(E25&lt;5,"No","Yes")))</f>
        <v>Yes</v>
      </c>
      <c r="G25" s="8">
        <v>6.3905432640999997</v>
      </c>
      <c r="H25" s="9" t="str">
        <f>IF($B25="N/A","N/A",IF(G25&gt;30,"No",IF(G25&lt;5,"No","Yes")))</f>
        <v>Yes</v>
      </c>
      <c r="I25" s="10">
        <v>-2.4</v>
      </c>
      <c r="J25" s="10">
        <v>1.7290000000000001</v>
      </c>
      <c r="K25" s="9" t="str">
        <f t="shared" si="0"/>
        <v>Yes</v>
      </c>
    </row>
    <row r="26" spans="1:11" x14ac:dyDescent="0.25">
      <c r="A26" s="94" t="s">
        <v>833</v>
      </c>
      <c r="B26" s="33" t="s">
        <v>227</v>
      </c>
      <c r="C26" s="8">
        <v>23.161713223</v>
      </c>
      <c r="D26" s="9" t="str">
        <f>IF($B26="N/A","N/A",IF(C26&gt;75,"No",IF(C26&lt;15,"No","Yes")))</f>
        <v>Yes</v>
      </c>
      <c r="E26" s="8">
        <v>22.539270788</v>
      </c>
      <c r="F26" s="9" t="str">
        <f>IF($B26="N/A","N/A",IF(E26&gt;75,"No",IF(E26&lt;15,"No","Yes")))</f>
        <v>Yes</v>
      </c>
      <c r="G26" s="8">
        <v>21.355782513000001</v>
      </c>
      <c r="H26" s="9" t="str">
        <f>IF($B26="N/A","N/A",IF(G26&gt;75,"No",IF(G26&lt;15,"No","Yes")))</f>
        <v>Yes</v>
      </c>
      <c r="I26" s="10">
        <v>-2.69</v>
      </c>
      <c r="J26" s="10">
        <v>-5.25</v>
      </c>
      <c r="K26" s="9" t="str">
        <f t="shared" si="0"/>
        <v>Yes</v>
      </c>
    </row>
    <row r="27" spans="1:11" x14ac:dyDescent="0.25">
      <c r="A27" s="94" t="s">
        <v>834</v>
      </c>
      <c r="B27" s="33" t="s">
        <v>228</v>
      </c>
      <c r="C27" s="8">
        <v>70.402032500999994</v>
      </c>
      <c r="D27" s="9" t="str">
        <f>IF($B27="N/A","N/A",IF(C27&gt;70,"No",IF(C27&lt;25,"No","Yes")))</f>
        <v>No</v>
      </c>
      <c r="E27" s="8">
        <v>71.178775588999997</v>
      </c>
      <c r="F27" s="9" t="str">
        <f>IF($B27="N/A","N/A",IF(E27&gt;70,"No",IF(E27&lt;25,"No","Yes")))</f>
        <v>No</v>
      </c>
      <c r="G27" s="8">
        <v>72.253674223000004</v>
      </c>
      <c r="H27" s="9" t="str">
        <f>IF($B27="N/A","N/A",IF(G27&gt;70,"No",IF(G27&lt;25,"No","Yes")))</f>
        <v>No</v>
      </c>
      <c r="I27" s="10">
        <v>1.103</v>
      </c>
      <c r="J27" s="10">
        <v>1.51</v>
      </c>
      <c r="K27" s="9" t="str">
        <f t="shared" si="0"/>
        <v>Yes</v>
      </c>
    </row>
    <row r="28" spans="1:11" x14ac:dyDescent="0.25">
      <c r="A28" s="94" t="s">
        <v>318</v>
      </c>
      <c r="B28" s="33" t="s">
        <v>229</v>
      </c>
      <c r="C28" s="8">
        <v>58.845181812</v>
      </c>
      <c r="D28" s="9" t="str">
        <f>IF($B28="N/A","N/A",IF(C28&gt;70,"No",IF(C28&lt;35,"No","Yes")))</f>
        <v>Yes</v>
      </c>
      <c r="E28" s="8">
        <v>59.160438927000001</v>
      </c>
      <c r="F28" s="9" t="str">
        <f>IF($B28="N/A","N/A",IF(E28&gt;70,"No",IF(E28&lt;35,"No","Yes")))</f>
        <v>Yes</v>
      </c>
      <c r="G28" s="8">
        <v>58.759256323999999</v>
      </c>
      <c r="H28" s="9" t="str">
        <f>IF($B28="N/A","N/A",IF(G28&gt;70,"No",IF(G28&lt;35,"No","Yes")))</f>
        <v>Yes</v>
      </c>
      <c r="I28" s="10">
        <v>0.53569999999999995</v>
      </c>
      <c r="J28" s="10">
        <v>-0.67800000000000005</v>
      </c>
      <c r="K28" s="9" t="str">
        <f t="shared" si="0"/>
        <v>Yes</v>
      </c>
    </row>
    <row r="29" spans="1:11" x14ac:dyDescent="0.25">
      <c r="A29" s="94" t="s">
        <v>835</v>
      </c>
      <c r="B29" s="33" t="s">
        <v>220</v>
      </c>
      <c r="C29" s="8">
        <v>2.0150035128999999</v>
      </c>
      <c r="D29" s="9" t="str">
        <f>IF($B29="N/A","N/A",IF(C29&gt;1,"Yes","No"))</f>
        <v>Yes</v>
      </c>
      <c r="E29" s="8">
        <v>2.0047443393000002</v>
      </c>
      <c r="F29" s="9" t="str">
        <f>IF($B29="N/A","N/A",IF(E29&gt;1,"Yes","No"))</f>
        <v>Yes</v>
      </c>
      <c r="G29" s="8">
        <v>2.0268041236999998</v>
      </c>
      <c r="H29" s="9" t="str">
        <f>IF($B29="N/A","N/A",IF(G29&gt;1,"Yes","No"))</f>
        <v>Yes</v>
      </c>
      <c r="I29" s="10">
        <v>-0.50900000000000001</v>
      </c>
      <c r="J29" s="10">
        <v>1.1000000000000001</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5">
      <c r="A31" s="94" t="s">
        <v>836</v>
      </c>
      <c r="B31" s="33" t="s">
        <v>213</v>
      </c>
      <c r="C31" s="8">
        <v>99.998866804000002</v>
      </c>
      <c r="D31" s="9" t="str">
        <f>IF($B31="N/A","N/A",IF(C31&gt;15,"No",IF(C31&lt;-15,"No","Yes")))</f>
        <v>N/A</v>
      </c>
      <c r="E31" s="8">
        <v>100</v>
      </c>
      <c r="F31" s="9" t="str">
        <f>IF($B31="N/A","N/A",IF(E31&gt;15,"No",IF(E31&lt;-15,"No","Yes")))</f>
        <v>N/A</v>
      </c>
      <c r="G31" s="8">
        <v>99.998073031999994</v>
      </c>
      <c r="H31" s="9" t="str">
        <f>IF($B31="N/A","N/A",IF(G31&gt;15,"No",IF(G31&lt;-15,"No","Yes")))</f>
        <v>N/A</v>
      </c>
      <c r="I31" s="10">
        <v>1.1000000000000001E-3</v>
      </c>
      <c r="J31" s="10">
        <v>-2E-3</v>
      </c>
      <c r="K31" s="9" t="str">
        <f t="shared" si="0"/>
        <v>Yes</v>
      </c>
    </row>
    <row r="32" spans="1:11" x14ac:dyDescent="0.25">
      <c r="A32" s="94" t="s">
        <v>320</v>
      </c>
      <c r="B32" s="33"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5">
      <c r="A33" s="94" t="s">
        <v>321</v>
      </c>
      <c r="B33" s="33"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4" t="s">
        <v>322</v>
      </c>
      <c r="B34" s="33"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5">
      <c r="A35" s="94" t="s">
        <v>323</v>
      </c>
      <c r="B35" s="33" t="s">
        <v>213</v>
      </c>
      <c r="C35" s="8">
        <v>24.163960444000001</v>
      </c>
      <c r="D35" s="9" t="str">
        <f>IF($B35="N/A","N/A",IF(C35&gt;15,"No",IF(C35&lt;-15,"No","Yes")))</f>
        <v>N/A</v>
      </c>
      <c r="E35" s="8">
        <v>24.486854836999999</v>
      </c>
      <c r="F35" s="9" t="str">
        <f>IF($B35="N/A","N/A",IF(E35&gt;15,"No",IF(E35&lt;-15,"No","Yes")))</f>
        <v>N/A</v>
      </c>
      <c r="G35" s="8">
        <v>24.022283113</v>
      </c>
      <c r="H35" s="9" t="str">
        <f>IF($B35="N/A","N/A",IF(G35&gt;15,"No",IF(G35&lt;-15,"No","Yes")))</f>
        <v>N/A</v>
      </c>
      <c r="I35" s="10">
        <v>1.3360000000000001</v>
      </c>
      <c r="J35" s="10">
        <v>-1.9</v>
      </c>
      <c r="K35" s="9" t="str">
        <f t="shared" si="0"/>
        <v>Yes</v>
      </c>
    </row>
    <row r="36" spans="1:11" ht="25" x14ac:dyDescent="0.25">
      <c r="A36" s="94" t="s">
        <v>369</v>
      </c>
      <c r="B36" s="33" t="s">
        <v>213</v>
      </c>
      <c r="C36" s="8">
        <v>11.189426725000001</v>
      </c>
      <c r="D36" s="9" t="str">
        <f>IF($B36="N/A","N/A",IF(C36&gt;15,"No",IF(C36&lt;-15,"No","Yes")))</f>
        <v>N/A</v>
      </c>
      <c r="E36" s="8">
        <v>11.959318962999999</v>
      </c>
      <c r="F36" s="9" t="str">
        <f>IF($B36="N/A","N/A",IF(E36&gt;15,"No",IF(E36&lt;-15,"No","Yes")))</f>
        <v>N/A</v>
      </c>
      <c r="G36" s="8">
        <v>14.373060984</v>
      </c>
      <c r="H36" s="9" t="str">
        <f>IF($B36="N/A","N/A",IF(G36&gt;15,"No",IF(G36&lt;-15,"No","Yes")))</f>
        <v>N/A</v>
      </c>
      <c r="I36" s="10">
        <v>6.8810000000000002</v>
      </c>
      <c r="J36" s="10">
        <v>20.18</v>
      </c>
      <c r="K36" s="9" t="str">
        <f t="shared" si="0"/>
        <v>Yes</v>
      </c>
    </row>
    <row r="37" spans="1:11" x14ac:dyDescent="0.25">
      <c r="A37" s="94" t="s">
        <v>374</v>
      </c>
      <c r="B37" s="33" t="s">
        <v>231</v>
      </c>
      <c r="C37" s="8">
        <v>87.538926267999997</v>
      </c>
      <c r="D37" s="9" t="str">
        <f>IF($B37="N/A","N/A",IF(C37&gt;90,"No",IF(C37&lt;75,"No","Yes")))</f>
        <v>Yes</v>
      </c>
      <c r="E37" s="8">
        <v>87.474522883000006</v>
      </c>
      <c r="F37" s="9" t="str">
        <f>IF($B37="N/A","N/A",IF(E37&gt;90,"No",IF(E37&lt;75,"No","Yes")))</f>
        <v>Yes</v>
      </c>
      <c r="G37" s="8">
        <v>87.496320116000007</v>
      </c>
      <c r="H37" s="9" t="str">
        <f>IF($B37="N/A","N/A",IF(G37&gt;90,"No",IF(G37&lt;75,"No","Yes")))</f>
        <v>Yes</v>
      </c>
      <c r="I37" s="10">
        <v>-7.3999999999999996E-2</v>
      </c>
      <c r="J37" s="10">
        <v>2.4899999999999999E-2</v>
      </c>
      <c r="K37" s="9" t="str">
        <f>IF(J37="Div by 0", "N/A", IF(J37="N/A","N/A", IF(J37&gt;30, "No", IF(J37&lt;-30, "No", "Yes"))))</f>
        <v>Yes</v>
      </c>
    </row>
    <row r="38" spans="1:11" x14ac:dyDescent="0.25">
      <c r="A38" s="94" t="s">
        <v>375</v>
      </c>
      <c r="B38" s="33" t="s">
        <v>232</v>
      </c>
      <c r="C38" s="8">
        <v>8.0379827024000008</v>
      </c>
      <c r="D38" s="9" t="str">
        <f>IF($B38="N/A","N/A",IF(C38&gt;10,"No",IF(C38&lt;1,"No","Yes")))</f>
        <v>Yes</v>
      </c>
      <c r="E38" s="8">
        <v>8.2116951117999992</v>
      </c>
      <c r="F38" s="9" t="str">
        <f>IF($B38="N/A","N/A",IF(E38&gt;10,"No",IF(E38&lt;1,"No","Yes")))</f>
        <v>Yes</v>
      </c>
      <c r="G38" s="8">
        <v>9.0898797526999999</v>
      </c>
      <c r="H38" s="9" t="str">
        <f>IF($B38="N/A","N/A",IF(G38&gt;10,"No",IF(G38&lt;1,"No","Yes")))</f>
        <v>Yes</v>
      </c>
      <c r="I38" s="10">
        <v>2.161</v>
      </c>
      <c r="J38" s="10">
        <v>10.69</v>
      </c>
      <c r="K38" s="9" t="str">
        <f>IF(J38="Div by 0", "N/A", IF(J38="N/A","N/A", IF(J38&gt;30, "No", IF(J38&lt;-30, "No", "Yes"))))</f>
        <v>Yes</v>
      </c>
    </row>
    <row r="39" spans="1:11" x14ac:dyDescent="0.25">
      <c r="A39" s="94" t="s">
        <v>376</v>
      </c>
      <c r="B39" s="33" t="s">
        <v>233</v>
      </c>
      <c r="C39" s="8">
        <v>3.5435407400000001</v>
      </c>
      <c r="D39" s="9" t="str">
        <f>IF($B39="N/A","N/A",IF(C39&gt;2,"No",IF(C39&lt;=0,"No","Yes")))</f>
        <v>No</v>
      </c>
      <c r="E39" s="8">
        <v>3.4223402576000002</v>
      </c>
      <c r="F39" s="9" t="str">
        <f>IF($B39="N/A","N/A",IF(E39&gt;2,"No",IF(E39&lt;=0,"No","Yes")))</f>
        <v>No</v>
      </c>
      <c r="G39" s="8">
        <v>2.4457075568</v>
      </c>
      <c r="H39" s="9" t="str">
        <f>IF($B39="N/A","N/A",IF(G39&gt;2,"No",IF(G39&lt;=0,"No","Yes")))</f>
        <v>No</v>
      </c>
      <c r="I39" s="10">
        <v>-3.42</v>
      </c>
      <c r="J39" s="10">
        <v>-28.5</v>
      </c>
      <c r="K39" s="9" t="str">
        <f>IF(J39="Div by 0", "N/A", IF(J39="N/A","N/A", IF(J39&gt;30, "No", IF(J39&lt;-30, "No", "Yes"))))</f>
        <v>Yes</v>
      </c>
    </row>
    <row r="40" spans="1:11" x14ac:dyDescent="0.25">
      <c r="A40" s="94" t="s">
        <v>377</v>
      </c>
      <c r="B40" s="33" t="s">
        <v>234</v>
      </c>
      <c r="C40" s="8">
        <v>0.87955028909999999</v>
      </c>
      <c r="D40" s="9" t="str">
        <f>IF($B40="N/A","N/A",IF(C40&gt;3,"No",IF(C40&lt;=0,"No","Yes")))</f>
        <v>Yes</v>
      </c>
      <c r="E40" s="8">
        <v>0.88938299060000003</v>
      </c>
      <c r="F40" s="9" t="str">
        <f>IF($B40="N/A","N/A",IF(E40&gt;3,"No",IF(E40&lt;=0,"No","Yes")))</f>
        <v>Yes</v>
      </c>
      <c r="G40" s="8">
        <v>0.96809257459999998</v>
      </c>
      <c r="H40" s="9" t="str">
        <f>IF($B40="N/A","N/A",IF(G40&gt;3,"No",IF(G40&lt;=0,"No","Yes")))</f>
        <v>Yes</v>
      </c>
      <c r="I40" s="10">
        <v>1.1180000000000001</v>
      </c>
      <c r="J40" s="10">
        <v>8.85</v>
      </c>
      <c r="K40" s="9" t="str">
        <f>IF(J40="Div by 0", "N/A", IF(J40="N/A","N/A", IF(J40&gt;30, "No", IF(J40&lt;-30, "No", "Yes"))))</f>
        <v>Yes</v>
      </c>
    </row>
    <row r="41" spans="1:11" s="104" customFormat="1" x14ac:dyDescent="0.25">
      <c r="A41" s="141" t="s">
        <v>1646</v>
      </c>
      <c r="B41" s="142"/>
      <c r="C41" s="142"/>
      <c r="D41" s="142"/>
      <c r="E41" s="142"/>
      <c r="F41" s="142"/>
      <c r="G41" s="142"/>
      <c r="H41" s="142"/>
      <c r="I41" s="142"/>
      <c r="J41" s="142"/>
      <c r="K41" s="143"/>
    </row>
    <row r="42" spans="1:11" ht="16.5" customHeight="1" x14ac:dyDescent="0.25">
      <c r="A42" s="134" t="s">
        <v>1644</v>
      </c>
      <c r="B42" s="135"/>
      <c r="C42" s="135"/>
      <c r="D42" s="135"/>
      <c r="E42" s="135"/>
      <c r="F42" s="135"/>
      <c r="G42" s="135"/>
      <c r="H42" s="135"/>
      <c r="I42" s="135"/>
      <c r="J42" s="135"/>
      <c r="K42" s="136"/>
    </row>
    <row r="43" spans="1:11" x14ac:dyDescent="0.25">
      <c r="A43" s="137" t="s">
        <v>1742</v>
      </c>
      <c r="B43" s="137"/>
      <c r="C43" s="137"/>
      <c r="D43" s="137"/>
      <c r="E43" s="137"/>
      <c r="F43" s="137"/>
      <c r="G43" s="137"/>
      <c r="H43" s="137"/>
      <c r="I43" s="137"/>
      <c r="J43" s="137"/>
      <c r="K43" s="13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1588</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57877</v>
      </c>
      <c r="D6" s="9" t="str">
        <f>IF($B6="N/A","N/A",IF(C6&gt;15,"No",IF(C6&lt;-15,"No","Yes")))</f>
        <v>N/A</v>
      </c>
      <c r="E6" s="34">
        <v>53009</v>
      </c>
      <c r="F6" s="9" t="str">
        <f>IF($B6="N/A","N/A",IF(E6&gt;15,"No",IF(E6&lt;-15,"No","Yes")))</f>
        <v>N/A</v>
      </c>
      <c r="G6" s="34">
        <v>22671</v>
      </c>
      <c r="H6" s="9" t="str">
        <f>IF($B6="N/A","N/A",IF(G6&gt;15,"No",IF(G6&lt;-15,"No","Yes")))</f>
        <v>N/A</v>
      </c>
      <c r="I6" s="10">
        <v>-8.41</v>
      </c>
      <c r="J6" s="10">
        <v>-57.2</v>
      </c>
      <c r="K6" s="9" t="str">
        <f t="shared" ref="K6:K31" si="0">IF(J6="Div by 0", "N/A", IF(J6="N/A","N/A", IF(J6&gt;30, "No", IF(J6&lt;-30, "No", "Yes"))))</f>
        <v>No</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5">
      <c r="A9" s="94" t="s">
        <v>824</v>
      </c>
      <c r="B9" s="33" t="s">
        <v>213</v>
      </c>
      <c r="C9" s="80">
        <v>532.25678593999999</v>
      </c>
      <c r="D9" s="9" t="str">
        <f>IF($B9="N/A","N/A",IF(C9&gt;15,"No",IF(C9&lt;-15,"No","Yes")))</f>
        <v>N/A</v>
      </c>
      <c r="E9" s="80">
        <v>545.29189383000005</v>
      </c>
      <c r="F9" s="9" t="str">
        <f>IF($B9="N/A","N/A",IF(E9&gt;15,"No",IF(E9&lt;-15,"No","Yes")))</f>
        <v>N/A</v>
      </c>
      <c r="G9" s="80">
        <v>930.20171144000005</v>
      </c>
      <c r="H9" s="9" t="str">
        <f>IF($B9="N/A","N/A",IF(G9&gt;15,"No",IF(G9&lt;-15,"No","Yes")))</f>
        <v>N/A</v>
      </c>
      <c r="I9" s="10">
        <v>2.4489999999999998</v>
      </c>
      <c r="J9" s="10">
        <v>70.59</v>
      </c>
      <c r="K9" s="9" t="str">
        <f t="shared" si="0"/>
        <v>No</v>
      </c>
    </row>
    <row r="10" spans="1:11" x14ac:dyDescent="0.25">
      <c r="A10" s="94" t="s">
        <v>309</v>
      </c>
      <c r="B10" s="33" t="s">
        <v>213</v>
      </c>
      <c r="C10" s="8">
        <v>0.85007861500000004</v>
      </c>
      <c r="D10" s="9" t="str">
        <f>IF($B10="N/A","N/A",IF(C10&gt;15,"No",IF(C10&lt;-15,"No","Yes")))</f>
        <v>N/A</v>
      </c>
      <c r="E10" s="8">
        <v>0.88286894680000005</v>
      </c>
      <c r="F10" s="9" t="str">
        <f>IF($B10="N/A","N/A",IF(E10&gt;15,"No",IF(E10&lt;-15,"No","Yes")))</f>
        <v>N/A</v>
      </c>
      <c r="G10" s="8">
        <v>1.3982620969999999</v>
      </c>
      <c r="H10" s="9" t="str">
        <f>IF($B10="N/A","N/A",IF(G10&gt;15,"No",IF(G10&lt;-15,"No","Yes")))</f>
        <v>N/A</v>
      </c>
      <c r="I10" s="10">
        <v>3.8570000000000002</v>
      </c>
      <c r="J10" s="10">
        <v>58.38</v>
      </c>
      <c r="K10" s="9" t="str">
        <f t="shared" si="0"/>
        <v>No</v>
      </c>
    </row>
    <row r="11" spans="1:11" x14ac:dyDescent="0.25">
      <c r="A11" s="94" t="s">
        <v>826</v>
      </c>
      <c r="B11" s="33" t="s">
        <v>213</v>
      </c>
      <c r="C11" s="80">
        <v>2012.1402439000001</v>
      </c>
      <c r="D11" s="9" t="str">
        <f>IF($B11="N/A","N/A",IF(C11&gt;15,"No",IF(C11&lt;-15,"No","Yes")))</f>
        <v>N/A</v>
      </c>
      <c r="E11" s="80">
        <v>1359.1410255999999</v>
      </c>
      <c r="F11" s="9" t="str">
        <f>IF($B11="N/A","N/A",IF(E11&gt;15,"No",IF(E11&lt;-15,"No","Yes")))</f>
        <v>N/A</v>
      </c>
      <c r="G11" s="80">
        <v>1052.9242902000001</v>
      </c>
      <c r="H11" s="9" t="str">
        <f>IF($B11="N/A","N/A",IF(G11&gt;15,"No",IF(G11&lt;-15,"No","Yes")))</f>
        <v>N/A</v>
      </c>
      <c r="I11" s="10">
        <v>-32.5</v>
      </c>
      <c r="J11" s="10">
        <v>-22.5</v>
      </c>
      <c r="K11" s="9" t="str">
        <f t="shared" si="0"/>
        <v>Yes</v>
      </c>
    </row>
    <row r="12" spans="1:11" x14ac:dyDescent="0.25">
      <c r="A12" s="94" t="s">
        <v>310</v>
      </c>
      <c r="B12" s="33" t="s">
        <v>214</v>
      </c>
      <c r="C12" s="8">
        <v>28.716070287000001</v>
      </c>
      <c r="D12" s="9" t="str">
        <f>IF($B12="N/A","N/A",IF(C12&gt;100,"No",IF(C12&lt;95,"No","Yes")))</f>
        <v>No</v>
      </c>
      <c r="E12" s="8">
        <v>29.744005734999998</v>
      </c>
      <c r="F12" s="9" t="str">
        <f>IF($B12="N/A","N/A",IF(E12&gt;100,"No",IF(E12&lt;95,"No","Yes")))</f>
        <v>No</v>
      </c>
      <c r="G12" s="8">
        <v>60.606060606</v>
      </c>
      <c r="H12" s="9" t="str">
        <f>IF($B12="N/A","N/A",IF(G12&gt;100,"No",IF(G12&lt;95,"No","Yes")))</f>
        <v>No</v>
      </c>
      <c r="I12" s="10">
        <v>3.58</v>
      </c>
      <c r="J12" s="10">
        <v>103.8</v>
      </c>
      <c r="K12" s="9" t="str">
        <f t="shared" si="0"/>
        <v>No</v>
      </c>
    </row>
    <row r="13" spans="1:11" x14ac:dyDescent="0.25">
      <c r="A13" s="94" t="s">
        <v>827</v>
      </c>
      <c r="B13" s="33" t="s">
        <v>220</v>
      </c>
      <c r="C13" s="8">
        <v>1.1885078219</v>
      </c>
      <c r="D13" s="9" t="str">
        <f>IF($B13="N/A","N/A",IF(C13&gt;1,"Yes","No"))</f>
        <v>Yes</v>
      </c>
      <c r="E13" s="8">
        <v>1.1842455761999999</v>
      </c>
      <c r="F13" s="9" t="str">
        <f>IF($B13="N/A","N/A",IF(E13&gt;1,"Yes","No"))</f>
        <v>Yes</v>
      </c>
      <c r="G13" s="8">
        <v>1.1890101892</v>
      </c>
      <c r="H13" s="9" t="str">
        <f>IF($B13="N/A","N/A",IF(G13&gt;1,"Yes","No"))</f>
        <v>Yes</v>
      </c>
      <c r="I13" s="10">
        <v>-0.35899999999999999</v>
      </c>
      <c r="J13" s="10">
        <v>0.40229999999999999</v>
      </c>
      <c r="K13" s="9" t="str">
        <f t="shared" si="0"/>
        <v>Yes</v>
      </c>
    </row>
    <row r="14" spans="1:11" x14ac:dyDescent="0.25">
      <c r="A14" s="94" t="s">
        <v>311</v>
      </c>
      <c r="B14" s="33" t="s">
        <v>214</v>
      </c>
      <c r="C14" s="8">
        <v>92.274996975999997</v>
      </c>
      <c r="D14" s="9" t="str">
        <f>IF($B14="N/A","N/A",IF(C14&gt;100,"No",IF(C14&lt;95,"No","Yes")))</f>
        <v>No</v>
      </c>
      <c r="E14" s="8">
        <v>91.559923787000002</v>
      </c>
      <c r="F14" s="9" t="str">
        <f>IF($B14="N/A","N/A",IF(E14&gt;100,"No",IF(E14&lt;95,"No","Yes")))</f>
        <v>No</v>
      </c>
      <c r="G14" s="8">
        <v>92.752856072</v>
      </c>
      <c r="H14" s="9" t="str">
        <f>IF($B14="N/A","N/A",IF(G14&gt;100,"No",IF(G14&lt;95,"No","Yes")))</f>
        <v>No</v>
      </c>
      <c r="I14" s="10">
        <v>-0.77500000000000002</v>
      </c>
      <c r="J14" s="10">
        <v>1.3029999999999999</v>
      </c>
      <c r="K14" s="9" t="str">
        <f t="shared" si="0"/>
        <v>Yes</v>
      </c>
    </row>
    <row r="15" spans="1:11" x14ac:dyDescent="0.25">
      <c r="A15" s="94" t="s">
        <v>828</v>
      </c>
      <c r="B15" s="33" t="s">
        <v>221</v>
      </c>
      <c r="C15" s="8">
        <v>7.4103658765000002</v>
      </c>
      <c r="D15" s="9" t="str">
        <f>IF($B15="N/A","N/A",IF(C15&gt;3,"Yes","No"))</f>
        <v>Yes</v>
      </c>
      <c r="E15" s="8">
        <v>7.5272895848000001</v>
      </c>
      <c r="F15" s="9" t="str">
        <f>IF($B15="N/A","N/A",IF(E15&gt;3,"Yes","No"))</f>
        <v>Yes</v>
      </c>
      <c r="G15" s="8">
        <v>10.466140383999999</v>
      </c>
      <c r="H15" s="9" t="str">
        <f>IF($B15="N/A","N/A",IF(G15&gt;3,"Yes","No"))</f>
        <v>Yes</v>
      </c>
      <c r="I15" s="10">
        <v>1.5780000000000001</v>
      </c>
      <c r="J15" s="10">
        <v>39.04</v>
      </c>
      <c r="K15" s="9" t="str">
        <f t="shared" si="0"/>
        <v>No</v>
      </c>
    </row>
    <row r="16" spans="1:11" x14ac:dyDescent="0.25">
      <c r="A16" s="94" t="s">
        <v>829</v>
      </c>
      <c r="B16" s="33" t="s">
        <v>222</v>
      </c>
      <c r="C16" s="8">
        <v>5.7914664914999996</v>
      </c>
      <c r="D16" s="9" t="str">
        <f>IF($B16="N/A","N/A",IF(C16&gt;=8,"No",IF(C16&lt;2,"No","Yes")))</f>
        <v>Yes</v>
      </c>
      <c r="E16" s="8">
        <v>5.8326917997000001</v>
      </c>
      <c r="F16" s="9" t="str">
        <f>IF($B16="N/A","N/A",IF(E16&gt;=8,"No",IF(E16&lt;2,"No","Yes")))</f>
        <v>Yes</v>
      </c>
      <c r="G16" s="8">
        <v>7.2786624906000004</v>
      </c>
      <c r="H16" s="9" t="str">
        <f>IF($B16="N/A","N/A",IF(G16&gt;=8,"No",IF(G16&lt;2,"No","Yes")))</f>
        <v>Yes</v>
      </c>
      <c r="I16" s="10">
        <v>0.71179999999999999</v>
      </c>
      <c r="J16" s="10">
        <v>24.79</v>
      </c>
      <c r="K16" s="9" t="str">
        <f t="shared" si="0"/>
        <v>Yes</v>
      </c>
    </row>
    <row r="17" spans="1:11" x14ac:dyDescent="0.25">
      <c r="A17" s="94" t="s">
        <v>312</v>
      </c>
      <c r="B17" s="33" t="s">
        <v>223</v>
      </c>
      <c r="C17" s="8">
        <v>60.035938283</v>
      </c>
      <c r="D17" s="9" t="str">
        <f>IF(OR($B17="N/A",$C17="N/A"),"N/A",IF(C17&gt;100,"No",IF(C17&lt;98,"No","Yes")))</f>
        <v>No</v>
      </c>
      <c r="E17" s="8">
        <v>54.486973910000003</v>
      </c>
      <c r="F17" s="9" t="str">
        <f>IF(OR($B17="N/A",$E17="N/A"),"N/A",IF(E17&gt;100,"No",IF(E17&lt;98,"No","Yes")))</f>
        <v>No</v>
      </c>
      <c r="G17" s="8">
        <v>67.667945833999994</v>
      </c>
      <c r="H17" s="9" t="str">
        <f>IF($B17="N/A","N/A",IF(G17&gt;100,"No",IF(G17&lt;98,"No","Yes")))</f>
        <v>No</v>
      </c>
      <c r="I17" s="10">
        <v>-9.24</v>
      </c>
      <c r="J17" s="10">
        <v>24.19</v>
      </c>
      <c r="K17" s="9" t="str">
        <f t="shared" si="0"/>
        <v>Yes</v>
      </c>
    </row>
    <row r="18" spans="1:11" x14ac:dyDescent="0.25">
      <c r="A18" s="94" t="s">
        <v>31</v>
      </c>
      <c r="B18" s="33" t="s">
        <v>214</v>
      </c>
      <c r="C18" s="8">
        <v>58.971612211999997</v>
      </c>
      <c r="D18" s="9" t="str">
        <f>IF($B18="N/A","N/A",IF(C18&gt;100,"No",IF(C18&lt;95,"No","Yes")))</f>
        <v>No</v>
      </c>
      <c r="E18" s="8">
        <v>53.670131486999999</v>
      </c>
      <c r="F18" s="9" t="str">
        <f>IF($B18="N/A","N/A",IF(E18&gt;100,"No",IF(E18&lt;95,"No","Yes")))</f>
        <v>No</v>
      </c>
      <c r="G18" s="8">
        <v>67.222442767999993</v>
      </c>
      <c r="H18" s="9" t="str">
        <f>IF($B18="N/A","N/A",IF(G18&gt;100,"No",IF(G18&lt;95,"No","Yes")))</f>
        <v>No</v>
      </c>
      <c r="I18" s="10">
        <v>-8.99</v>
      </c>
      <c r="J18" s="10">
        <v>25.25</v>
      </c>
      <c r="K18" s="9" t="str">
        <f t="shared" si="0"/>
        <v>Yes</v>
      </c>
    </row>
    <row r="19" spans="1:11" x14ac:dyDescent="0.25">
      <c r="A19" s="94" t="s">
        <v>313</v>
      </c>
      <c r="B19" s="33" t="s">
        <v>214</v>
      </c>
      <c r="C19" s="8">
        <v>99.994816594</v>
      </c>
      <c r="D19" s="9" t="str">
        <f>IF($B19="N/A","N/A",IF(C19&gt;100,"No",IF(C19&lt;95,"No","Yes")))</f>
        <v>Yes</v>
      </c>
      <c r="E19" s="8">
        <v>100</v>
      </c>
      <c r="F19" s="9" t="str">
        <f>IF($B19="N/A","N/A",IF(E19&gt;100,"No",IF(E19&lt;95,"No","Yes")))</f>
        <v>Yes</v>
      </c>
      <c r="G19" s="8">
        <v>100</v>
      </c>
      <c r="H19" s="9" t="str">
        <f>IF($B19="N/A","N/A",IF(G19&gt;100,"No",IF(G19&lt;95,"No","Yes")))</f>
        <v>Yes</v>
      </c>
      <c r="I19" s="10">
        <v>5.1999999999999998E-3</v>
      </c>
      <c r="J19" s="10">
        <v>0</v>
      </c>
      <c r="K19" s="9" t="str">
        <f t="shared" si="0"/>
        <v>Yes</v>
      </c>
    </row>
    <row r="20" spans="1:11" x14ac:dyDescent="0.25">
      <c r="A20" s="94" t="s">
        <v>314</v>
      </c>
      <c r="B20" s="33" t="s">
        <v>223</v>
      </c>
      <c r="C20" s="8">
        <v>99.977538573000004</v>
      </c>
      <c r="D20" s="9" t="str">
        <f>IF($B20="N/A","N/A",IF(C20&gt;100,"No",IF(C20&lt;98,"No","Yes")))</f>
        <v>Yes</v>
      </c>
      <c r="E20" s="8">
        <v>99.979248807000005</v>
      </c>
      <c r="F20" s="9" t="str">
        <f>IF($B20="N/A","N/A",IF(E20&gt;100,"No",IF(E20&lt;98,"No","Yes")))</f>
        <v>Yes</v>
      </c>
      <c r="G20" s="8">
        <v>100</v>
      </c>
      <c r="H20" s="9" t="str">
        <f>IF($B20="N/A","N/A",IF(G20&gt;100,"No",IF(G20&lt;98,"No","Yes")))</f>
        <v>Yes</v>
      </c>
      <c r="I20" s="10">
        <v>1.6999999999999999E-3</v>
      </c>
      <c r="J20" s="10">
        <v>2.0799999999999999E-2</v>
      </c>
      <c r="K20" s="9" t="str">
        <f t="shared" si="0"/>
        <v>Yes</v>
      </c>
    </row>
    <row r="21" spans="1:11" x14ac:dyDescent="0.25">
      <c r="A21" s="94" t="s">
        <v>831</v>
      </c>
      <c r="B21" s="33" t="s">
        <v>225</v>
      </c>
      <c r="C21" s="8">
        <v>3.4606318264000002</v>
      </c>
      <c r="D21" s="9" t="str">
        <f>IF($B21="N/A","N/A",IF(C21&gt;=2,"Yes","No"))</f>
        <v>Yes</v>
      </c>
      <c r="E21" s="8">
        <v>3.4785274916</v>
      </c>
      <c r="F21" s="9" t="str">
        <f>IF($B21="N/A","N/A",IF(E21&gt;=2,"Yes","No"))</f>
        <v>Yes</v>
      </c>
      <c r="G21" s="8">
        <v>4.1628071104000002</v>
      </c>
      <c r="H21" s="9" t="str">
        <f>IF($B21="N/A","N/A",IF(G21&gt;=2,"Yes","No"))</f>
        <v>Yes</v>
      </c>
      <c r="I21" s="10">
        <v>0.5171</v>
      </c>
      <c r="J21" s="10">
        <v>19.670000000000002</v>
      </c>
      <c r="K21" s="9" t="str">
        <f t="shared" si="0"/>
        <v>Yes</v>
      </c>
    </row>
    <row r="22" spans="1:11" x14ac:dyDescent="0.25">
      <c r="A22" s="94" t="s">
        <v>832</v>
      </c>
      <c r="B22" s="33" t="s">
        <v>226</v>
      </c>
      <c r="C22" s="8">
        <v>6.6725425134999998</v>
      </c>
      <c r="D22" s="9" t="str">
        <f>IF($B22="N/A","N/A",IF(C22&gt;30,"No",IF(C22&lt;5,"No","Yes")))</f>
        <v>Yes</v>
      </c>
      <c r="E22" s="8">
        <v>6.8078040681000003</v>
      </c>
      <c r="F22" s="9" t="str">
        <f>IF($B22="N/A","N/A",IF(E22&gt;30,"No",IF(E22&lt;5,"No","Yes")))</f>
        <v>Yes</v>
      </c>
      <c r="G22" s="8">
        <v>7.9573022804000004</v>
      </c>
      <c r="H22" s="9" t="str">
        <f>IF($B22="N/A","N/A",IF(G22&gt;30,"No",IF(G22&lt;5,"No","Yes")))</f>
        <v>Yes</v>
      </c>
      <c r="I22" s="10">
        <v>2.0270000000000001</v>
      </c>
      <c r="J22" s="10">
        <v>16.89</v>
      </c>
      <c r="K22" s="9" t="str">
        <f t="shared" si="0"/>
        <v>Yes</v>
      </c>
    </row>
    <row r="23" spans="1:11" x14ac:dyDescent="0.25">
      <c r="A23" s="94" t="s">
        <v>833</v>
      </c>
      <c r="B23" s="33" t="s">
        <v>227</v>
      </c>
      <c r="C23" s="8">
        <v>39.629130375000003</v>
      </c>
      <c r="D23" s="9" t="str">
        <f>IF($B23="N/A","N/A",IF(C23&gt;75,"No",IF(C23&lt;15,"No","Yes")))</f>
        <v>Yes</v>
      </c>
      <c r="E23" s="8">
        <v>37.603305785000003</v>
      </c>
      <c r="F23" s="9" t="str">
        <f>IF($B23="N/A","N/A",IF(E23&gt;75,"No",IF(E23&lt;15,"No","Yes")))</f>
        <v>Yes</v>
      </c>
      <c r="G23" s="8">
        <v>38.542631556000003</v>
      </c>
      <c r="H23" s="9" t="str">
        <f>IF($B23="N/A","N/A",IF(G23&gt;75,"No",IF(G23&lt;15,"No","Yes")))</f>
        <v>Yes</v>
      </c>
      <c r="I23" s="10">
        <v>-5.1100000000000003</v>
      </c>
      <c r="J23" s="10">
        <v>2.4980000000000002</v>
      </c>
      <c r="K23" s="9" t="str">
        <f t="shared" si="0"/>
        <v>Yes</v>
      </c>
    </row>
    <row r="24" spans="1:11" x14ac:dyDescent="0.25">
      <c r="A24" s="94" t="s">
        <v>834</v>
      </c>
      <c r="B24" s="33" t="s">
        <v>228</v>
      </c>
      <c r="C24" s="8">
        <v>53.696598922</v>
      </c>
      <c r="D24" s="9" t="str">
        <f>IF($B24="N/A","N/A",IF(C24&gt;70,"No",IF(C24&lt;25,"No","Yes")))</f>
        <v>Yes</v>
      </c>
      <c r="E24" s="8">
        <v>55.588890147000001</v>
      </c>
      <c r="F24" s="9" t="str">
        <f>IF($B24="N/A","N/A",IF(E24&gt;70,"No",IF(E24&lt;25,"No","Yes")))</f>
        <v>Yes</v>
      </c>
      <c r="G24" s="8">
        <v>53.500066164000003</v>
      </c>
      <c r="H24" s="9" t="str">
        <f>IF($B24="N/A","N/A",IF(G24&gt;70,"No",IF(G24&lt;25,"No","Yes")))</f>
        <v>Yes</v>
      </c>
      <c r="I24" s="10">
        <v>3.524</v>
      </c>
      <c r="J24" s="10">
        <v>-3.76</v>
      </c>
      <c r="K24" s="9" t="str">
        <f t="shared" si="0"/>
        <v>Yes</v>
      </c>
    </row>
    <row r="25" spans="1:11" x14ac:dyDescent="0.25">
      <c r="A25" s="94" t="s">
        <v>318</v>
      </c>
      <c r="B25" s="33" t="s">
        <v>229</v>
      </c>
      <c r="C25" s="8">
        <v>13.366276759</v>
      </c>
      <c r="D25" s="9" t="str">
        <f>IF($B25="N/A","N/A",IF(C25&gt;70,"No",IF(C25&lt;35,"No","Yes")))</f>
        <v>No</v>
      </c>
      <c r="E25" s="8">
        <v>13.588258597999999</v>
      </c>
      <c r="F25" s="9" t="str">
        <f>IF($B25="N/A","N/A",IF(E25&gt;70,"No",IF(E25&lt;35,"No","Yes")))</f>
        <v>No</v>
      </c>
      <c r="G25" s="8">
        <v>26.178818755000002</v>
      </c>
      <c r="H25" s="9" t="str">
        <f>IF($B25="N/A","N/A",IF(G25&gt;70,"No",IF(G25&lt;35,"No","Yes")))</f>
        <v>No</v>
      </c>
      <c r="I25" s="10">
        <v>1.661</v>
      </c>
      <c r="J25" s="10">
        <v>92.66</v>
      </c>
      <c r="K25" s="9" t="str">
        <f t="shared" si="0"/>
        <v>No</v>
      </c>
    </row>
    <row r="26" spans="1:11" x14ac:dyDescent="0.25">
      <c r="A26" s="94" t="s">
        <v>835</v>
      </c>
      <c r="B26" s="33" t="s">
        <v>220</v>
      </c>
      <c r="C26" s="8">
        <v>1.1708893485</v>
      </c>
      <c r="D26" s="9" t="str">
        <f>IF($B26="N/A","N/A",IF(C26&gt;1,"Yes","No"))</f>
        <v>Yes</v>
      </c>
      <c r="E26" s="8">
        <v>1.1423018187</v>
      </c>
      <c r="F26" s="9" t="str">
        <f>IF($B26="N/A","N/A",IF(E26&gt;1,"Yes","No"))</f>
        <v>Yes</v>
      </c>
      <c r="G26" s="8">
        <v>1.1287278854</v>
      </c>
      <c r="H26" s="9" t="str">
        <f>IF($B26="N/A","N/A",IF(G26&gt;1,"Yes","No"))</f>
        <v>Yes</v>
      </c>
      <c r="I26" s="10">
        <v>-2.44</v>
      </c>
      <c r="J26" s="10">
        <v>-1.19</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5">
      <c r="A28" s="94" t="s">
        <v>836</v>
      </c>
      <c r="B28" s="33" t="s">
        <v>213</v>
      </c>
      <c r="C28" s="8">
        <v>97.711995862999999</v>
      </c>
      <c r="D28" s="9" t="str">
        <f>IF($B28="N/A","N/A",IF(C28&gt;15,"No",IF(C28&lt;-15,"No","Yes")))</f>
        <v>N/A</v>
      </c>
      <c r="E28" s="8">
        <v>97.889768152000002</v>
      </c>
      <c r="F28" s="9" t="str">
        <f>IF($B28="N/A","N/A",IF(E28&gt;15,"No",IF(E28&lt;-15,"No","Yes")))</f>
        <v>N/A</v>
      </c>
      <c r="G28" s="8">
        <v>99.646166807</v>
      </c>
      <c r="H28" s="9" t="str">
        <f>IF($B28="N/A","N/A",IF(G28&gt;15,"No",IF(G28&lt;-15,"No","Yes")))</f>
        <v>N/A</v>
      </c>
      <c r="I28" s="10">
        <v>0.18190000000000001</v>
      </c>
      <c r="J28" s="10">
        <v>1.794</v>
      </c>
      <c r="K28" s="9" t="str">
        <f t="shared" si="0"/>
        <v>Yes</v>
      </c>
    </row>
    <row r="29" spans="1:11" x14ac:dyDescent="0.25">
      <c r="A29" s="94" t="s">
        <v>320</v>
      </c>
      <c r="B29" s="33"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5">
      <c r="A30" s="94" t="s">
        <v>321</v>
      </c>
      <c r="B30" s="33"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4" t="s">
        <v>322</v>
      </c>
      <c r="B31" s="33"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1591</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3" t="s">
        <v>301</v>
      </c>
      <c r="B6" s="89" t="s">
        <v>213</v>
      </c>
      <c r="C6" s="34">
        <v>0</v>
      </c>
      <c r="D6" s="9" t="str">
        <f>IF(OR($B6="N/A",$C6="N/A"),"N/A",IF(C6&lt;0,"No","Yes"))</f>
        <v>N/A</v>
      </c>
      <c r="E6" s="34">
        <v>11</v>
      </c>
      <c r="F6" s="9" t="str">
        <f>IF($B6="N/A","N/A",IF(E6&lt;0,"No","Yes"))</f>
        <v>N/A</v>
      </c>
      <c r="G6" s="34">
        <v>42886</v>
      </c>
      <c r="H6" s="9" t="str">
        <f>IF($B6="N/A","N/A",IF(G6&lt;0,"No","Yes"))</f>
        <v>N/A</v>
      </c>
      <c r="I6" s="10" t="s">
        <v>1747</v>
      </c>
      <c r="J6" s="10">
        <v>4290000</v>
      </c>
      <c r="K6" s="9" t="str">
        <f t="shared" ref="K6:K35" si="0">IF(J6="Div by 0", "N/A", IF(J6="N/A","N/A", IF(J6&gt;30, "No", IF(J6&lt;-30, "No", "Yes"))))</f>
        <v>No</v>
      </c>
    </row>
    <row r="7" spans="1:11" x14ac:dyDescent="0.25">
      <c r="A7" s="94" t="s">
        <v>438</v>
      </c>
      <c r="B7" s="89" t="s">
        <v>213</v>
      </c>
      <c r="C7" s="9" t="s">
        <v>1747</v>
      </c>
      <c r="D7" s="9" t="str">
        <f t="shared" ref="D7:D17" si="1">IF(OR($B7="N/A",$C7="N/A"),"N/A",IF(C7&lt;0,"No","Yes"))</f>
        <v>N/A</v>
      </c>
      <c r="E7" s="9">
        <v>0</v>
      </c>
      <c r="F7" s="9" t="str">
        <f t="shared" ref="F7:F17" si="2">IF($B7="N/A","N/A",IF(E7&lt;0,"No","Yes"))</f>
        <v>N/A</v>
      </c>
      <c r="G7" s="9">
        <v>0.49666557849999998</v>
      </c>
      <c r="H7" s="9" t="str">
        <f t="shared" ref="H7:H17" si="3">IF($B7="N/A","N/A",IF(G7&lt;0,"No","Yes"))</f>
        <v>N/A</v>
      </c>
      <c r="I7" s="10" t="s">
        <v>1747</v>
      </c>
      <c r="J7" s="10" t="s">
        <v>1747</v>
      </c>
      <c r="K7" s="9" t="str">
        <f t="shared" si="0"/>
        <v>N/A</v>
      </c>
    </row>
    <row r="8" spans="1:11" x14ac:dyDescent="0.25">
      <c r="A8" s="94" t="s">
        <v>439</v>
      </c>
      <c r="B8" s="89" t="s">
        <v>213</v>
      </c>
      <c r="C8" s="9" t="s">
        <v>1747</v>
      </c>
      <c r="D8" s="9" t="str">
        <f t="shared" si="1"/>
        <v>N/A</v>
      </c>
      <c r="E8" s="9">
        <v>100</v>
      </c>
      <c r="F8" s="9" t="str">
        <f t="shared" si="2"/>
        <v>N/A</v>
      </c>
      <c r="G8" s="9">
        <v>30.235974444</v>
      </c>
      <c r="H8" s="9" t="str">
        <f t="shared" si="3"/>
        <v>N/A</v>
      </c>
      <c r="I8" s="10" t="s">
        <v>1747</v>
      </c>
      <c r="J8" s="10">
        <v>-69.8</v>
      </c>
      <c r="K8" s="9" t="str">
        <f t="shared" si="0"/>
        <v>No</v>
      </c>
    </row>
    <row r="9" spans="1:11" x14ac:dyDescent="0.25">
      <c r="A9" s="94" t="s">
        <v>440</v>
      </c>
      <c r="B9" s="89" t="s">
        <v>213</v>
      </c>
      <c r="C9" s="9" t="s">
        <v>1747</v>
      </c>
      <c r="D9" s="9" t="str">
        <f t="shared" si="1"/>
        <v>N/A</v>
      </c>
      <c r="E9" s="9">
        <v>0</v>
      </c>
      <c r="F9" s="9" t="str">
        <f t="shared" si="2"/>
        <v>N/A</v>
      </c>
      <c r="G9" s="9">
        <v>37.18696078</v>
      </c>
      <c r="H9" s="9" t="str">
        <f t="shared" si="3"/>
        <v>N/A</v>
      </c>
      <c r="I9" s="10" t="s">
        <v>1747</v>
      </c>
      <c r="J9" s="10" t="s">
        <v>1747</v>
      </c>
      <c r="K9" s="9" t="str">
        <f t="shared" si="0"/>
        <v>N/A</v>
      </c>
    </row>
    <row r="10" spans="1:11" x14ac:dyDescent="0.25">
      <c r="A10" s="94" t="s">
        <v>441</v>
      </c>
      <c r="B10" s="89" t="s">
        <v>213</v>
      </c>
      <c r="C10" s="9" t="s">
        <v>1747</v>
      </c>
      <c r="D10" s="9" t="str">
        <f t="shared" si="1"/>
        <v>N/A</v>
      </c>
      <c r="E10" s="9">
        <v>0</v>
      </c>
      <c r="F10" s="9" t="str">
        <f t="shared" si="2"/>
        <v>N/A</v>
      </c>
      <c r="G10" s="9">
        <v>29.368558503999999</v>
      </c>
      <c r="H10" s="9" t="str">
        <f t="shared" si="3"/>
        <v>N/A</v>
      </c>
      <c r="I10" s="10" t="s">
        <v>1747</v>
      </c>
      <c r="J10" s="10" t="s">
        <v>1747</v>
      </c>
      <c r="K10" s="9" t="str">
        <f t="shared" si="0"/>
        <v>N/A</v>
      </c>
    </row>
    <row r="11" spans="1:11" x14ac:dyDescent="0.25">
      <c r="A11" s="24" t="s">
        <v>324</v>
      </c>
      <c r="B11" s="89" t="s">
        <v>213</v>
      </c>
      <c r="C11" s="9" t="s">
        <v>1747</v>
      </c>
      <c r="D11" s="9" t="str">
        <f t="shared" si="1"/>
        <v>N/A</v>
      </c>
      <c r="E11" s="9">
        <v>0</v>
      </c>
      <c r="F11" s="9" t="str">
        <f t="shared" si="2"/>
        <v>N/A</v>
      </c>
      <c r="G11" s="9">
        <v>99.078953505000001</v>
      </c>
      <c r="H11" s="9" t="str">
        <f t="shared" si="3"/>
        <v>N/A</v>
      </c>
      <c r="I11" s="10" t="s">
        <v>1747</v>
      </c>
      <c r="J11" s="10" t="s">
        <v>1747</v>
      </c>
      <c r="K11" s="9" t="str">
        <f t="shared" si="0"/>
        <v>N/A</v>
      </c>
    </row>
    <row r="12" spans="1:11" x14ac:dyDescent="0.25">
      <c r="A12" s="24" t="s">
        <v>310</v>
      </c>
      <c r="B12" s="89" t="s">
        <v>213</v>
      </c>
      <c r="C12" s="9" t="s">
        <v>1747</v>
      </c>
      <c r="D12" s="9" t="str">
        <f t="shared" si="1"/>
        <v>N/A</v>
      </c>
      <c r="E12" s="9">
        <v>100</v>
      </c>
      <c r="F12" s="9" t="str">
        <f t="shared" si="2"/>
        <v>N/A</v>
      </c>
      <c r="G12" s="9">
        <v>99.314461596000001</v>
      </c>
      <c r="H12" s="9" t="str">
        <f t="shared" si="3"/>
        <v>N/A</v>
      </c>
      <c r="I12" s="10" t="s">
        <v>1747</v>
      </c>
      <c r="J12" s="10">
        <v>-0.68600000000000005</v>
      </c>
      <c r="K12" s="9" t="str">
        <f t="shared" si="0"/>
        <v>Yes</v>
      </c>
    </row>
    <row r="13" spans="1:11" x14ac:dyDescent="0.25">
      <c r="A13" s="24" t="s">
        <v>827</v>
      </c>
      <c r="B13" s="89" t="s">
        <v>213</v>
      </c>
      <c r="C13" s="9" t="s">
        <v>1747</v>
      </c>
      <c r="D13" s="9" t="str">
        <f t="shared" si="1"/>
        <v>N/A</v>
      </c>
      <c r="E13" s="9">
        <v>2</v>
      </c>
      <c r="F13" s="9" t="str">
        <f t="shared" si="2"/>
        <v>N/A</v>
      </c>
      <c r="G13" s="9">
        <v>1.1167590158</v>
      </c>
      <c r="H13" s="9" t="str">
        <f t="shared" si="3"/>
        <v>N/A</v>
      </c>
      <c r="I13" s="10" t="s">
        <v>1747</v>
      </c>
      <c r="J13" s="10">
        <v>-44.2</v>
      </c>
      <c r="K13" s="9" t="str">
        <f t="shared" si="0"/>
        <v>No</v>
      </c>
    </row>
    <row r="14" spans="1:11" x14ac:dyDescent="0.25">
      <c r="A14" s="24" t="s">
        <v>311</v>
      </c>
      <c r="B14" s="89" t="s">
        <v>213</v>
      </c>
      <c r="C14" s="9" t="s">
        <v>1747</v>
      </c>
      <c r="D14" s="9" t="str">
        <f t="shared" si="1"/>
        <v>N/A</v>
      </c>
      <c r="E14" s="9">
        <v>0</v>
      </c>
      <c r="F14" s="9" t="str">
        <f t="shared" si="2"/>
        <v>N/A</v>
      </c>
      <c r="G14" s="9">
        <v>67.982558410999999</v>
      </c>
      <c r="H14" s="9" t="str">
        <f t="shared" si="3"/>
        <v>N/A</v>
      </c>
      <c r="I14" s="10" t="s">
        <v>1747</v>
      </c>
      <c r="J14" s="10" t="s">
        <v>1747</v>
      </c>
      <c r="K14" s="9" t="str">
        <f t="shared" si="0"/>
        <v>N/A</v>
      </c>
    </row>
    <row r="15" spans="1:11" x14ac:dyDescent="0.25">
      <c r="A15" s="24" t="s">
        <v>828</v>
      </c>
      <c r="B15" s="89" t="s">
        <v>213</v>
      </c>
      <c r="C15" s="9" t="s">
        <v>1747</v>
      </c>
      <c r="D15" s="9" t="str">
        <f t="shared" si="1"/>
        <v>N/A</v>
      </c>
      <c r="E15" s="9" t="s">
        <v>1747</v>
      </c>
      <c r="F15" s="9" t="str">
        <f t="shared" si="2"/>
        <v>N/A</v>
      </c>
      <c r="G15" s="9">
        <v>10.010667123999999</v>
      </c>
      <c r="H15" s="9" t="str">
        <f t="shared" si="3"/>
        <v>N/A</v>
      </c>
      <c r="I15" s="10" t="s">
        <v>1747</v>
      </c>
      <c r="J15" s="10" t="s">
        <v>1747</v>
      </c>
      <c r="K15" s="9" t="str">
        <f t="shared" si="0"/>
        <v>N/A</v>
      </c>
    </row>
    <row r="16" spans="1:11" x14ac:dyDescent="0.25">
      <c r="A16" s="24" t="s">
        <v>837</v>
      </c>
      <c r="B16" s="89" t="s">
        <v>213</v>
      </c>
      <c r="C16" s="9" t="s">
        <v>1747</v>
      </c>
      <c r="D16" s="9" t="str">
        <f t="shared" si="1"/>
        <v>N/A</v>
      </c>
      <c r="E16" s="9">
        <v>3</v>
      </c>
      <c r="F16" s="9" t="str">
        <f t="shared" si="2"/>
        <v>N/A</v>
      </c>
      <c r="G16" s="9">
        <v>4.2047170473</v>
      </c>
      <c r="H16" s="9" t="str">
        <f t="shared" si="3"/>
        <v>N/A</v>
      </c>
      <c r="I16" s="10" t="s">
        <v>1747</v>
      </c>
      <c r="J16" s="10">
        <v>40.159999999999997</v>
      </c>
      <c r="K16" s="9" t="str">
        <f t="shared" si="0"/>
        <v>No</v>
      </c>
    </row>
    <row r="17" spans="1:11" x14ac:dyDescent="0.25">
      <c r="A17" s="24" t="s">
        <v>830</v>
      </c>
      <c r="B17" s="89" t="s">
        <v>213</v>
      </c>
      <c r="C17" s="9" t="s">
        <v>1747</v>
      </c>
      <c r="D17" s="9" t="str">
        <f t="shared" si="1"/>
        <v>N/A</v>
      </c>
      <c r="E17" s="9">
        <v>3</v>
      </c>
      <c r="F17" s="9" t="str">
        <f t="shared" si="2"/>
        <v>N/A</v>
      </c>
      <c r="G17" s="9">
        <v>4.0253450641999997</v>
      </c>
      <c r="H17" s="9" t="str">
        <f t="shared" si="3"/>
        <v>N/A</v>
      </c>
      <c r="I17" s="10" t="s">
        <v>1747</v>
      </c>
      <c r="J17" s="10">
        <v>34.18</v>
      </c>
      <c r="K17" s="9" t="str">
        <f t="shared" si="0"/>
        <v>No</v>
      </c>
    </row>
    <row r="18" spans="1:11" x14ac:dyDescent="0.25">
      <c r="A18" s="94" t="s">
        <v>312</v>
      </c>
      <c r="B18" s="33" t="s">
        <v>223</v>
      </c>
      <c r="C18" s="9" t="s">
        <v>1747</v>
      </c>
      <c r="D18" s="9" t="str">
        <f>IF(OR($B18="N/A",$C18="N/A"),"N/A",IF(C18&gt;100,"No",IF(C18&lt;98,"No","Yes")))</f>
        <v>No</v>
      </c>
      <c r="E18" s="9">
        <v>100</v>
      </c>
      <c r="F18" s="9" t="str">
        <f>IF(OR($B18="N/A",$E18="N/A"),"N/A",IF(E18&gt;100,"No",IF(E18&lt;98,"No","Yes")))</f>
        <v>Yes</v>
      </c>
      <c r="G18" s="9">
        <v>100</v>
      </c>
      <c r="H18" s="9" t="str">
        <f>IF($B18="N/A","N/A",IF(G18&gt;100,"No",IF(G18&lt;98,"No","Yes")))</f>
        <v>Yes</v>
      </c>
      <c r="I18" s="10" t="s">
        <v>1747</v>
      </c>
      <c r="J18" s="10">
        <v>0</v>
      </c>
      <c r="K18" s="9" t="str">
        <f t="shared" si="0"/>
        <v>Yes</v>
      </c>
    </row>
    <row r="19" spans="1:11" x14ac:dyDescent="0.25">
      <c r="A19" s="94" t="s">
        <v>31</v>
      </c>
      <c r="B19" s="33" t="s">
        <v>214</v>
      </c>
      <c r="C19" s="9" t="s">
        <v>1747</v>
      </c>
      <c r="D19" s="9" t="str">
        <f>IF(OR($B19="N/A",$C19="N/A"),"N/A",IF(C19&gt;100,"No",IF(C19&lt;95,"No","Yes")))</f>
        <v>No</v>
      </c>
      <c r="E19" s="9">
        <v>100</v>
      </c>
      <c r="F19" s="9" t="str">
        <f>IF(OR($B19="N/A",$E19="N/A"),"N/A",IF(E19&gt;100,"No",IF(E19&lt;98,"No","Yes")))</f>
        <v>Yes</v>
      </c>
      <c r="G19" s="9">
        <v>99.221191064999999</v>
      </c>
      <c r="H19" s="9" t="str">
        <f>IF($B19="N/A","N/A",IF(G19&gt;100,"No",IF(G19&lt;95,"No","Yes")))</f>
        <v>Yes</v>
      </c>
      <c r="I19" s="10" t="s">
        <v>1747</v>
      </c>
      <c r="J19" s="10">
        <v>-0.77900000000000003</v>
      </c>
      <c r="K19" s="9" t="str">
        <f t="shared" si="0"/>
        <v>Yes</v>
      </c>
    </row>
    <row r="20" spans="1:11" x14ac:dyDescent="0.25">
      <c r="A20" s="24" t="s">
        <v>313</v>
      </c>
      <c r="B20" s="89" t="s">
        <v>213</v>
      </c>
      <c r="C20" s="9" t="s">
        <v>1747</v>
      </c>
      <c r="D20" s="9" t="str">
        <f t="shared" ref="D20:D35" si="4">IF(OR($B20="N/A",$C20="N/A"),"N/A",IF(C20&lt;0,"No","Yes"))</f>
        <v>N/A</v>
      </c>
      <c r="E20" s="9">
        <v>100</v>
      </c>
      <c r="F20" s="9" t="str">
        <f t="shared" ref="F20:F34" si="5">IF($B20="N/A","N/A",IF(E20&lt;0,"No","Yes"))</f>
        <v>N/A</v>
      </c>
      <c r="G20" s="9">
        <v>98.638250244999995</v>
      </c>
      <c r="H20" s="9" t="str">
        <f t="shared" ref="H20:H35" si="6">IF($B20="N/A","N/A",IF(G20&lt;0,"No","Yes"))</f>
        <v>N/A</v>
      </c>
      <c r="I20" s="10" t="s">
        <v>1747</v>
      </c>
      <c r="J20" s="10">
        <v>-1.36</v>
      </c>
      <c r="K20" s="9" t="str">
        <f t="shared" si="0"/>
        <v>Yes</v>
      </c>
    </row>
    <row r="21" spans="1:11" x14ac:dyDescent="0.25">
      <c r="A21" s="24" t="s">
        <v>838</v>
      </c>
      <c r="B21" s="89" t="s">
        <v>213</v>
      </c>
      <c r="C21" s="9" t="s">
        <v>1747</v>
      </c>
      <c r="D21" s="9" t="str">
        <f t="shared" si="4"/>
        <v>N/A</v>
      </c>
      <c r="E21" s="9">
        <v>0</v>
      </c>
      <c r="F21" s="9" t="str">
        <f t="shared" si="5"/>
        <v>N/A</v>
      </c>
      <c r="G21" s="9">
        <v>1.210185142</v>
      </c>
      <c r="H21" s="9" t="str">
        <f t="shared" si="6"/>
        <v>N/A</v>
      </c>
      <c r="I21" s="10" t="s">
        <v>1747</v>
      </c>
      <c r="J21" s="10" t="s">
        <v>1747</v>
      </c>
      <c r="K21" s="9" t="str">
        <f t="shared" si="0"/>
        <v>N/A</v>
      </c>
    </row>
    <row r="22" spans="1:11" x14ac:dyDescent="0.25">
      <c r="A22" s="24" t="s">
        <v>314</v>
      </c>
      <c r="B22" s="89" t="s">
        <v>213</v>
      </c>
      <c r="C22" s="9" t="s">
        <v>1747</v>
      </c>
      <c r="D22" s="9" t="str">
        <f t="shared" si="4"/>
        <v>N/A</v>
      </c>
      <c r="E22" s="9">
        <v>100</v>
      </c>
      <c r="F22" s="9" t="str">
        <f t="shared" si="5"/>
        <v>N/A</v>
      </c>
      <c r="G22" s="9">
        <v>100</v>
      </c>
      <c r="H22" s="9" t="str">
        <f t="shared" si="6"/>
        <v>N/A</v>
      </c>
      <c r="I22" s="10" t="s">
        <v>1747</v>
      </c>
      <c r="J22" s="10">
        <v>0</v>
      </c>
      <c r="K22" s="9" t="str">
        <f t="shared" si="0"/>
        <v>Yes</v>
      </c>
    </row>
    <row r="23" spans="1:11" x14ac:dyDescent="0.25">
      <c r="A23" s="24" t="s">
        <v>831</v>
      </c>
      <c r="B23" s="89" t="s">
        <v>213</v>
      </c>
      <c r="C23" s="9" t="s">
        <v>1747</v>
      </c>
      <c r="D23" s="9" t="str">
        <f t="shared" si="4"/>
        <v>N/A</v>
      </c>
      <c r="E23" s="9">
        <v>5</v>
      </c>
      <c r="F23" s="9" t="str">
        <f t="shared" si="5"/>
        <v>N/A</v>
      </c>
      <c r="G23" s="9">
        <v>3.6493494379999998</v>
      </c>
      <c r="H23" s="9" t="str">
        <f t="shared" si="6"/>
        <v>N/A</v>
      </c>
      <c r="I23" s="10" t="s">
        <v>1747</v>
      </c>
      <c r="J23" s="10">
        <v>-27</v>
      </c>
      <c r="K23" s="9" t="str">
        <f t="shared" si="0"/>
        <v>Yes</v>
      </c>
    </row>
    <row r="24" spans="1:11" x14ac:dyDescent="0.25">
      <c r="A24" s="24" t="s">
        <v>315</v>
      </c>
      <c r="B24" s="89" t="s">
        <v>213</v>
      </c>
      <c r="C24" s="9" t="s">
        <v>1747</v>
      </c>
      <c r="D24" s="9" t="str">
        <f t="shared" si="4"/>
        <v>N/A</v>
      </c>
      <c r="E24" s="9">
        <v>0</v>
      </c>
      <c r="F24" s="9" t="str">
        <f t="shared" si="5"/>
        <v>N/A</v>
      </c>
      <c r="G24" s="9">
        <v>5.1088933451000003</v>
      </c>
      <c r="H24" s="9" t="str">
        <f t="shared" si="6"/>
        <v>N/A</v>
      </c>
      <c r="I24" s="10" t="s">
        <v>1747</v>
      </c>
      <c r="J24" s="10" t="s">
        <v>1747</v>
      </c>
      <c r="K24" s="9" t="str">
        <f t="shared" si="0"/>
        <v>N/A</v>
      </c>
    </row>
    <row r="25" spans="1:11" x14ac:dyDescent="0.25">
      <c r="A25" s="24" t="s">
        <v>316</v>
      </c>
      <c r="B25" s="89" t="s">
        <v>213</v>
      </c>
      <c r="C25" s="9" t="s">
        <v>1747</v>
      </c>
      <c r="D25" s="9" t="str">
        <f t="shared" si="4"/>
        <v>N/A</v>
      </c>
      <c r="E25" s="9">
        <v>0</v>
      </c>
      <c r="F25" s="9" t="str">
        <f t="shared" si="5"/>
        <v>N/A</v>
      </c>
      <c r="G25" s="9">
        <v>15.846663247</v>
      </c>
      <c r="H25" s="9" t="str">
        <f t="shared" si="6"/>
        <v>N/A</v>
      </c>
      <c r="I25" s="10" t="s">
        <v>1747</v>
      </c>
      <c r="J25" s="10" t="s">
        <v>1747</v>
      </c>
      <c r="K25" s="9" t="str">
        <f t="shared" si="0"/>
        <v>N/A</v>
      </c>
    </row>
    <row r="26" spans="1:11" x14ac:dyDescent="0.25">
      <c r="A26" s="24" t="s">
        <v>317</v>
      </c>
      <c r="B26" s="89" t="s">
        <v>213</v>
      </c>
      <c r="C26" s="9" t="s">
        <v>1747</v>
      </c>
      <c r="D26" s="9" t="str">
        <f t="shared" si="4"/>
        <v>N/A</v>
      </c>
      <c r="E26" s="9">
        <v>100</v>
      </c>
      <c r="F26" s="9" t="str">
        <f t="shared" si="5"/>
        <v>N/A</v>
      </c>
      <c r="G26" s="9">
        <v>79.044443408000006</v>
      </c>
      <c r="H26" s="9" t="str">
        <f t="shared" si="6"/>
        <v>N/A</v>
      </c>
      <c r="I26" s="10" t="s">
        <v>1747</v>
      </c>
      <c r="J26" s="10">
        <v>-21</v>
      </c>
      <c r="K26" s="9" t="str">
        <f t="shared" si="0"/>
        <v>Yes</v>
      </c>
    </row>
    <row r="27" spans="1:11" x14ac:dyDescent="0.25">
      <c r="A27" s="24" t="s">
        <v>318</v>
      </c>
      <c r="B27" s="89" t="s">
        <v>213</v>
      </c>
      <c r="C27" s="9" t="s">
        <v>1747</v>
      </c>
      <c r="D27" s="9" t="str">
        <f t="shared" si="4"/>
        <v>N/A</v>
      </c>
      <c r="E27" s="9">
        <v>100</v>
      </c>
      <c r="F27" s="9" t="str">
        <f t="shared" si="5"/>
        <v>N/A</v>
      </c>
      <c r="G27" s="9">
        <v>50.806790094999997</v>
      </c>
      <c r="H27" s="9" t="str">
        <f t="shared" si="6"/>
        <v>N/A</v>
      </c>
      <c r="I27" s="10" t="s">
        <v>1747</v>
      </c>
      <c r="J27" s="10">
        <v>-49.2</v>
      </c>
      <c r="K27" s="9" t="str">
        <f t="shared" si="0"/>
        <v>No</v>
      </c>
    </row>
    <row r="28" spans="1:11" x14ac:dyDescent="0.25">
      <c r="A28" s="24" t="s">
        <v>835</v>
      </c>
      <c r="B28" s="89" t="s">
        <v>213</v>
      </c>
      <c r="C28" s="9" t="s">
        <v>1747</v>
      </c>
      <c r="D28" s="9" t="str">
        <f t="shared" si="4"/>
        <v>N/A</v>
      </c>
      <c r="E28" s="9">
        <v>3</v>
      </c>
      <c r="F28" s="9" t="str">
        <f t="shared" si="5"/>
        <v>N/A</v>
      </c>
      <c r="G28" s="9">
        <v>1.9098627748000001</v>
      </c>
      <c r="H28" s="9" t="str">
        <f t="shared" si="6"/>
        <v>N/A</v>
      </c>
      <c r="I28" s="10" t="s">
        <v>1747</v>
      </c>
      <c r="J28" s="10">
        <v>-36.299999999999997</v>
      </c>
      <c r="K28" s="9" t="str">
        <f t="shared" si="0"/>
        <v>No</v>
      </c>
    </row>
    <row r="29" spans="1:11" x14ac:dyDescent="0.25">
      <c r="A29" s="24" t="s">
        <v>319</v>
      </c>
      <c r="B29" s="89" t="s">
        <v>213</v>
      </c>
      <c r="C29" s="9" t="s">
        <v>1747</v>
      </c>
      <c r="D29" s="9" t="str">
        <f t="shared" si="4"/>
        <v>N/A</v>
      </c>
      <c r="E29" s="9">
        <v>0</v>
      </c>
      <c r="F29" s="9" t="str">
        <f t="shared" si="5"/>
        <v>N/A</v>
      </c>
      <c r="G29" s="9">
        <v>0</v>
      </c>
      <c r="H29" s="9" t="str">
        <f t="shared" si="6"/>
        <v>N/A</v>
      </c>
      <c r="I29" s="10" t="s">
        <v>1747</v>
      </c>
      <c r="J29" s="10" t="s">
        <v>1747</v>
      </c>
      <c r="K29" s="9" t="str">
        <f t="shared" si="0"/>
        <v>N/A</v>
      </c>
    </row>
    <row r="30" spans="1:11" x14ac:dyDescent="0.25">
      <c r="A30" s="24" t="s">
        <v>836</v>
      </c>
      <c r="B30" s="89" t="s">
        <v>213</v>
      </c>
      <c r="C30" s="9" t="s">
        <v>1747</v>
      </c>
      <c r="D30" s="9" t="str">
        <f t="shared" si="4"/>
        <v>N/A</v>
      </c>
      <c r="E30" s="9">
        <v>100</v>
      </c>
      <c r="F30" s="9" t="str">
        <f t="shared" si="5"/>
        <v>N/A</v>
      </c>
      <c r="G30" s="9">
        <v>70.003212629999993</v>
      </c>
      <c r="H30" s="9" t="str">
        <f t="shared" si="6"/>
        <v>N/A</v>
      </c>
      <c r="I30" s="10" t="s">
        <v>1747</v>
      </c>
      <c r="J30" s="10">
        <v>-30</v>
      </c>
      <c r="K30" s="9" t="str">
        <f t="shared" si="0"/>
        <v>Yes</v>
      </c>
    </row>
    <row r="31" spans="1:11" x14ac:dyDescent="0.25">
      <c r="A31" s="94" t="s">
        <v>320</v>
      </c>
      <c r="B31" s="33"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5">
      <c r="A32" s="94" t="s">
        <v>321</v>
      </c>
      <c r="B32" s="33" t="s">
        <v>213</v>
      </c>
      <c r="C32" s="9" t="s">
        <v>1747</v>
      </c>
      <c r="D32" s="9" t="str">
        <f t="shared" si="4"/>
        <v>N/A</v>
      </c>
      <c r="E32" s="9">
        <v>100</v>
      </c>
      <c r="F32" s="9" t="str">
        <f t="shared" si="5"/>
        <v>N/A</v>
      </c>
      <c r="G32" s="9">
        <v>100</v>
      </c>
      <c r="H32" s="9" t="str">
        <f t="shared" si="6"/>
        <v>N/A</v>
      </c>
      <c r="I32" s="10" t="s">
        <v>1747</v>
      </c>
      <c r="J32" s="10">
        <v>0</v>
      </c>
      <c r="K32" s="9" t="str">
        <f t="shared" si="0"/>
        <v>Yes</v>
      </c>
    </row>
    <row r="33" spans="1:11" x14ac:dyDescent="0.25">
      <c r="A33" s="24" t="s">
        <v>322</v>
      </c>
      <c r="B33" s="89" t="s">
        <v>213</v>
      </c>
      <c r="C33" s="9" t="s">
        <v>1747</v>
      </c>
      <c r="D33" s="9" t="str">
        <f t="shared" si="4"/>
        <v>N/A</v>
      </c>
      <c r="E33" s="9">
        <v>0</v>
      </c>
      <c r="F33" s="9" t="str">
        <f t="shared" si="5"/>
        <v>N/A</v>
      </c>
      <c r="G33" s="9">
        <v>0</v>
      </c>
      <c r="H33" s="9" t="str">
        <f t="shared" si="6"/>
        <v>N/A</v>
      </c>
      <c r="I33" s="10" t="s">
        <v>1747</v>
      </c>
      <c r="J33" s="10" t="s">
        <v>1747</v>
      </c>
      <c r="K33" s="9" t="str">
        <f t="shared" si="0"/>
        <v>N/A</v>
      </c>
    </row>
    <row r="34" spans="1:11" x14ac:dyDescent="0.25">
      <c r="A34" s="24" t="s">
        <v>323</v>
      </c>
      <c r="B34" s="89" t="s">
        <v>213</v>
      </c>
      <c r="C34" s="9" t="s">
        <v>1747</v>
      </c>
      <c r="D34" s="9" t="str">
        <f t="shared" si="4"/>
        <v>N/A</v>
      </c>
      <c r="E34" s="9">
        <v>0</v>
      </c>
      <c r="F34" s="9" t="str">
        <f t="shared" si="5"/>
        <v>N/A</v>
      </c>
      <c r="G34" s="9">
        <v>24.012498251</v>
      </c>
      <c r="H34" s="9" t="str">
        <f t="shared" si="6"/>
        <v>N/A</v>
      </c>
      <c r="I34" s="10" t="s">
        <v>1747</v>
      </c>
      <c r="J34" s="10" t="s">
        <v>1747</v>
      </c>
      <c r="K34" s="9" t="str">
        <f t="shared" si="0"/>
        <v>N/A</v>
      </c>
    </row>
    <row r="35" spans="1:11" ht="25" x14ac:dyDescent="0.25">
      <c r="A35" s="24" t="s">
        <v>370</v>
      </c>
      <c r="B35" s="89" t="s">
        <v>213</v>
      </c>
      <c r="C35" s="9" t="s">
        <v>1747</v>
      </c>
      <c r="D35" s="9" t="str">
        <f t="shared" si="4"/>
        <v>N/A</v>
      </c>
      <c r="E35" s="9">
        <v>0</v>
      </c>
      <c r="F35" s="9" t="str">
        <f>IF($B35="N/A","N/A",IF(E35&lt;0,"No","Yes"))</f>
        <v>N/A</v>
      </c>
      <c r="G35" s="9">
        <v>24.343608636999999</v>
      </c>
      <c r="H35" s="9" t="str">
        <f t="shared" si="6"/>
        <v>N/A</v>
      </c>
      <c r="I35" s="10" t="s">
        <v>1747</v>
      </c>
      <c r="J35" s="10" t="s">
        <v>1747</v>
      </c>
      <c r="K35" s="9" t="str">
        <f t="shared" si="0"/>
        <v>N/A</v>
      </c>
    </row>
    <row r="36" spans="1:11" x14ac:dyDescent="0.25">
      <c r="A36" s="27" t="s">
        <v>374</v>
      </c>
      <c r="B36" s="1" t="s">
        <v>213</v>
      </c>
      <c r="C36" s="8" t="s">
        <v>1747</v>
      </c>
      <c r="D36" s="9" t="str">
        <f t="shared" ref="D36:D39" si="7">IF($B36="N/A","N/A",IF(C36&lt;0,"No","Yes"))</f>
        <v>N/A</v>
      </c>
      <c r="E36" s="8">
        <v>100</v>
      </c>
      <c r="F36" s="9" t="str">
        <f t="shared" ref="F36:F39" si="8">IF($B36="N/A","N/A",IF(E36&lt;0,"No","Yes"))</f>
        <v>N/A</v>
      </c>
      <c r="G36" s="8">
        <v>91.556685165000005</v>
      </c>
      <c r="H36" s="9" t="str">
        <f t="shared" ref="H36:H39" si="9">IF($B36="N/A","N/A",IF(G36&lt;0,"No","Yes"))</f>
        <v>N/A</v>
      </c>
      <c r="I36" s="10" t="s">
        <v>1747</v>
      </c>
      <c r="J36" s="10">
        <v>-8.44</v>
      </c>
      <c r="K36" s="9" t="str">
        <f>IF(J36="Div by 0", "N/A", IF(J36="N/A","N/A", IF(J36&gt;30, "No", IF(J36&lt;-30, "No", "Yes"))))</f>
        <v>Yes</v>
      </c>
    </row>
    <row r="37" spans="1:11" x14ac:dyDescent="0.25">
      <c r="A37" s="27" t="s">
        <v>375</v>
      </c>
      <c r="B37" s="1" t="s">
        <v>213</v>
      </c>
      <c r="C37" s="8" t="s">
        <v>1747</v>
      </c>
      <c r="D37" s="9" t="str">
        <f t="shared" si="7"/>
        <v>N/A</v>
      </c>
      <c r="E37" s="8">
        <v>0</v>
      </c>
      <c r="F37" s="9" t="str">
        <f t="shared" si="8"/>
        <v>N/A</v>
      </c>
      <c r="G37" s="8">
        <v>5.3164202769999997</v>
      </c>
      <c r="H37" s="9" t="str">
        <f t="shared" si="9"/>
        <v>N/A</v>
      </c>
      <c r="I37" s="10" t="s">
        <v>1747</v>
      </c>
      <c r="J37" s="10" t="s">
        <v>1747</v>
      </c>
      <c r="K37" s="9" t="str">
        <f>IF(J37="Div by 0", "N/A", IF(J37="N/A","N/A", IF(J37&gt;30, "No", IF(J37&lt;-30, "No", "Yes"))))</f>
        <v>N/A</v>
      </c>
    </row>
    <row r="38" spans="1:11" x14ac:dyDescent="0.25">
      <c r="A38" s="27" t="s">
        <v>376</v>
      </c>
      <c r="B38" s="1" t="s">
        <v>213</v>
      </c>
      <c r="C38" s="8" t="s">
        <v>1747</v>
      </c>
      <c r="D38" s="9" t="str">
        <f t="shared" si="7"/>
        <v>N/A</v>
      </c>
      <c r="E38" s="8">
        <v>0</v>
      </c>
      <c r="F38" s="9" t="str">
        <f t="shared" si="8"/>
        <v>N/A</v>
      </c>
      <c r="G38" s="8">
        <v>1.8560835704</v>
      </c>
      <c r="H38" s="9" t="str">
        <f t="shared" si="9"/>
        <v>N/A</v>
      </c>
      <c r="I38" s="10" t="s">
        <v>1747</v>
      </c>
      <c r="J38" s="10" t="s">
        <v>1747</v>
      </c>
      <c r="K38" s="9" t="str">
        <f>IF(J38="Div by 0", "N/A", IF(J38="N/A","N/A", IF(J38&gt;30, "No", IF(J38&lt;-30, "No", "Yes"))))</f>
        <v>N/A</v>
      </c>
    </row>
    <row r="39" spans="1:11" x14ac:dyDescent="0.25">
      <c r="A39" s="27" t="s">
        <v>377</v>
      </c>
      <c r="B39" s="1" t="s">
        <v>213</v>
      </c>
      <c r="C39" s="8" t="s">
        <v>1747</v>
      </c>
      <c r="D39" s="9" t="str">
        <f t="shared" si="7"/>
        <v>N/A</v>
      </c>
      <c r="E39" s="8">
        <v>0</v>
      </c>
      <c r="F39" s="9" t="str">
        <f t="shared" si="8"/>
        <v>N/A</v>
      </c>
      <c r="G39" s="8">
        <v>0.60159492609999998</v>
      </c>
      <c r="H39" s="9" t="str">
        <f t="shared" si="9"/>
        <v>N/A</v>
      </c>
      <c r="I39" s="10" t="s">
        <v>1747</v>
      </c>
      <c r="J39" s="10" t="s">
        <v>1747</v>
      </c>
      <c r="K39" s="9" t="str">
        <f>IF(J39="Div by 0", "N/A", IF(J39="N/A","N/A", IF(J39&gt;30, "No", IF(J39&lt;-30, "No", "Yes"))))</f>
        <v>N/A</v>
      </c>
    </row>
    <row r="40" spans="1:11" x14ac:dyDescent="0.25">
      <c r="A40" s="141" t="s">
        <v>1646</v>
      </c>
      <c r="B40" s="142"/>
      <c r="C40" s="142"/>
      <c r="D40" s="142"/>
      <c r="E40" s="142"/>
      <c r="F40" s="142"/>
      <c r="G40" s="142"/>
      <c r="H40" s="142"/>
      <c r="I40" s="142"/>
      <c r="J40" s="142"/>
      <c r="K40" s="143"/>
    </row>
    <row r="41" spans="1:11" x14ac:dyDescent="0.25">
      <c r="A41" s="134" t="s">
        <v>1644</v>
      </c>
      <c r="B41" s="135"/>
      <c r="C41" s="135"/>
      <c r="D41" s="135"/>
      <c r="E41" s="135"/>
      <c r="F41" s="135"/>
      <c r="G41" s="135"/>
      <c r="H41" s="135"/>
      <c r="I41" s="135"/>
      <c r="J41" s="135"/>
      <c r="K41" s="136"/>
    </row>
    <row r="42" spans="1:11" x14ac:dyDescent="0.25">
      <c r="A42" s="137" t="s">
        <v>1742</v>
      </c>
      <c r="B42" s="137"/>
      <c r="C42" s="137"/>
      <c r="D42" s="137"/>
      <c r="E42" s="137"/>
      <c r="F42" s="137"/>
      <c r="G42" s="137"/>
      <c r="H42" s="137"/>
      <c r="I42" s="137"/>
      <c r="J42" s="137"/>
      <c r="K42" s="138"/>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1592</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65.2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91" t="s">
        <v>342</v>
      </c>
      <c r="B6" s="9" t="s">
        <v>213</v>
      </c>
      <c r="C6" s="5">
        <v>7</v>
      </c>
      <c r="D6" s="9" t="s">
        <v>213</v>
      </c>
      <c r="E6" s="5">
        <v>7</v>
      </c>
      <c r="F6" s="9" t="s">
        <v>213</v>
      </c>
      <c r="G6" s="5" t="s">
        <v>1745</v>
      </c>
      <c r="H6" s="9" t="s">
        <v>213</v>
      </c>
      <c r="I6" s="117" t="s">
        <v>213</v>
      </c>
      <c r="J6" s="117" t="s">
        <v>213</v>
      </c>
      <c r="K6" s="9" t="s">
        <v>213</v>
      </c>
    </row>
    <row r="7" spans="1:11" s="26" customFormat="1" x14ac:dyDescent="0.25">
      <c r="A7" s="91" t="s">
        <v>12</v>
      </c>
      <c r="B7" s="28" t="s">
        <v>213</v>
      </c>
      <c r="C7" s="29">
        <v>380779</v>
      </c>
      <c r="D7" s="30" t="str">
        <f>IF($B7="N/A","N/A",IF(C7&gt;15,"No",IF(C7&lt;-15,"No","Yes")))</f>
        <v>N/A</v>
      </c>
      <c r="E7" s="29">
        <v>387346</v>
      </c>
      <c r="F7" s="30" t="str">
        <f>IF($B7="N/A","N/A",IF(E7&gt;15,"No",IF(E7&lt;-15,"No","Yes")))</f>
        <v>N/A</v>
      </c>
      <c r="G7" s="29">
        <v>376963</v>
      </c>
      <c r="H7" s="30" t="str">
        <f>IF($B7="N/A","N/A",IF(G7&gt;15,"No",IF(G7&lt;-15,"No","Yes")))</f>
        <v>N/A</v>
      </c>
      <c r="I7" s="31">
        <v>1.7250000000000001</v>
      </c>
      <c r="J7" s="31">
        <v>-2.68</v>
      </c>
      <c r="K7" s="30" t="str">
        <f t="shared" ref="K7:K24" si="0">IF(J7="Div by 0", "N/A", IF(J7="N/A","N/A", IF(J7&gt;30, "No", IF(J7&lt;-30, "No", "Yes"))))</f>
        <v>Yes</v>
      </c>
    </row>
    <row r="8" spans="1:11" x14ac:dyDescent="0.25">
      <c r="A8" s="91" t="s">
        <v>362</v>
      </c>
      <c r="B8" s="28" t="s">
        <v>213</v>
      </c>
      <c r="C8" s="32">
        <v>100</v>
      </c>
      <c r="D8" s="30" t="str">
        <f>IF($B8="N/A","N/A",IF(C8&gt;15,"No",IF(C8&lt;-15,"No","Yes")))</f>
        <v>N/A</v>
      </c>
      <c r="E8" s="32">
        <v>100</v>
      </c>
      <c r="F8" s="30" t="str">
        <f>IF($B8="N/A","N/A",IF(E8&gt;15,"No",IF(E8&lt;-15,"No","Yes")))</f>
        <v>N/A</v>
      </c>
      <c r="G8" s="32">
        <v>96.016054625999999</v>
      </c>
      <c r="H8" s="30" t="str">
        <f>IF($B8="N/A","N/A",IF(G8&gt;15,"No",IF(G8&lt;-15,"No","Yes")))</f>
        <v>N/A</v>
      </c>
      <c r="I8" s="31">
        <v>0</v>
      </c>
      <c r="J8" s="31">
        <v>-3.98</v>
      </c>
      <c r="K8" s="30" t="str">
        <f t="shared" si="0"/>
        <v>Yes</v>
      </c>
    </row>
    <row r="9" spans="1:11" x14ac:dyDescent="0.25">
      <c r="A9" s="91" t="s">
        <v>119</v>
      </c>
      <c r="B9" s="33" t="s">
        <v>213</v>
      </c>
      <c r="C9" s="8">
        <v>0</v>
      </c>
      <c r="D9" s="9" t="str">
        <f>IF($B9="N/A","N/A",IF(C9&gt;15,"No",IF(C9&lt;-15,"No","Yes")))</f>
        <v>N/A</v>
      </c>
      <c r="E9" s="8">
        <v>0</v>
      </c>
      <c r="F9" s="9" t="str">
        <f>IF($B9="N/A","N/A",IF(E9&gt;15,"No",IF(E9&lt;-15,"No","Yes")))</f>
        <v>N/A</v>
      </c>
      <c r="G9" s="8">
        <v>3.9839453739000001</v>
      </c>
      <c r="H9" s="9" t="str">
        <f>IF($B9="N/A","N/A",IF(G9&gt;15,"No",IF(G9&lt;-15,"No","Yes")))</f>
        <v>N/A</v>
      </c>
      <c r="I9" s="10" t="s">
        <v>1747</v>
      </c>
      <c r="J9" s="10" t="s">
        <v>1747</v>
      </c>
      <c r="K9" s="9" t="str">
        <f t="shared" si="0"/>
        <v>N/A</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5">
      <c r="A11" s="91" t="s">
        <v>839</v>
      </c>
      <c r="B11" s="33"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5">
      <c r="A12" s="91" t="s">
        <v>348</v>
      </c>
      <c r="B12" s="33"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5">
      <c r="A13" s="91" t="s">
        <v>840</v>
      </c>
      <c r="B13" s="33" t="s">
        <v>214</v>
      </c>
      <c r="C13" s="8">
        <v>36.852084804999997</v>
      </c>
      <c r="D13" s="9" t="str">
        <f t="shared" si="1"/>
        <v>No</v>
      </c>
      <c r="E13" s="8">
        <v>96.879017726000001</v>
      </c>
      <c r="F13" s="9" t="str">
        <f t="shared" si="2"/>
        <v>Yes</v>
      </c>
      <c r="G13" s="8">
        <v>15.653790956</v>
      </c>
      <c r="H13" s="9" t="str">
        <f t="shared" si="3"/>
        <v>No</v>
      </c>
      <c r="I13" s="10">
        <v>162.9</v>
      </c>
      <c r="J13" s="10">
        <v>-83.8</v>
      </c>
      <c r="K13" s="9" t="str">
        <f t="shared" si="0"/>
        <v>No</v>
      </c>
    </row>
    <row r="14" spans="1:11" x14ac:dyDescent="0.25">
      <c r="A14" s="91" t="s">
        <v>13</v>
      </c>
      <c r="B14" s="33" t="s">
        <v>213</v>
      </c>
      <c r="C14" s="34">
        <v>380779</v>
      </c>
      <c r="D14" s="9" t="str">
        <f>IF($B14="N/A","N/A",IF(C14&gt;15,"No",IF(C14&lt;-15,"No","Yes")))</f>
        <v>N/A</v>
      </c>
      <c r="E14" s="34">
        <v>387346</v>
      </c>
      <c r="F14" s="9" t="str">
        <f>IF($B14="N/A","N/A",IF(E14&gt;15,"No",IF(E14&lt;-15,"No","Yes")))</f>
        <v>N/A</v>
      </c>
      <c r="G14" s="34">
        <v>361945</v>
      </c>
      <c r="H14" s="9" t="str">
        <f>IF($B14="N/A","N/A",IF(G14&gt;15,"No",IF(G14&lt;-15,"No","Yes")))</f>
        <v>N/A</v>
      </c>
      <c r="I14" s="10">
        <v>1.7250000000000001</v>
      </c>
      <c r="J14" s="10">
        <v>-6.56</v>
      </c>
      <c r="K14" s="9" t="str">
        <f t="shared" si="0"/>
        <v>Yes</v>
      </c>
    </row>
    <row r="15" spans="1:11" x14ac:dyDescent="0.25">
      <c r="A15" s="91" t="s">
        <v>442</v>
      </c>
      <c r="B15" s="33" t="s">
        <v>215</v>
      </c>
      <c r="C15" s="8">
        <v>7.2215116904999999</v>
      </c>
      <c r="D15" s="9" t="str">
        <f>IF($B15="N/A","N/A",IF(C15&gt;20,"No",IF(C15&lt;5,"No","Yes")))</f>
        <v>Yes</v>
      </c>
      <c r="E15" s="8">
        <v>10.38038343</v>
      </c>
      <c r="F15" s="9" t="str">
        <f>IF($B15="N/A","N/A",IF(E15&gt;20,"No",IF(E15&lt;5,"No","Yes")))</f>
        <v>Yes</v>
      </c>
      <c r="G15" s="8">
        <v>11.708685021000001</v>
      </c>
      <c r="H15" s="9" t="str">
        <f>IF($B15="N/A","N/A",IF(G15&gt;20,"No",IF(G15&lt;5,"No","Yes")))</f>
        <v>Yes</v>
      </c>
      <c r="I15" s="10">
        <v>43.74</v>
      </c>
      <c r="J15" s="10">
        <v>12.8</v>
      </c>
      <c r="K15" s="9" t="str">
        <f t="shared" si="0"/>
        <v>Yes</v>
      </c>
    </row>
    <row r="16" spans="1:11" x14ac:dyDescent="0.25">
      <c r="A16" s="91" t="s">
        <v>443</v>
      </c>
      <c r="B16" s="28" t="s">
        <v>213</v>
      </c>
      <c r="C16" s="8">
        <v>92.778488308999997</v>
      </c>
      <c r="D16" s="9" t="str">
        <f>IF($B16="N/A","N/A",IF(C16&gt;15,"No",IF(C16&lt;-15,"No","Yes")))</f>
        <v>N/A</v>
      </c>
      <c r="E16" s="8">
        <v>89.619616570000005</v>
      </c>
      <c r="F16" s="9" t="str">
        <f>IF($B16="N/A","N/A",IF(E16&gt;15,"No",IF(E16&lt;-15,"No","Yes")))</f>
        <v>N/A</v>
      </c>
      <c r="G16" s="8">
        <v>88.291314979000006</v>
      </c>
      <c r="H16" s="9" t="str">
        <f>IF($B16="N/A","N/A",IF(G16&gt;15,"No",IF(G16&lt;-15,"No","Yes")))</f>
        <v>N/A</v>
      </c>
      <c r="I16" s="10">
        <v>-3.4</v>
      </c>
      <c r="J16" s="10">
        <v>-1.48</v>
      </c>
      <c r="K16" s="9" t="str">
        <f t="shared" si="0"/>
        <v>Yes</v>
      </c>
    </row>
    <row r="17" spans="1:11" x14ac:dyDescent="0.25">
      <c r="A17" s="91" t="s">
        <v>444</v>
      </c>
      <c r="B17" s="33" t="s">
        <v>235</v>
      </c>
      <c r="C17" s="8">
        <v>18.107878847999999</v>
      </c>
      <c r="D17" s="9" t="str">
        <f>IF($B17="N/A","N/A",IF(C17&gt;1,"Yes","No"))</f>
        <v>Yes</v>
      </c>
      <c r="E17" s="8">
        <v>16.175977032999999</v>
      </c>
      <c r="F17" s="9" t="str">
        <f>IF($B17="N/A","N/A",IF(E17&gt;1,"Yes","No"))</f>
        <v>Yes</v>
      </c>
      <c r="G17" s="8">
        <v>9.1961485860999996</v>
      </c>
      <c r="H17" s="9" t="str">
        <f>IF($B17="N/A","N/A",IF(G17&gt;1,"Yes","No"))</f>
        <v>Yes</v>
      </c>
      <c r="I17" s="10">
        <v>-10.7</v>
      </c>
      <c r="J17" s="10">
        <v>-43.1</v>
      </c>
      <c r="K17" s="9" t="str">
        <f t="shared" si="0"/>
        <v>No</v>
      </c>
    </row>
    <row r="18" spans="1:11" x14ac:dyDescent="0.25">
      <c r="A18" s="91" t="s">
        <v>862</v>
      </c>
      <c r="B18" s="33" t="s">
        <v>213</v>
      </c>
      <c r="C18" s="92">
        <v>4527.3197053000004</v>
      </c>
      <c r="D18" s="9" t="str">
        <f>IF($B18="N/A","N/A",IF(C18&gt;15,"No",IF(C18&lt;-15,"No","Yes")))</f>
        <v>N/A</v>
      </c>
      <c r="E18" s="92">
        <v>5137.7156741999997</v>
      </c>
      <c r="F18" s="9" t="str">
        <f>IF($B18="N/A","N/A",IF(E18&gt;15,"No",IF(E18&lt;-15,"No","Yes")))</f>
        <v>N/A</v>
      </c>
      <c r="G18" s="92">
        <v>3975.2470782999999</v>
      </c>
      <c r="H18" s="9" t="str">
        <f>IF($B18="N/A","N/A",IF(G18&gt;15,"No",IF(G18&lt;-15,"No","Yes")))</f>
        <v>N/A</v>
      </c>
      <c r="I18" s="10">
        <v>13.48</v>
      </c>
      <c r="J18" s="10">
        <v>-22.6</v>
      </c>
      <c r="K18" s="9" t="str">
        <f t="shared" si="0"/>
        <v>Yes</v>
      </c>
    </row>
    <row r="19" spans="1:11" x14ac:dyDescent="0.25">
      <c r="A19" s="3" t="s">
        <v>131</v>
      </c>
      <c r="B19" s="33" t="s">
        <v>213</v>
      </c>
      <c r="C19" s="34">
        <v>216</v>
      </c>
      <c r="D19" s="33" t="s">
        <v>213</v>
      </c>
      <c r="E19" s="34">
        <v>103</v>
      </c>
      <c r="F19" s="33" t="s">
        <v>213</v>
      </c>
      <c r="G19" s="34">
        <v>99</v>
      </c>
      <c r="H19" s="9" t="str">
        <f>IF($B19="N/A","N/A",IF(G19&gt;15,"No",IF(G19&lt;-15,"No","Yes")))</f>
        <v>N/A</v>
      </c>
      <c r="I19" s="10">
        <v>-52.3</v>
      </c>
      <c r="J19" s="10">
        <v>-3.88</v>
      </c>
      <c r="K19" s="9" t="str">
        <f t="shared" si="0"/>
        <v>Yes</v>
      </c>
    </row>
    <row r="20" spans="1:11" x14ac:dyDescent="0.25">
      <c r="A20" s="3" t="s">
        <v>346</v>
      </c>
      <c r="B20" s="28" t="s">
        <v>213</v>
      </c>
      <c r="C20" s="8">
        <v>5.6725817300000002E-2</v>
      </c>
      <c r="D20" s="33" t="s">
        <v>213</v>
      </c>
      <c r="E20" s="8">
        <v>2.6591212999999999E-2</v>
      </c>
      <c r="F20" s="33" t="s">
        <v>213</v>
      </c>
      <c r="G20" s="8">
        <v>2.6262524400000001E-2</v>
      </c>
      <c r="H20" s="9" t="str">
        <f>IF($B20="N/A","N/A",IF(G20&gt;15,"No",IF(G20&lt;-15,"No","Yes")))</f>
        <v>N/A</v>
      </c>
      <c r="I20" s="10">
        <v>-53.1</v>
      </c>
      <c r="J20" s="10">
        <v>-1.24</v>
      </c>
      <c r="K20" s="9" t="str">
        <f t="shared" si="0"/>
        <v>Yes</v>
      </c>
    </row>
    <row r="21" spans="1:11" ht="25" x14ac:dyDescent="0.25">
      <c r="A21" s="3" t="s">
        <v>841</v>
      </c>
      <c r="B21" s="33" t="s">
        <v>213</v>
      </c>
      <c r="C21" s="92">
        <v>3091.7037037</v>
      </c>
      <c r="D21" s="9" t="str">
        <f>IF($B21="N/A","N/A",IF(C21&gt;60,"No",IF(C21&lt;15,"No","Yes")))</f>
        <v>N/A</v>
      </c>
      <c r="E21" s="92">
        <v>3759.7087379</v>
      </c>
      <c r="F21" s="9" t="str">
        <f>IF($B21="N/A","N/A",IF(E21&gt;60,"No",IF(E21&lt;15,"No","Yes")))</f>
        <v>N/A</v>
      </c>
      <c r="G21" s="92">
        <v>4346.5454545000002</v>
      </c>
      <c r="H21" s="9" t="str">
        <f>IF($B21="N/A","N/A",IF(G21&gt;60,"No",IF(G21&lt;15,"No","Yes")))</f>
        <v>N/A</v>
      </c>
      <c r="I21" s="10">
        <v>21.61</v>
      </c>
      <c r="J21" s="10">
        <v>15.61</v>
      </c>
      <c r="K21" s="9" t="str">
        <f t="shared" si="0"/>
        <v>Yes</v>
      </c>
    </row>
    <row r="22" spans="1:11" x14ac:dyDescent="0.25">
      <c r="A22" s="3" t="s">
        <v>27</v>
      </c>
      <c r="B22" s="33" t="s">
        <v>217</v>
      </c>
      <c r="C22" s="34">
        <v>11</v>
      </c>
      <c r="D22" s="9" t="str">
        <f>IF($B22="N/A","N/A",IF(C22="N/A","N/A",IF(C22=0,"Yes","No")))</f>
        <v>No</v>
      </c>
      <c r="E22" s="34">
        <v>0</v>
      </c>
      <c r="F22" s="9" t="str">
        <f>IF($B22="N/A","N/A",IF(E22="N/A","N/A",IF(E22=0,"Yes","No")))</f>
        <v>Yes</v>
      </c>
      <c r="G22" s="34">
        <v>0</v>
      </c>
      <c r="H22" s="9" t="str">
        <f>IF($B22="N/A","N/A",IF(G22=0,"Yes","No"))</f>
        <v>Yes</v>
      </c>
      <c r="I22" s="10">
        <v>-100</v>
      </c>
      <c r="J22" s="10" t="s">
        <v>1747</v>
      </c>
      <c r="K22" s="9" t="str">
        <f t="shared" si="0"/>
        <v>N/A</v>
      </c>
    </row>
    <row r="23" spans="1:11" x14ac:dyDescent="0.25">
      <c r="A23" s="3" t="s">
        <v>842</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5">
      <c r="A24" s="3" t="s">
        <v>823</v>
      </c>
      <c r="B24" s="33" t="s">
        <v>217</v>
      </c>
      <c r="C24" s="43">
        <v>0</v>
      </c>
      <c r="D24" s="9" t="str">
        <f t="shared" si="4"/>
        <v>Yes</v>
      </c>
      <c r="E24" s="43">
        <v>0</v>
      </c>
      <c r="F24" s="9" t="str">
        <f t="shared" si="5"/>
        <v>Yes</v>
      </c>
      <c r="G24" s="43">
        <v>0</v>
      </c>
      <c r="H24" s="9" t="str">
        <f t="shared" si="6"/>
        <v>Yes</v>
      </c>
      <c r="I24" s="10" t="s">
        <v>1747</v>
      </c>
      <c r="J24" s="10" t="s">
        <v>1747</v>
      </c>
      <c r="K24" s="9" t="str">
        <f t="shared" si="0"/>
        <v>N/A</v>
      </c>
    </row>
    <row r="25" spans="1:11" x14ac:dyDescent="0.25">
      <c r="A25" s="141" t="s">
        <v>1646</v>
      </c>
      <c r="B25" s="142"/>
      <c r="C25" s="142"/>
      <c r="D25" s="142"/>
      <c r="E25" s="142"/>
      <c r="F25" s="142"/>
      <c r="G25" s="142"/>
      <c r="H25" s="142"/>
      <c r="I25" s="142"/>
      <c r="J25" s="142"/>
      <c r="K25" s="143"/>
    </row>
    <row r="26" spans="1:1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1593</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353281</v>
      </c>
      <c r="D6" s="9" t="str">
        <f>IF($B6="N/A","N/A",IF(C6&gt;15,"No",IF(C6&lt;-15,"No","Yes")))</f>
        <v>N/A</v>
      </c>
      <c r="E6" s="34">
        <v>347138</v>
      </c>
      <c r="F6" s="9" t="str">
        <f>IF($B6="N/A","N/A",IF(E6&gt;15,"No",IF(E6&lt;-15,"No","Yes")))</f>
        <v>N/A</v>
      </c>
      <c r="G6" s="34">
        <v>319566</v>
      </c>
      <c r="H6" s="9" t="str">
        <f>IF($B6="N/A","N/A",IF(G6&gt;15,"No",IF(G6&lt;-15,"No","Yes")))</f>
        <v>N/A</v>
      </c>
      <c r="I6" s="10">
        <v>-1.74</v>
      </c>
      <c r="J6" s="10">
        <v>-7.94</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 x14ac:dyDescent="0.25">
      <c r="A9" s="73" t="s">
        <v>843</v>
      </c>
      <c r="B9" s="33" t="s">
        <v>236</v>
      </c>
      <c r="C9" s="35">
        <v>117.5018829</v>
      </c>
      <c r="D9" s="9" t="str">
        <f>IF($B9="N/A","N/A",IF(C9&gt;100,"No",IF(C9&lt;50,"No","Yes")))</f>
        <v>No</v>
      </c>
      <c r="E9" s="35">
        <v>123.01496258</v>
      </c>
      <c r="F9" s="9" t="str">
        <f>IF($B9="N/A","N/A",IF(E9&gt;100,"No",IF(E9&lt;50,"No","Yes")))</f>
        <v>No</v>
      </c>
      <c r="G9" s="35">
        <v>126.86025192</v>
      </c>
      <c r="H9" s="9" t="str">
        <f>IF($B9="N/A","N/A",IF(G9&gt;100,"No",IF(G9&lt;50,"No","Yes")))</f>
        <v>No</v>
      </c>
      <c r="I9" s="10">
        <v>4.6920000000000002</v>
      </c>
      <c r="J9" s="10">
        <v>3.1259999999999999</v>
      </c>
      <c r="K9" s="9" t="str">
        <f t="shared" si="0"/>
        <v>Yes</v>
      </c>
    </row>
    <row r="10" spans="1:11" ht="25" x14ac:dyDescent="0.25">
      <c r="A10" s="73" t="s">
        <v>844</v>
      </c>
      <c r="B10" s="33" t="s">
        <v>213</v>
      </c>
      <c r="C10" s="35">
        <v>252.96920102000001</v>
      </c>
      <c r="D10" s="9" t="str">
        <f>IF($B10="N/A","N/A",IF(C10&gt;15,"No",IF(C10&lt;-15,"No","Yes")))</f>
        <v>N/A</v>
      </c>
      <c r="E10" s="35">
        <v>255.78888404</v>
      </c>
      <c r="F10" s="9" t="str">
        <f>IF($B10="N/A","N/A",IF(E10&gt;15,"No",IF(E10&lt;-15,"No","Yes")))</f>
        <v>N/A</v>
      </c>
      <c r="G10" s="35">
        <v>255.12574190999999</v>
      </c>
      <c r="H10" s="9" t="str">
        <f>IF($B10="N/A","N/A",IF(G10&gt;15,"No",IF(G10&lt;-15,"No","Yes")))</f>
        <v>N/A</v>
      </c>
      <c r="I10" s="10">
        <v>1.115</v>
      </c>
      <c r="J10" s="10">
        <v>-0.25900000000000001</v>
      </c>
      <c r="K10" s="9" t="str">
        <f t="shared" si="0"/>
        <v>Yes</v>
      </c>
    </row>
    <row r="11" spans="1:11" ht="25" x14ac:dyDescent="0.25">
      <c r="A11" s="73" t="s">
        <v>845</v>
      </c>
      <c r="B11" s="33" t="s">
        <v>213</v>
      </c>
      <c r="C11" s="35">
        <v>599.32582689000003</v>
      </c>
      <c r="D11" s="9" t="str">
        <f>IF($B11="N/A","N/A",IF(C11&gt;15,"No",IF(C11&lt;-15,"No","Yes")))</f>
        <v>N/A</v>
      </c>
      <c r="E11" s="35">
        <v>579.11743148999994</v>
      </c>
      <c r="F11" s="9" t="str">
        <f>IF($B11="N/A","N/A",IF(E11&gt;15,"No",IF(E11&lt;-15,"No","Yes")))</f>
        <v>N/A</v>
      </c>
      <c r="G11" s="35">
        <v>579.70873384000004</v>
      </c>
      <c r="H11" s="9" t="str">
        <f>IF($B11="N/A","N/A",IF(G11&gt;15,"No",IF(G11&lt;-15,"No","Yes")))</f>
        <v>N/A</v>
      </c>
      <c r="I11" s="10">
        <v>-3.37</v>
      </c>
      <c r="J11" s="10">
        <v>0.1021</v>
      </c>
      <c r="K11" s="9" t="str">
        <f t="shared" si="0"/>
        <v>Yes</v>
      </c>
    </row>
    <row r="12" spans="1:11" ht="25" x14ac:dyDescent="0.25">
      <c r="A12" s="73" t="s">
        <v>846</v>
      </c>
      <c r="B12" s="33" t="s">
        <v>213</v>
      </c>
      <c r="C12" s="35">
        <v>512.74968374000002</v>
      </c>
      <c r="D12" s="9" t="str">
        <f>IF($B12="N/A","N/A",IF(C12&gt;15,"No",IF(C12&lt;-15,"No","Yes")))</f>
        <v>N/A</v>
      </c>
      <c r="E12" s="35">
        <v>491.83172807</v>
      </c>
      <c r="F12" s="9" t="str">
        <f>IF($B12="N/A","N/A",IF(E12&gt;15,"No",IF(E12&lt;-15,"No","Yes")))</f>
        <v>N/A</v>
      </c>
      <c r="G12" s="35">
        <v>502.42206994999998</v>
      </c>
      <c r="H12" s="9" t="str">
        <f>IF($B12="N/A","N/A",IF(G12&gt;15,"No",IF(G12&lt;-15,"No","Yes")))</f>
        <v>N/A</v>
      </c>
      <c r="I12" s="10">
        <v>-4.08</v>
      </c>
      <c r="J12" s="10">
        <v>2.153</v>
      </c>
      <c r="K12" s="9" t="str">
        <f t="shared" si="0"/>
        <v>Yes</v>
      </c>
    </row>
    <row r="13" spans="1:11" x14ac:dyDescent="0.25">
      <c r="A13" s="73" t="s">
        <v>655</v>
      </c>
      <c r="B13" s="33" t="s">
        <v>237</v>
      </c>
      <c r="C13" s="8">
        <v>77.356268806000003</v>
      </c>
      <c r="D13" s="9" t="str">
        <f>IF($B13="N/A","N/A",IF(C13&gt;99,"No",IF(C13&lt;75,"No","Yes")))</f>
        <v>Yes</v>
      </c>
      <c r="E13" s="8">
        <v>78.308626540000006</v>
      </c>
      <c r="F13" s="9" t="str">
        <f>IF($B13="N/A","N/A",IF(E13&gt;99,"No",IF(E13&lt;75,"No","Yes")))</f>
        <v>Yes</v>
      </c>
      <c r="G13" s="8">
        <v>81.111570067000002</v>
      </c>
      <c r="H13" s="9" t="str">
        <f>IF($B13="N/A","N/A",IF(G13&gt;99,"No",IF(G13&lt;75,"No","Yes")))</f>
        <v>Yes</v>
      </c>
      <c r="I13" s="10">
        <v>1.2310000000000001</v>
      </c>
      <c r="J13" s="10">
        <v>3.5790000000000002</v>
      </c>
      <c r="K13" s="9" t="str">
        <f t="shared" ref="K13:K24" si="1">IF(J13="Div by 0", "N/A", IF(J13="N/A","N/A", IF(J13&gt;30, "No", IF(J13&lt;-30, "No", "Yes"))))</f>
        <v>Yes</v>
      </c>
    </row>
    <row r="14" spans="1:11" x14ac:dyDescent="0.25">
      <c r="A14" s="73" t="s">
        <v>495</v>
      </c>
      <c r="B14" s="33" t="s">
        <v>213</v>
      </c>
      <c r="C14" s="9">
        <v>87.965676857000005</v>
      </c>
      <c r="D14" s="9" t="str">
        <f>IF($B14="N/A","N/A",IF(C14&gt;15,"No",IF(C14&lt;-15,"No","Yes")))</f>
        <v>N/A</v>
      </c>
      <c r="E14" s="9">
        <v>87.594127405999998</v>
      </c>
      <c r="F14" s="9" t="str">
        <f>IF($B14="N/A","N/A",IF(E14&gt;15,"No",IF(E14&lt;-15,"No","Yes")))</f>
        <v>N/A</v>
      </c>
      <c r="G14" s="9">
        <v>93.117802511999997</v>
      </c>
      <c r="H14" s="9" t="str">
        <f>IF($B14="N/A","N/A",IF(G14&gt;15,"No",IF(G14&lt;-15,"No","Yes")))</f>
        <v>N/A</v>
      </c>
      <c r="I14" s="10">
        <v>-0.42199999999999999</v>
      </c>
      <c r="J14" s="10">
        <v>6.306</v>
      </c>
      <c r="K14" s="9" t="str">
        <f t="shared" si="1"/>
        <v>Yes</v>
      </c>
    </row>
    <row r="15" spans="1:11" x14ac:dyDescent="0.25">
      <c r="A15" s="73" t="s">
        <v>847</v>
      </c>
      <c r="B15" s="33" t="s">
        <v>213</v>
      </c>
      <c r="C15" s="34">
        <v>28.10927341</v>
      </c>
      <c r="D15" s="9" t="str">
        <f>IF($B15="N/A","N/A",IF(C15&gt;15,"No",IF(C15&lt;-15,"No","Yes")))</f>
        <v>N/A</v>
      </c>
      <c r="E15" s="10">
        <v>28.041311970999999</v>
      </c>
      <c r="F15" s="9" t="str">
        <f>IF($B15="N/A","N/A",IF(E15&gt;15,"No",IF(E15&lt;-15,"No","Yes")))</f>
        <v>N/A</v>
      </c>
      <c r="G15" s="10">
        <v>28.331297697</v>
      </c>
      <c r="H15" s="9" t="str">
        <f>IF($B15="N/A","N/A",IF(G15&gt;15,"No",IF(G15&lt;-15,"No","Yes")))</f>
        <v>N/A</v>
      </c>
      <c r="I15" s="10">
        <v>-0.24199999999999999</v>
      </c>
      <c r="J15" s="10">
        <v>1.034</v>
      </c>
      <c r="K15" s="9" t="str">
        <f t="shared" si="1"/>
        <v>Yes</v>
      </c>
    </row>
    <row r="16" spans="1:11" x14ac:dyDescent="0.25">
      <c r="A16" s="70" t="s">
        <v>656</v>
      </c>
      <c r="B16" s="49" t="s">
        <v>238</v>
      </c>
      <c r="C16" s="9">
        <v>17.568168114999999</v>
      </c>
      <c r="D16" s="9" t="str">
        <f>IF($B16="N/A","N/A",IF(C16&gt;20,"No",IF(C16&lt;=0,"No","Yes")))</f>
        <v>Yes</v>
      </c>
      <c r="E16" s="9">
        <v>16.942829653</v>
      </c>
      <c r="F16" s="9" t="str">
        <f>IF($B16="N/A","N/A",IF(E16&gt;20,"No",IF(E16&lt;=0,"No","Yes")))</f>
        <v>Yes</v>
      </c>
      <c r="G16" s="9">
        <v>17.898962968999999</v>
      </c>
      <c r="H16" s="9" t="str">
        <f>IF($B16="N/A","N/A",IF(G16&gt;20,"No",IF(G16&lt;=0,"No","Yes")))</f>
        <v>Yes</v>
      </c>
      <c r="I16" s="10">
        <v>-3.56</v>
      </c>
      <c r="J16" s="10">
        <v>5.6429999999999998</v>
      </c>
      <c r="K16" s="9" t="str">
        <f t="shared" si="1"/>
        <v>Yes</v>
      </c>
    </row>
    <row r="17" spans="1:11" x14ac:dyDescent="0.25">
      <c r="A17" s="70" t="s">
        <v>371</v>
      </c>
      <c r="B17" s="33" t="s">
        <v>213</v>
      </c>
      <c r="C17" s="9">
        <v>99.983887859999996</v>
      </c>
      <c r="D17" s="9" t="str">
        <f>IF($B17="N/A","N/A",IF(C17&gt;15,"No",IF(C17&lt;-15,"No","Yes")))</f>
        <v>N/A</v>
      </c>
      <c r="E17" s="9">
        <v>99.998299752999998</v>
      </c>
      <c r="F17" s="9" t="str">
        <f>IF($B17="N/A","N/A",IF(E17&gt;15,"No",IF(E17&lt;-15,"No","Yes")))</f>
        <v>N/A</v>
      </c>
      <c r="G17" s="9">
        <v>99.993006871000006</v>
      </c>
      <c r="H17" s="9" t="str">
        <f>IF($B17="N/A","N/A",IF(G17&gt;15,"No",IF(G17&lt;-15,"No","Yes")))</f>
        <v>N/A</v>
      </c>
      <c r="I17" s="10">
        <v>1.44E-2</v>
      </c>
      <c r="J17" s="10">
        <v>-5.0000000000000001E-3</v>
      </c>
      <c r="K17" s="9" t="str">
        <f t="shared" si="1"/>
        <v>Yes</v>
      </c>
    </row>
    <row r="18" spans="1:11" x14ac:dyDescent="0.25">
      <c r="A18" s="70" t="s">
        <v>848</v>
      </c>
      <c r="B18" s="33" t="s">
        <v>213</v>
      </c>
      <c r="C18" s="10">
        <v>29.840979776000001</v>
      </c>
      <c r="D18" s="9" t="str">
        <f>IF($B18="N/A","N/A",IF(C18&gt;15,"No",IF(C18&lt;-15,"No","Yes")))</f>
        <v>N/A</v>
      </c>
      <c r="E18" s="10">
        <v>29.95407556</v>
      </c>
      <c r="F18" s="9" t="str">
        <f>IF($B18="N/A","N/A",IF(E18&gt;15,"No",IF(E18&lt;-15,"No","Yes")))</f>
        <v>N/A</v>
      </c>
      <c r="G18" s="10">
        <v>29.946848501000002</v>
      </c>
      <c r="H18" s="9" t="str">
        <f>IF($B18="N/A","N/A",IF(G18&gt;15,"No",IF(G18&lt;-15,"No","Yes")))</f>
        <v>N/A</v>
      </c>
      <c r="I18" s="10">
        <v>0.379</v>
      </c>
      <c r="J18" s="10">
        <v>-2.4E-2</v>
      </c>
      <c r="K18" s="9" t="str">
        <f t="shared" si="1"/>
        <v>Yes</v>
      </c>
    </row>
    <row r="19" spans="1:11" x14ac:dyDescent="0.25">
      <c r="A19" s="73" t="s">
        <v>657</v>
      </c>
      <c r="B19" s="49" t="s">
        <v>239</v>
      </c>
      <c r="C19" s="9">
        <v>2.4374364881999999</v>
      </c>
      <c r="D19" s="9" t="str">
        <f>IF($B19="N/A","N/A",IF(C19&gt;10,"No",IF(C19&lt;=0,"No","Yes")))</f>
        <v>Yes</v>
      </c>
      <c r="E19" s="9">
        <v>2.4413921841000001</v>
      </c>
      <c r="F19" s="9" t="str">
        <f>IF($B19="N/A","N/A",IF(E19&gt;10,"No",IF(E19&lt;=0,"No","Yes")))</f>
        <v>Yes</v>
      </c>
      <c r="G19" s="9">
        <v>0.47282877400000001</v>
      </c>
      <c r="H19" s="9" t="str">
        <f>IF($B19="N/A","N/A",IF(G19&gt;10,"No",IF(G19&lt;=0,"No","Yes")))</f>
        <v>Yes</v>
      </c>
      <c r="I19" s="10">
        <v>0.1623</v>
      </c>
      <c r="J19" s="10">
        <v>-80.599999999999994</v>
      </c>
      <c r="K19" s="9" t="str">
        <f t="shared" si="1"/>
        <v>No</v>
      </c>
    </row>
    <row r="20" spans="1:11" x14ac:dyDescent="0.25">
      <c r="A20" s="73" t="s">
        <v>129</v>
      </c>
      <c r="B20" s="33"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3" t="s">
        <v>849</v>
      </c>
      <c r="B21" s="33" t="s">
        <v>213</v>
      </c>
      <c r="C21" s="10">
        <v>8.3387527581000001</v>
      </c>
      <c r="D21" s="9" t="str">
        <f>IF($B21="N/A","N/A",IF(C21&gt;15,"No",IF(C21&lt;-15,"No","Yes")))</f>
        <v>N/A</v>
      </c>
      <c r="E21" s="10">
        <v>8.0172271385999991</v>
      </c>
      <c r="F21" s="9" t="str">
        <f>IF($B21="N/A","N/A",IF(E21&gt;15,"No",IF(E21&lt;-15,"No","Yes")))</f>
        <v>N/A</v>
      </c>
      <c r="G21" s="10">
        <v>7.9867637326000001</v>
      </c>
      <c r="H21" s="9" t="str">
        <f>IF($B21="N/A","N/A",IF(G21&gt;15,"No",IF(G21&lt;-15,"No","Yes")))</f>
        <v>N/A</v>
      </c>
      <c r="I21" s="10">
        <v>-3.86</v>
      </c>
      <c r="J21" s="10">
        <v>-0.38</v>
      </c>
      <c r="K21" s="9" t="str">
        <f t="shared" si="1"/>
        <v>Yes</v>
      </c>
    </row>
    <row r="22" spans="1:11" x14ac:dyDescent="0.25">
      <c r="A22" s="73" t="s">
        <v>1721</v>
      </c>
      <c r="B22" s="49" t="s">
        <v>224</v>
      </c>
      <c r="C22" s="9">
        <v>2.6381265904000002</v>
      </c>
      <c r="D22" s="9" t="str">
        <f>IF($B22="N/A","N/A",IF(C22&gt;5,"No",IF(C22&lt;=0,"No","Yes")))</f>
        <v>Yes</v>
      </c>
      <c r="E22" s="9">
        <v>2.3071516227000002</v>
      </c>
      <c r="F22" s="9" t="str">
        <f>IF($B22="N/A","N/A",IF(E22&gt;5,"No",IF(E22&lt;=0,"No","Yes")))</f>
        <v>Yes</v>
      </c>
      <c r="G22" s="9">
        <v>0.51663819050000004</v>
      </c>
      <c r="H22" s="9" t="str">
        <f>IF($B22="N/A","N/A",IF(G22&gt;5,"No",IF(G22&lt;=0,"No","Yes")))</f>
        <v>Yes</v>
      </c>
      <c r="I22" s="10">
        <v>-12.5</v>
      </c>
      <c r="J22" s="10">
        <v>-77.599999999999994</v>
      </c>
      <c r="K22" s="9" t="str">
        <f t="shared" si="1"/>
        <v>No</v>
      </c>
    </row>
    <row r="23" spans="1:11" x14ac:dyDescent="0.25">
      <c r="A23" s="73" t="s">
        <v>130</v>
      </c>
      <c r="B23" s="33"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3" t="s">
        <v>850</v>
      </c>
      <c r="B24" s="33" t="s">
        <v>213</v>
      </c>
      <c r="C24" s="10">
        <v>4.6649141630999997</v>
      </c>
      <c r="D24" s="9" t="str">
        <f>IF($B24="N/A","N/A",IF(C24&gt;15,"No",IF(C24&lt;-15,"No","Yes")))</f>
        <v>N/A</v>
      </c>
      <c r="E24" s="10">
        <v>5.7817455362999999</v>
      </c>
      <c r="F24" s="9" t="str">
        <f>IF($B24="N/A","N/A",IF(E24&gt;15,"No",IF(E24&lt;-15,"No","Yes")))</f>
        <v>N/A</v>
      </c>
      <c r="G24" s="10">
        <v>5.9224712296000002</v>
      </c>
      <c r="H24" s="9" t="str">
        <f>IF($B24="N/A","N/A",IF(G24&gt;15,"No",IF(G24&lt;-15,"No","Yes")))</f>
        <v>N/A</v>
      </c>
      <c r="I24" s="10">
        <v>23.94</v>
      </c>
      <c r="J24" s="10">
        <v>2.4340000000000002</v>
      </c>
      <c r="K24" s="9" t="str">
        <f t="shared" si="1"/>
        <v>Yes</v>
      </c>
    </row>
    <row r="25" spans="1:11" x14ac:dyDescent="0.25">
      <c r="A25" s="73" t="s">
        <v>15</v>
      </c>
      <c r="B25" s="33" t="s">
        <v>240</v>
      </c>
      <c r="C25" s="9">
        <v>11.552277083</v>
      </c>
      <c r="D25" s="9" t="str">
        <f>IF($B25="N/A","N/A",IF(C25&gt;20,"No",IF(C25&lt;1,"No","Yes")))</f>
        <v>Yes</v>
      </c>
      <c r="E25" s="9">
        <v>11.485922025000001</v>
      </c>
      <c r="F25" s="9" t="str">
        <f>IF($B25="N/A","N/A",IF(E25&gt;20,"No",IF(E25&lt;1,"No","Yes")))</f>
        <v>Yes</v>
      </c>
      <c r="G25" s="9">
        <v>12.011290312</v>
      </c>
      <c r="H25" s="9" t="str">
        <f>IF($B25="N/A","N/A",IF(G25&gt;20,"No",IF(G25&lt;1,"No","Yes")))</f>
        <v>Yes</v>
      </c>
      <c r="I25" s="10">
        <v>-0.57399999999999995</v>
      </c>
      <c r="J25" s="10">
        <v>4.5739999999999998</v>
      </c>
      <c r="K25" s="9" t="str">
        <f t="shared" ref="K25:K34" si="2">IF(J25="Div by 0", "N/A", IF(J25="N/A","N/A", IF(J25&gt;30, "No", IF(J25&lt;-30, "No", "Yes"))))</f>
        <v>Yes</v>
      </c>
    </row>
    <row r="26" spans="1:11" x14ac:dyDescent="0.25">
      <c r="A26" s="73" t="s">
        <v>159</v>
      </c>
      <c r="B26" s="33" t="s">
        <v>214</v>
      </c>
      <c r="C26" s="9">
        <v>98.578468697999995</v>
      </c>
      <c r="D26" s="9" t="str">
        <f>IF($B26="N/A","N/A",IF(C26&gt;100,"No",IF(C26&lt;95,"No","Yes")))</f>
        <v>Yes</v>
      </c>
      <c r="E26" s="9">
        <v>98.847144362999998</v>
      </c>
      <c r="F26" s="9" t="str">
        <f>IF($B26="N/A","N/A",IF(E26&gt;100,"No",IF(E26&lt;95,"No","Yes")))</f>
        <v>Yes</v>
      </c>
      <c r="G26" s="9">
        <v>98.998016058999994</v>
      </c>
      <c r="H26" s="9" t="str">
        <f>IF($B26="N/A","N/A",IF(G26&gt;100,"No",IF(G26&lt;95,"No","Yes")))</f>
        <v>Yes</v>
      </c>
      <c r="I26" s="10">
        <v>0.27260000000000001</v>
      </c>
      <c r="J26" s="10">
        <v>0.15260000000000001</v>
      </c>
      <c r="K26" s="9" t="str">
        <f t="shared" si="2"/>
        <v>Yes</v>
      </c>
    </row>
    <row r="27" spans="1:11" x14ac:dyDescent="0.25">
      <c r="A27" s="73" t="s">
        <v>32</v>
      </c>
      <c r="B27" s="33" t="s">
        <v>214</v>
      </c>
      <c r="C27" s="9">
        <v>90.436791110000001</v>
      </c>
      <c r="D27" s="9" t="str">
        <f>IF($B27="N/A","N/A",IF(C27&gt;100,"No",IF(C27&lt;95,"No","Yes")))</f>
        <v>No</v>
      </c>
      <c r="E27" s="9">
        <v>92.617345263000004</v>
      </c>
      <c r="F27" s="9" t="str">
        <f>IF($B27="N/A","N/A",IF(E27&gt;100,"No",IF(E27&lt;95,"No","Yes")))</f>
        <v>No</v>
      </c>
      <c r="G27" s="9">
        <v>91.885557286999997</v>
      </c>
      <c r="H27" s="9" t="str">
        <f>IF($B27="N/A","N/A",IF(G27&gt;100,"No",IF(G27&lt;95,"No","Yes")))</f>
        <v>No</v>
      </c>
      <c r="I27" s="10">
        <v>2.411</v>
      </c>
      <c r="J27" s="10">
        <v>-0.79</v>
      </c>
      <c r="K27" s="9" t="str">
        <f t="shared" si="2"/>
        <v>Yes</v>
      </c>
    </row>
    <row r="28" spans="1:11" x14ac:dyDescent="0.25">
      <c r="A28" s="73" t="s">
        <v>851</v>
      </c>
      <c r="B28" s="33" t="s">
        <v>226</v>
      </c>
      <c r="C28" s="9">
        <v>12.841162331</v>
      </c>
      <c r="D28" s="9" t="str">
        <f>IF($B28="N/A","N/A",IF(C28&gt;30,"No",IF(C28&lt;5,"No","Yes")))</f>
        <v>Yes</v>
      </c>
      <c r="E28" s="9">
        <v>12.518739697000001</v>
      </c>
      <c r="F28" s="9" t="str">
        <f>IF($B28="N/A","N/A",IF(E28&gt;30,"No",IF(E28&lt;5,"No","Yes")))</f>
        <v>Yes</v>
      </c>
      <c r="G28" s="9">
        <v>13.031825225</v>
      </c>
      <c r="H28" s="9" t="str">
        <f>IF($B28="N/A","N/A",IF(G28&gt;30,"No",IF(G28&lt;5,"No","Yes")))</f>
        <v>Yes</v>
      </c>
      <c r="I28" s="10">
        <v>-2.5099999999999998</v>
      </c>
      <c r="J28" s="10">
        <v>4.0990000000000002</v>
      </c>
      <c r="K28" s="9" t="str">
        <f t="shared" si="2"/>
        <v>Yes</v>
      </c>
    </row>
    <row r="29" spans="1:11" x14ac:dyDescent="0.25">
      <c r="A29" s="73" t="s">
        <v>852</v>
      </c>
      <c r="B29" s="33" t="s">
        <v>227</v>
      </c>
      <c r="C29" s="9">
        <v>49.428474848</v>
      </c>
      <c r="D29" s="9" t="str">
        <f>IF($B29="N/A","N/A",IF(C29&gt;75,"No",IF(C29&lt;15,"No","Yes")))</f>
        <v>Yes</v>
      </c>
      <c r="E29" s="9">
        <v>49.996578645</v>
      </c>
      <c r="F29" s="9" t="str">
        <f>IF($B29="N/A","N/A",IF(E29&gt;75,"No",IF(E29&lt;15,"No","Yes")))</f>
        <v>Yes</v>
      </c>
      <c r="G29" s="9">
        <v>51.698196740999997</v>
      </c>
      <c r="H29" s="9" t="str">
        <f>IF($B29="N/A","N/A",IF(G29&gt;75,"No",IF(G29&lt;15,"No","Yes")))</f>
        <v>Yes</v>
      </c>
      <c r="I29" s="10">
        <v>1.149</v>
      </c>
      <c r="J29" s="10">
        <v>3.403</v>
      </c>
      <c r="K29" s="9" t="str">
        <f t="shared" si="2"/>
        <v>Yes</v>
      </c>
    </row>
    <row r="30" spans="1:11" x14ac:dyDescent="0.25">
      <c r="A30" s="73" t="s">
        <v>853</v>
      </c>
      <c r="B30" s="33" t="s">
        <v>228</v>
      </c>
      <c r="C30" s="9">
        <v>37.730362821</v>
      </c>
      <c r="D30" s="9" t="str">
        <f>IF($B30="N/A","N/A",IF(C30&gt;70,"No",IF(C30&lt;25,"No","Yes")))</f>
        <v>Yes</v>
      </c>
      <c r="E30" s="9">
        <v>37.484370626</v>
      </c>
      <c r="F30" s="9" t="str">
        <f>IF($B30="N/A","N/A",IF(E30&gt;70,"No",IF(E30&lt;25,"No","Yes")))</f>
        <v>Yes</v>
      </c>
      <c r="G30" s="9">
        <v>35.269978033999998</v>
      </c>
      <c r="H30" s="9" t="str">
        <f>IF($B30="N/A","N/A",IF(G30&gt;70,"No",IF(G30&lt;25,"No","Yes")))</f>
        <v>Yes</v>
      </c>
      <c r="I30" s="10">
        <v>-0.65200000000000002</v>
      </c>
      <c r="J30" s="10">
        <v>-5.91</v>
      </c>
      <c r="K30" s="9" t="str">
        <f t="shared" si="2"/>
        <v>Yes</v>
      </c>
    </row>
    <row r="31" spans="1:11" x14ac:dyDescent="0.25">
      <c r="A31" s="73" t="s">
        <v>160</v>
      </c>
      <c r="B31" s="33" t="s">
        <v>214</v>
      </c>
      <c r="C31" s="9">
        <v>99.999150818000004</v>
      </c>
      <c r="D31" s="9" t="str">
        <f>IF($B31="N/A","N/A",IF(C31&gt;100,"No",IF(C31&lt;95,"No","Yes")))</f>
        <v>Yes</v>
      </c>
      <c r="E31" s="9">
        <v>99.996831231000002</v>
      </c>
      <c r="F31" s="9" t="str">
        <f>IF($B31="N/A","N/A",IF(E31&gt;100,"No",IF(E31&lt;95,"No","Yes")))</f>
        <v>Yes</v>
      </c>
      <c r="G31" s="9">
        <v>100</v>
      </c>
      <c r="H31" s="9" t="str">
        <f>IF($B31="N/A","N/A",IF(G31&gt;100,"No",IF(G31&lt;95,"No","Yes")))</f>
        <v>Yes</v>
      </c>
      <c r="I31" s="10">
        <v>-2E-3</v>
      </c>
      <c r="J31" s="10">
        <v>3.2000000000000002E-3</v>
      </c>
      <c r="K31" s="9" t="str">
        <f t="shared" si="2"/>
        <v>Yes</v>
      </c>
    </row>
    <row r="32" spans="1:11" x14ac:dyDescent="0.25">
      <c r="A32" s="27" t="s">
        <v>374</v>
      </c>
      <c r="B32" s="33" t="s">
        <v>241</v>
      </c>
      <c r="C32" s="9">
        <v>3.3364375666999999</v>
      </c>
      <c r="D32" s="9" t="str">
        <f>IF($B32="N/A","N/A",IF(C32&gt;5,"No",IF(C32&lt;1,"No","Yes")))</f>
        <v>Yes</v>
      </c>
      <c r="E32" s="9">
        <v>3.5582390865</v>
      </c>
      <c r="F32" s="9" t="str">
        <f>IF($B32="N/A","N/A",IF(E32&gt;5,"No",IF(E32&lt;1,"No","Yes")))</f>
        <v>Yes</v>
      </c>
      <c r="G32" s="9">
        <v>1.1346638878999999</v>
      </c>
      <c r="H32" s="9" t="str">
        <f>IF($B32="N/A","N/A",IF(G32&gt;5,"No",IF(G32&lt;1,"No","Yes")))</f>
        <v>Yes</v>
      </c>
      <c r="I32" s="10">
        <v>6.6479999999999997</v>
      </c>
      <c r="J32" s="10">
        <v>-68.099999999999994</v>
      </c>
      <c r="K32" s="9" t="str">
        <f t="shared" si="2"/>
        <v>No</v>
      </c>
    </row>
    <row r="33" spans="1:11" x14ac:dyDescent="0.25">
      <c r="A33" s="27" t="s">
        <v>376</v>
      </c>
      <c r="B33" s="33" t="s">
        <v>242</v>
      </c>
      <c r="C33" s="9">
        <v>92.339808821000005</v>
      </c>
      <c r="D33" s="9" t="str">
        <f>IF($B33="N/A","N/A",IF(C33&gt;98,"No",IF(C33&lt;8,"No","Yes")))</f>
        <v>Yes</v>
      </c>
      <c r="E33" s="9">
        <v>91.987912588</v>
      </c>
      <c r="F33" s="9" t="str">
        <f>IF($B33="N/A","N/A",IF(E33&gt;98,"No",IF(E33&lt;8,"No","Yes")))</f>
        <v>Yes</v>
      </c>
      <c r="G33" s="9">
        <v>94.481578139999996</v>
      </c>
      <c r="H33" s="9" t="str">
        <f>IF($B33="N/A","N/A",IF(G33&gt;98,"No",IF(G33&lt;8,"No","Yes")))</f>
        <v>Yes</v>
      </c>
      <c r="I33" s="10">
        <v>-0.38100000000000001</v>
      </c>
      <c r="J33" s="10">
        <v>2.7109999999999999</v>
      </c>
      <c r="K33" s="9" t="str">
        <f t="shared" si="2"/>
        <v>Yes</v>
      </c>
    </row>
    <row r="34" spans="1:11" x14ac:dyDescent="0.25">
      <c r="A34" s="27" t="s">
        <v>377</v>
      </c>
      <c r="B34" s="49" t="s">
        <v>224</v>
      </c>
      <c r="C34" s="9">
        <v>0.56980137620000004</v>
      </c>
      <c r="D34" s="9" t="str">
        <f>IF($B34="N/A","N/A",IF(C34&gt;5,"No",IF(C34&lt;=0,"No","Yes")))</f>
        <v>Yes</v>
      </c>
      <c r="E34" s="9">
        <v>0.56288853419999996</v>
      </c>
      <c r="F34" s="9" t="str">
        <f>IF($B34="N/A","N/A",IF(E34&gt;5,"No",IF(E34&lt;=0,"No","Yes")))</f>
        <v>Yes</v>
      </c>
      <c r="G34" s="9">
        <v>0.55262449700000005</v>
      </c>
      <c r="H34" s="9" t="str">
        <f>IF($B34="N/A","N/A",IF(G34&gt;5,"No",IF(G34&lt;=0,"No","Yes")))</f>
        <v>Yes</v>
      </c>
      <c r="I34" s="10">
        <v>-1.21</v>
      </c>
      <c r="J34" s="10">
        <v>-1.82</v>
      </c>
      <c r="K34" s="9" t="str">
        <f t="shared" si="2"/>
        <v>Yes</v>
      </c>
    </row>
    <row r="35" spans="1:11" ht="12" customHeight="1" x14ac:dyDescent="0.25">
      <c r="A35" s="141" t="s">
        <v>1646</v>
      </c>
      <c r="B35" s="142"/>
      <c r="C35" s="142"/>
      <c r="D35" s="142"/>
      <c r="E35" s="142"/>
      <c r="F35" s="142"/>
      <c r="G35" s="142"/>
      <c r="H35" s="142"/>
      <c r="I35" s="142"/>
      <c r="J35" s="142"/>
      <c r="K35" s="143"/>
    </row>
    <row r="36" spans="1:11" x14ac:dyDescent="0.25">
      <c r="A36" s="134" t="s">
        <v>1644</v>
      </c>
      <c r="B36" s="135"/>
      <c r="C36" s="135"/>
      <c r="D36" s="135"/>
      <c r="E36" s="135"/>
      <c r="F36" s="135"/>
      <c r="G36" s="135"/>
      <c r="H36" s="135"/>
      <c r="I36" s="135"/>
      <c r="J36" s="135"/>
      <c r="K36" s="136"/>
    </row>
    <row r="37" spans="1:11" x14ac:dyDescent="0.25">
      <c r="A37" s="137" t="s">
        <v>1742</v>
      </c>
      <c r="B37" s="137"/>
      <c r="C37" s="137"/>
      <c r="D37" s="137"/>
      <c r="E37" s="137"/>
      <c r="F37" s="137"/>
      <c r="G37" s="137"/>
      <c r="H37" s="137"/>
      <c r="I37" s="137"/>
      <c r="J37" s="137"/>
      <c r="K37" s="138"/>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1594</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27498</v>
      </c>
      <c r="D6" s="9" t="str">
        <f>IF($B6="N/A","N/A",IF(C6&gt;15,"No",IF(C6&lt;-15,"No","Yes")))</f>
        <v>N/A</v>
      </c>
      <c r="E6" s="34">
        <v>40208</v>
      </c>
      <c r="F6" s="9" t="str">
        <f>IF($B6="N/A","N/A",IF(E6&gt;15,"No",IF(E6&lt;-15,"No","Yes")))</f>
        <v>N/A</v>
      </c>
      <c r="G6" s="34">
        <v>42379</v>
      </c>
      <c r="H6" s="9" t="str">
        <f>IF($B6="N/A","N/A",IF(G6&gt;15,"No",IF(G6&lt;-15,"No","Yes")))</f>
        <v>N/A</v>
      </c>
      <c r="I6" s="10">
        <v>46.22</v>
      </c>
      <c r="J6" s="10">
        <v>5.399</v>
      </c>
      <c r="K6" s="9" t="str">
        <f t="shared" ref="K6:K2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5">
      <c r="A9" s="73" t="s">
        <v>854</v>
      </c>
      <c r="B9" s="33" t="s">
        <v>213</v>
      </c>
      <c r="C9" s="35">
        <v>208.49094479999999</v>
      </c>
      <c r="D9" s="9" t="str">
        <f>IF($B9="N/A","N/A",IF(C9&gt;15,"No",IF(C9&lt;-15,"No","Yes")))</f>
        <v>N/A</v>
      </c>
      <c r="E9" s="35">
        <v>180.30391961999999</v>
      </c>
      <c r="F9" s="9" t="str">
        <f>IF($B9="N/A","N/A",IF(E9&gt;15,"No",IF(E9&lt;-15,"No","Yes")))</f>
        <v>N/A</v>
      </c>
      <c r="G9" s="35">
        <v>146.84888742000001</v>
      </c>
      <c r="H9" s="9" t="str">
        <f>IF($B9="N/A","N/A",IF(G9&gt;15,"No",IF(G9&lt;-15,"No","Yes")))</f>
        <v>N/A</v>
      </c>
      <c r="I9" s="10">
        <v>-13.5</v>
      </c>
      <c r="J9" s="10">
        <v>-18.600000000000001</v>
      </c>
      <c r="K9" s="9" t="str">
        <f t="shared" si="0"/>
        <v>Yes</v>
      </c>
    </row>
    <row r="10" spans="1:11" x14ac:dyDescent="0.25">
      <c r="A10" s="73" t="s">
        <v>655</v>
      </c>
      <c r="B10" s="33" t="s">
        <v>237</v>
      </c>
      <c r="C10" s="8">
        <v>0</v>
      </c>
      <c r="D10" s="9" t="str">
        <f>IF($B10="N/A","N/A",IF(C10&gt;99,"No",IF(C10&lt;75,"No","Yes")))</f>
        <v>No</v>
      </c>
      <c r="E10" s="8">
        <v>0</v>
      </c>
      <c r="F10" s="9" t="str">
        <f>IF($B10="N/A","N/A",IF(E10&gt;99,"No",IF(E10&lt;75,"No","Yes")))</f>
        <v>No</v>
      </c>
      <c r="G10" s="8">
        <v>0</v>
      </c>
      <c r="H10" s="9" t="str">
        <f>IF($B10="N/A","N/A",IF(G10&gt;99,"No",IF(G10&lt;75,"No","Yes")))</f>
        <v>No</v>
      </c>
      <c r="I10" s="10" t="s">
        <v>1747</v>
      </c>
      <c r="J10" s="10" t="s">
        <v>1747</v>
      </c>
      <c r="K10" s="9" t="str">
        <f t="shared" si="0"/>
        <v>N/A</v>
      </c>
    </row>
    <row r="11" spans="1:11" x14ac:dyDescent="0.25">
      <c r="A11" s="70" t="s">
        <v>656</v>
      </c>
      <c r="B11" s="49"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5">
      <c r="A12" s="73" t="s">
        <v>657</v>
      </c>
      <c r="B12" s="49" t="s">
        <v>239</v>
      </c>
      <c r="C12" s="9">
        <v>99.949087206000002</v>
      </c>
      <c r="D12" s="9" t="str">
        <f>IF($B12="N/A","N/A",IF(C12&gt;10,"No",IF(C12&lt;=0,"No","Yes")))</f>
        <v>No</v>
      </c>
      <c r="E12" s="9">
        <v>99.768702746000002</v>
      </c>
      <c r="F12" s="9" t="str">
        <f>IF($B12="N/A","N/A",IF(E12&gt;10,"No",IF(E12&lt;=0,"No","Yes")))</f>
        <v>No</v>
      </c>
      <c r="G12" s="9">
        <v>99.742797139999993</v>
      </c>
      <c r="H12" s="9" t="str">
        <f>IF($B12="N/A","N/A",IF(G12&gt;10,"No",IF(G12&lt;=0,"No","Yes")))</f>
        <v>No</v>
      </c>
      <c r="I12" s="10">
        <v>-0.18</v>
      </c>
      <c r="J12" s="10">
        <v>-2.5999999999999999E-2</v>
      </c>
      <c r="K12" s="9" t="str">
        <f t="shared" si="0"/>
        <v>Yes</v>
      </c>
    </row>
    <row r="13" spans="1:11" x14ac:dyDescent="0.25">
      <c r="A13" s="73" t="s">
        <v>658</v>
      </c>
      <c r="B13" s="49" t="s">
        <v>224</v>
      </c>
      <c r="C13" s="9">
        <v>5.09127937E-2</v>
      </c>
      <c r="D13" s="9" t="str">
        <f>IF($B13="N/A","N/A",IF(C13&gt;5,"No",IF(C13&lt;=0,"No","Yes")))</f>
        <v>Yes</v>
      </c>
      <c r="E13" s="9">
        <v>0.2312972543</v>
      </c>
      <c r="F13" s="9" t="str">
        <f>IF($B13="N/A","N/A",IF(E13&gt;5,"No",IF(E13&lt;=0,"No","Yes")))</f>
        <v>Yes</v>
      </c>
      <c r="G13" s="9">
        <v>0.25720285990000002</v>
      </c>
      <c r="H13" s="9" t="str">
        <f>IF($B13="N/A","N/A",IF(G13&gt;5,"No",IF(G13&lt;=0,"No","Yes")))</f>
        <v>Yes</v>
      </c>
      <c r="I13" s="10">
        <v>354.3</v>
      </c>
      <c r="J13" s="10">
        <v>11.2</v>
      </c>
      <c r="K13" s="9" t="str">
        <f t="shared" si="0"/>
        <v>Yes</v>
      </c>
    </row>
    <row r="14" spans="1:11" x14ac:dyDescent="0.25">
      <c r="A14" s="73" t="s">
        <v>159</v>
      </c>
      <c r="B14" s="33" t="s">
        <v>214</v>
      </c>
      <c r="C14" s="9">
        <v>99.978180230999996</v>
      </c>
      <c r="D14" s="9" t="str">
        <f>IF($B14="N/A","N/A",IF(C14&gt;100,"No",IF(C14&lt;95,"No","Yes")))</f>
        <v>Yes</v>
      </c>
      <c r="E14" s="9">
        <v>99.985077595999996</v>
      </c>
      <c r="F14" s="9" t="str">
        <f>IF($B14="N/A","N/A",IF(E14&gt;100,"No",IF(E14&lt;95,"No","Yes")))</f>
        <v>Yes</v>
      </c>
      <c r="G14" s="9">
        <v>99.962245452000005</v>
      </c>
      <c r="H14" s="9" t="str">
        <f>IF($B14="N/A","N/A",IF(G14&gt;100,"No",IF(G14&lt;95,"No","Yes")))</f>
        <v>Yes</v>
      </c>
      <c r="I14" s="10">
        <v>6.8999999999999999E-3</v>
      </c>
      <c r="J14" s="10">
        <v>-2.3E-2</v>
      </c>
      <c r="K14" s="9" t="str">
        <f t="shared" si="0"/>
        <v>Yes</v>
      </c>
    </row>
    <row r="15" spans="1:11" x14ac:dyDescent="0.25">
      <c r="A15" s="73" t="s">
        <v>32</v>
      </c>
      <c r="B15" s="33" t="s">
        <v>214</v>
      </c>
      <c r="C15" s="9">
        <v>100</v>
      </c>
      <c r="D15" s="9" t="str">
        <f>IF($B15="N/A","N/A",IF(C15&gt;100,"No",IF(C15&lt;95,"No","Yes")))</f>
        <v>Yes</v>
      </c>
      <c r="E15" s="9">
        <v>100</v>
      </c>
      <c r="F15" s="9" t="str">
        <f>IF($B15="N/A","N/A",IF(E15&gt;100,"No",IF(E15&lt;95,"No","Yes")))</f>
        <v>Yes</v>
      </c>
      <c r="G15" s="9">
        <v>99.903253969999994</v>
      </c>
      <c r="H15" s="9" t="str">
        <f>IF($B15="N/A","N/A",IF(G15&gt;100,"No",IF(G15&lt;95,"No","Yes")))</f>
        <v>Yes</v>
      </c>
      <c r="I15" s="10">
        <v>0</v>
      </c>
      <c r="J15" s="10">
        <v>-9.7000000000000003E-2</v>
      </c>
      <c r="K15" s="9" t="str">
        <f t="shared" si="0"/>
        <v>Yes</v>
      </c>
    </row>
    <row r="16" spans="1:11" x14ac:dyDescent="0.25">
      <c r="A16" s="73" t="s">
        <v>851</v>
      </c>
      <c r="B16" s="33" t="s">
        <v>226</v>
      </c>
      <c r="C16" s="9">
        <v>8.9351952869000009</v>
      </c>
      <c r="D16" s="9" t="str">
        <f>IF($B16="N/A","N/A",IF(C16&gt;30,"No",IF(C16&lt;5,"No","Yes")))</f>
        <v>Yes</v>
      </c>
      <c r="E16" s="9">
        <v>3.6833465976999999</v>
      </c>
      <c r="F16" s="9" t="str">
        <f>IF($B16="N/A","N/A",IF(E16&gt;30,"No",IF(E16&lt;5,"No","Yes")))</f>
        <v>No</v>
      </c>
      <c r="G16" s="9">
        <v>3.6066890264000002</v>
      </c>
      <c r="H16" s="9" t="str">
        <f>IF($B16="N/A","N/A",IF(G16&gt;30,"No",IF(G16&lt;5,"No","Yes")))</f>
        <v>No</v>
      </c>
      <c r="I16" s="10">
        <v>-58.8</v>
      </c>
      <c r="J16" s="10">
        <v>-2.08</v>
      </c>
      <c r="K16" s="9" t="str">
        <f t="shared" si="0"/>
        <v>Yes</v>
      </c>
    </row>
    <row r="17" spans="1:11" x14ac:dyDescent="0.25">
      <c r="A17" s="73" t="s">
        <v>852</v>
      </c>
      <c r="B17" s="33" t="s">
        <v>227</v>
      </c>
      <c r="C17" s="9">
        <v>5.5167648556</v>
      </c>
      <c r="D17" s="9" t="str">
        <f>IF($B17="N/A","N/A",IF(C17&gt;75,"No",IF(C17&lt;15,"No","Yes")))</f>
        <v>No</v>
      </c>
      <c r="E17" s="9">
        <v>2.4074810982999999</v>
      </c>
      <c r="F17" s="9" t="str">
        <f>IF($B17="N/A","N/A",IF(E17&gt;75,"No",IF(E17&lt;15,"No","Yes")))</f>
        <v>No</v>
      </c>
      <c r="G17" s="9">
        <v>2.0076526996999999</v>
      </c>
      <c r="H17" s="9" t="str">
        <f>IF($B17="N/A","N/A",IF(G17&gt;75,"No",IF(G17&lt;15,"No","Yes")))</f>
        <v>No</v>
      </c>
      <c r="I17" s="10">
        <v>-56.4</v>
      </c>
      <c r="J17" s="10">
        <v>-16.600000000000001</v>
      </c>
      <c r="K17" s="9" t="str">
        <f t="shared" si="0"/>
        <v>Yes</v>
      </c>
    </row>
    <row r="18" spans="1:11" x14ac:dyDescent="0.25">
      <c r="A18" s="73" t="s">
        <v>853</v>
      </c>
      <c r="B18" s="33" t="s">
        <v>228</v>
      </c>
      <c r="C18" s="9">
        <v>85.548039857000006</v>
      </c>
      <c r="D18" s="9" t="str">
        <f>IF($B18="N/A","N/A",IF(C18&gt;70,"No",IF(C18&lt;25,"No","Yes")))</f>
        <v>No</v>
      </c>
      <c r="E18" s="9">
        <v>93.909172303999995</v>
      </c>
      <c r="F18" s="9" t="str">
        <f>IF($B18="N/A","N/A",IF(E18&gt;70,"No",IF(E18&lt;25,"No","Yes")))</f>
        <v>No</v>
      </c>
      <c r="G18" s="9">
        <v>94.385658273999994</v>
      </c>
      <c r="H18" s="9" t="str">
        <f>IF($B18="N/A","N/A",IF(G18&gt;70,"No",IF(G18&lt;25,"No","Yes")))</f>
        <v>No</v>
      </c>
      <c r="I18" s="10">
        <v>9.7739999999999991</v>
      </c>
      <c r="J18" s="10">
        <v>0.50739999999999996</v>
      </c>
      <c r="K18" s="9" t="str">
        <f t="shared" si="0"/>
        <v>Yes</v>
      </c>
    </row>
    <row r="19" spans="1:11" x14ac:dyDescent="0.25">
      <c r="A19" s="73" t="s">
        <v>160</v>
      </c>
      <c r="B19" s="33" t="s">
        <v>214</v>
      </c>
      <c r="C19" s="9">
        <v>99.792712197</v>
      </c>
      <c r="D19" s="9" t="str">
        <f>IF($B19="N/A","N/A",IF(C19&gt;100,"No",IF(C19&lt;95,"No","Yes")))</f>
        <v>Yes</v>
      </c>
      <c r="E19" s="9">
        <v>99.942797452999997</v>
      </c>
      <c r="F19" s="9" t="str">
        <f>IF($B19="N/A","N/A",IF(E19&gt;100,"No",IF(E19&lt;95,"No","Yes")))</f>
        <v>Yes</v>
      </c>
      <c r="G19" s="9">
        <v>99.976403407000006</v>
      </c>
      <c r="H19" s="9" t="str">
        <f>IF($B19="N/A","N/A",IF(G19&gt;100,"No",IF(G19&lt;95,"No","Yes")))</f>
        <v>Yes</v>
      </c>
      <c r="I19" s="10">
        <v>0.15040000000000001</v>
      </c>
      <c r="J19" s="10">
        <v>3.3599999999999998E-2</v>
      </c>
      <c r="K19" s="9" t="str">
        <f t="shared" si="0"/>
        <v>Yes</v>
      </c>
    </row>
    <row r="20" spans="1:11" x14ac:dyDescent="0.25">
      <c r="A20" s="27" t="s">
        <v>374</v>
      </c>
      <c r="B20" s="33" t="s">
        <v>241</v>
      </c>
      <c r="C20" s="9">
        <v>15.426576477999999</v>
      </c>
      <c r="D20" s="9" t="str">
        <f>IF($B20="N/A","N/A",IF(C20&gt;5,"No",IF(C20&lt;1,"No","Yes")))</f>
        <v>No</v>
      </c>
      <c r="E20" s="9">
        <v>6.6504178273000001</v>
      </c>
      <c r="F20" s="9" t="str">
        <f>IF($B20="N/A","N/A",IF(E20&gt;5,"No",IF(E20&lt;1,"No","Yes")))</f>
        <v>No</v>
      </c>
      <c r="G20" s="9">
        <v>3.808490054</v>
      </c>
      <c r="H20" s="9" t="str">
        <f>IF($B20="N/A","N/A",IF(G20&gt;5,"No",IF(G20&lt;1,"No","Yes")))</f>
        <v>Yes</v>
      </c>
      <c r="I20" s="10">
        <v>-56.9</v>
      </c>
      <c r="J20" s="10">
        <v>-42.7</v>
      </c>
      <c r="K20" s="9" t="str">
        <f t="shared" si="0"/>
        <v>No</v>
      </c>
    </row>
    <row r="21" spans="1:11" x14ac:dyDescent="0.25">
      <c r="A21" s="27" t="s">
        <v>376</v>
      </c>
      <c r="B21" s="33" t="s">
        <v>242</v>
      </c>
      <c r="C21" s="9">
        <v>82.391446650999995</v>
      </c>
      <c r="D21" s="9" t="str">
        <f>IF($B21="N/A","N/A",IF(C21&gt;98,"No",IF(C21&lt;8,"No","Yes")))</f>
        <v>Yes</v>
      </c>
      <c r="E21" s="9">
        <v>92.160764026999999</v>
      </c>
      <c r="F21" s="9" t="str">
        <f>IF($B21="N/A","N/A",IF(E21&gt;98,"No",IF(E21&lt;8,"No","Yes")))</f>
        <v>Yes</v>
      </c>
      <c r="G21" s="9">
        <v>95.316076358999993</v>
      </c>
      <c r="H21" s="9" t="str">
        <f>IF($B21="N/A","N/A",IF(G21&gt;98,"No",IF(G21&lt;8,"No","Yes")))</f>
        <v>Yes</v>
      </c>
      <c r="I21" s="10">
        <v>11.86</v>
      </c>
      <c r="J21" s="10">
        <v>3.4239999999999999</v>
      </c>
      <c r="K21" s="9" t="str">
        <f t="shared" si="0"/>
        <v>Yes</v>
      </c>
    </row>
    <row r="22" spans="1:11" x14ac:dyDescent="0.25">
      <c r="A22" s="27" t="s">
        <v>377</v>
      </c>
      <c r="B22" s="49" t="s">
        <v>224</v>
      </c>
      <c r="C22" s="9">
        <v>1.4546512500000001E-2</v>
      </c>
      <c r="D22" s="9" t="str">
        <f>IF($B22="N/A","N/A",IF(C22&gt;5,"No",IF(C22&lt;=0,"No","Yes")))</f>
        <v>Yes</v>
      </c>
      <c r="E22" s="9">
        <v>4.9741344999999996E-3</v>
      </c>
      <c r="F22" s="9" t="str">
        <f>IF($B22="N/A","N/A",IF(E22&gt;5,"No",IF(E22&lt;=0,"No","Yes")))</f>
        <v>Yes</v>
      </c>
      <c r="G22" s="9">
        <v>2.3596593000000002E-3</v>
      </c>
      <c r="H22" s="9" t="str">
        <f>IF($B22="N/A","N/A",IF(G22&gt;5,"No",IF(G22&lt;=0,"No","Yes")))</f>
        <v>Yes</v>
      </c>
      <c r="I22" s="10">
        <v>-65.8</v>
      </c>
      <c r="J22" s="10">
        <v>-52.6</v>
      </c>
      <c r="K22" s="9" t="str">
        <f t="shared" si="0"/>
        <v>No</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Richard, Cara (CMS/OEDA)</cp:lastModifiedBy>
  <cp:lastPrinted>2014-07-15T19:48:17Z</cp:lastPrinted>
  <dcterms:created xsi:type="dcterms:W3CDTF">2001-03-26T18:59:21Z</dcterms:created>
  <dcterms:modified xsi:type="dcterms:W3CDTF">2025-04-09T18:48:53Z</dcterms:modified>
  <dc:language>English</dc:language>
</cp:coreProperties>
</file>