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AD8ED284-4284-469D-B804-56F074CB84C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<sst xmlns="http://schemas.openxmlformats.org/spreadsheetml/2006/main" count="8167" uniqueCount="1749">
  <si>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</si>
  <si>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</si>
  <si>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</si>
  <si>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</si>
  <si>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</si>
  <si>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</si>
  <si>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</si>
  <si>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</si>
  <si>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</si>
  <si>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</si>
  <si>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</si>
  <si>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</si>
  <si>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</si>
  <si>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</si>
  <si>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</si>
  <si>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</si>
  <si>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</si>
  <si>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</si>
  <si>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</si>
  <si>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</si>
  <si>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</si>
  <si>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</si>
  <si>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</si>
  <si>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</si>
  <si>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</si>
  <si>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</si>
  <si>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</si>
  <si>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</si>
  <si>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</si>
  <si>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</si>
  <si>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</si>
  <si>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</si>
  <si>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</si>
  <si>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</si>
  <si>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</si>
  <si>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</si>
  <si>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</si>
  <si>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</si>
  <si>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</si>
  <si>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</si>
  <si>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</si>
  <si>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</si>
  <si>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</si>
  <si>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</si>
  <si>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</si>
  <si>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</si>
  <si>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</si>
  <si>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</si>
  <si>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</si>
  <si>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</si>
  <si>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</si>
  <si>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</si>
  <si>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</si>
  <si>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</si>
  <si>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</si>
  <si>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</si>
  <si>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</si>
  <si>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</si>
  <si>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</si>
  <si>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</si>
  <si>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</si>
  <si>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</si>
  <si>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</si>
  <si>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</si>
  <si>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</si>
  <si>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</si>
  <si>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</si>
  <si>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</si>
  <si>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</si>
  <si>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</si>
  <si>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</si>
  <si>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</si>
  <si>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</si>
  <si>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</si>
  <si>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</si>
  <si>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</si>
  <si>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</si>
  <si>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</si>
  <si>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</si>
  <si>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</si>
  <si>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</si>
  <si>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</si>
  <si>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</si>
  <si>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</si>
  <si>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</si>
  <si>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</si>
  <si>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</si>
  <si>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</si>
  <si>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</si>
  <si>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</si>
  <si>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</si>
  <si>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</si>
  <si>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</si>
  <si>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</si>
  <si>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</si>
  <si>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</si>
  <si>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</si>
  <si>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</si>
  <si>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</si>
  <si>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</si>
  <si>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</si>
  <si>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</si>
  <si>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</si>
  <si>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</si>
  <si>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</si>
  <si>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</si>
  <si>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</si>
  <si>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</si>
  <si>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</si>
  <si>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</si>
  <si>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</si>
  <si>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</si>
  <si>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</si>
  <si>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</si>
  <si>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</si>
  <si>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</si>
  <si>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</si>
  <si>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</si>
  <si>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</si>
  <si>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</si>
  <si>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</si>
  <si>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</si>
  <si>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</si>
  <si>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</si>
  <si>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</si>
  <si>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</si>
  <si>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</si>
  <si>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</si>
  <si>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</si>
  <si>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</si>
  <si>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</si>
  <si>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</si>
  <si>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</si>
  <si>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</si>
  <si>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</si>
  <si>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</si>
  <si>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</si>
  <si>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</si>
  <si>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</si>
  <si>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</si>
  <si>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</si>
  <si>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</si>
  <si>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</si>
  <si>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</si>
  <si>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</si>
  <si>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</si>
  <si>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</si>
  <si>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</si>
  <si>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</si>
  <si>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</si>
  <si>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</si>
  <si>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</si>
  <si>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</si>
  <si>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</si>
  <si>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</si>
  <si>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</si>
  <si>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</si>
  <si>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</si>
  <si>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</si>
  <si>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</si>
  <si>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</si>
  <si>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</si>
  <si>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</si>
  <si>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</si>
  <si>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</si>
  <si>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</si>
  <si>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</si>
  <si>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</si>
  <si>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</si>
  <si>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</si>
  <si>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</si>
  <si>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</si>
  <si>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</si>
  <si>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</si>
  <si>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</si>
  <si>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</si>
  <si>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</si>
  <si>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</si>
  <si>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</si>
  <si>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</si>
  <si>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</si>
  <si>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</si>
  <si>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</si>
  <si>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</si>
  <si>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</si>
  <si>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</si>
  <si>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</si>
  <si>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</si>
  <si>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</si>
  <si>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</si>
  <si>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</si>
  <si>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</si>
  <si>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</si>
  <si>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</si>
  <si>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</si>
  <si>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</si>
  <si>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</si>
  <si>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</si>
  <si>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</si>
  <si>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</si>
  <si>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</si>
  <si>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</si>
  <si>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</si>
  <si>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</si>
  <si>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</si>
  <si>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</si>
  <si>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</si>
  <si>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</si>
  <si>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</si>
  <si>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</si>
  <si>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</si>
  <si>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</si>
  <si>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</si>
  <si>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</si>
  <si>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</si>
  <si>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</si>
  <si>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</si>
  <si>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</si>
  <si>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</si>
  <si>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</si>
  <si>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</si>
  <si>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</si>
  <si>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</si>
  <si>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</si>
  <si>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</si>
  <si>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</si>
  <si>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</si>
  <si>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</si>
  <si>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</si>
  <si>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</si>
  <si>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</si>
  <si>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</si>
  <si>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</si>
  <si>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</si>
  <si>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</si>
  <si>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</si>
  <si>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</si>
  <si>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</si>
  <si>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</si>
  <si>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</si>
  <si>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</si>
  <si>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</si>
  <si>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</si>
  <si>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</si>
  <si>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</si>
  <si>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</si>
  <si>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</si>
  <si>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</si>
  <si>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</si>
  <si>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</si>
  <si>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</si>
  <si>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</si>
  <si>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</si>
  <si>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</si>
  <si>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</si>
  <si>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</si>
  <si>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</si>
  <si>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</si>
  <si>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</si>
  <si>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</si>
  <si>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</si>
  <si>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</si>
  <si>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</si>
  <si>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</si>
  <si>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</si>
  <si>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</si>
  <si>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</si>
  <si>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</si>
  <si>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</si>
  <si>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</si>
  <si>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</si>
  <si>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</si>
  <si>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</si>
  <si>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</si>
  <si>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</si>
  <si>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</si>
  <si>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</si>
  <si>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</si>
  <si>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</si>
  <si>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</si>
  <si>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</si>
  <si>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</si>
  <si>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</si>
  <si>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</si>
  <si>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</si>
  <si>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</si>
  <si>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</si>
  <si>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</si>
  <si>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</si>
  <si>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</si>
  <si>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</si>
  <si>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</si>
  <si>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</si>
  <si>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</si>
  <si>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</si>
  <si>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</si>
  <si>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</si>
  <si>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</si>
  <si>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</si>
  <si>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</si>
  <si>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</si>
  <si>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</si>
  <si>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</si>
  <si>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</si>
  <si>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</si>
  <si>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</si>
  <si>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</si>
  <si>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</si>
  <si>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</si>
  <si>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</si>
  <si>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</si>
  <si>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</si>
  <si>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</si>
  <si>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</si>
  <si>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</si>
  <si>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</si>
  <si>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</si>
  <si>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</si>
  <si>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</si>
  <si>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</si>
  <si>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</si>
  <si>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</si>
  <si>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</si>
  <si>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</si>
  <si>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</si>
  <si>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</si>
  <si>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</si>
  <si>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</si>
  <si>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</si>
  <si>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</si>
  <si>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</si>
  <si>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</si>
  <si>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</si>
  <si>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</si>
  <si>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</si>
  <si>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</si>
  <si>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</si>
  <si>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</si>
  <si>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</si>
  <si>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</si>
  <si>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</si>
  <si>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</si>
  <si>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</si>
  <si>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</si>
  <si>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</si>
  <si>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</si>
  <si>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</si>
  <si>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</si>
  <si>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</si>
  <si>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</si>
  <si>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</si>
  <si>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</si>
  <si>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</si>
  <si>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</si>
  <si>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</si>
  <si>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</si>
  <si>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</si>
  <si>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</si>
  <si>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</si>
  <si>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</si>
  <si>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</si>
  <si>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</si>
  <si>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</si>
  <si>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</si>
  <si>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</si>
  <si>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</si>
  <si>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</si>
  <si>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</si>
  <si>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</si>
  <si>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</si>
  <si>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</si>
  <si>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</si>
  <si>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</si>
  <si>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</si>
  <si>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</si>
  <si>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</si>
  <si>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</si>
  <si>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</si>
  <si>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</si>
  <si>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</si>
  <si>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</si>
  <si>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</si>
  <si>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</si>
  <si>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</si>
  <si>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</si>
  <si>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</si>
  <si>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</si>
  <si>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</si>
  <si>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</si>
  <si>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</si>
  <si>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</si>
  <si>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</si>
  <si>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</si>
  <si>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</si>
  <si>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</si>
  <si>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</si>
  <si>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</si>
  <si>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</si>
  <si>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</si>
  <si>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</si>
  <si>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</si>
  <si>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</si>
  <si>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</si>
  <si>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</si>
  <si>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</si>
  <si>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</si>
  <si>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</si>
  <si>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</si>
  <si>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</si>
  <si>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</si>
  <si>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</si>
  <si>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</si>
  <si>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</si>
  <si>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</si>
  <si>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</si>
  <si>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</si>
  <si>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</si>
  <si>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</si>
  <si>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</si>
  <si>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</si>
  <si>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</si>
  <si>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</si>
  <si>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</si>
  <si>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</si>
  <si>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</si>
  <si>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</si>
  <si>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</si>
  <si>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</si>
  <si>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</si>
  <si>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</si>
  <si>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</si>
  <si>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</si>
  <si>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</si>
  <si>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</si>
  <si>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</si>
  <si>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</si>
  <si>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</si>
  <si>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</si>
  <si>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</si>
  <si>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</si>
  <si>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</si>
  <si>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</si>
  <si>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</si>
  <si>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</si>
  <si>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</si>
  <si>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</si>
  <si>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</si>
  <si>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</si>
  <si>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</si>
  <si>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</si>
  <si>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</si>
  <si>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</si>
  <si>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</si>
  <si>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</si>
  <si>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</si>
  <si>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</si>
  <si>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</si>
  <si>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</si>
  <si>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</si>
  <si>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</si>
  <si>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</si>
  <si>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</si>
  <si>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</si>
  <si>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</si>
  <si>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</si>
  <si>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</si>
  <si>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</si>
  <si>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</si>
  <si>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</si>
  <si>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</si>
  <si>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</si>
  <si>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</si>
  <si>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</si>
  <si>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</si>
  <si>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</si>
  <si>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</si>
  <si>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</si>
  <si>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</si>
  <si>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</si>
  <si>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</si>
  <si>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</si>
  <si>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</si>
  <si>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</si>
  <si>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</si>
  <si>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</si>
  <si>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</si>
  <si>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</si>
  <si>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</si>
  <si>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</si>
  <si>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</si>
  <si>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</si>
  <si>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</si>
  <si>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</si>
  <si>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</si>
  <si>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</si>
  <si>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</si>
  <si>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</si>
  <si>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</si>
  <si>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</si>
  <si>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</si>
  <si>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</si>
  <si>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</si>
  <si>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</si>
  <si>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</si>
  <si>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</si>
  <si>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</si>
  <si>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</si>
  <si>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</si>
  <si>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</si>
  <si>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</si>
  <si>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</si>
  <si>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</si>
  <si>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</si>
  <si>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</si>
  <si>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</si>
  <si>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</si>
  <si>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</si>
  <si>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</si>
  <si>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</si>
  <si>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</si>
  <si>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</si>
  <si>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</si>
  <si>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</si>
  <si>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</si>
  <si>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</si>
  <si>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</si>
  <si>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</si>
  <si>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</si>
  <si>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</si>
  <si>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</si>
  <si>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</si>
  <si>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</si>
  <si>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</si>
  <si>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</si>
  <si>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</si>
  <si>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</si>
  <si>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</si>
  <si>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</si>
  <si>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</si>
  <si>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</si>
  <si>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</si>
  <si>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</si>
  <si>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</si>
  <si>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</si>
  <si>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</si>
  <si>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</si>
  <si>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</si>
  <si>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</si>
  <si>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</si>
  <si>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</si>
  <si>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</si>
  <si>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</si>
  <si>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</si>
  <si>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</si>
  <si>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</si>
  <si>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</si>
  <si>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</si>
  <si>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</si>
  <si>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</si>
  <si>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</si>
  <si>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</si>
  <si>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</si>
  <si>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</si>
  <si>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</si>
  <si>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</si>
  <si>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</si>
  <si>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</si>
  <si>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</si>
  <si>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</si>
  <si>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</si>
  <si>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</si>
  <si>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</si>
  <si>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</si>
  <si>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</si>
  <si>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</si>
  <si>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</si>
  <si>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</si>
  <si>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</si>
  <si>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</si>
  <si>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</si>
  <si>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</si>
  <si>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</si>
  <si>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</si>
  <si>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</si>
  <si>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</si>
  <si>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</si>
  <si>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</si>
  <si>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</si>
  <si>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</si>
  <si>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</si>
  <si>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</si>
  <si>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</si>
  <si>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</si>
  <si>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</si>
  <si>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</si>
  <si>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</si>
  <si>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</si>
  <si>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</si>
  <si>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</si>
  <si>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</si>
  <si>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</si>
  <si>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</si>
  <si>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</si>
  <si>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</si>
  <si>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</si>
  <si>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</si>
  <si>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</si>
  <si>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</si>
  <si>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</si>
  <si>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</si>
  <si>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</si>
  <si>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</si>
  <si>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</si>
  <si>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</si>
  <si>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</si>
  <si>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</si>
  <si>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</si>
  <si>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</si>
  <si>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</si>
  <si>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</si>
  <si>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</si>
  <si>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</si>
  <si>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</si>
  <si>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</si>
  <si>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</si>
  <si>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</si>
  <si>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</si>
  <si>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</si>
  <si>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</si>
  <si>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</si>
  <si>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</si>
  <si>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</si>
  <si>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</si>
  <si>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</si>
  <si>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</si>
  <si>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</si>
  <si>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</si>
  <si>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</si>
  <si>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</si>
  <si>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</si>
  <si>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</si>
  <si>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</si>
  <si>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</si>
  <si>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</si>
  <si>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</si>
  <si>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</si>
  <si>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</si>
  <si>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</si>
  <si>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</si>
  <si>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</si>
  <si>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</si>
  <si>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</si>
  <si>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</si>
  <si>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</si>
  <si>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</si>
  <si>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</si>
  <si>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</si>
  <si>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</si>
  <si>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</si>
  <si>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</si>
  <si>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</si>
  <si>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</si>
  <si>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</si>
  <si>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</si>
  <si>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</si>
  <si>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</si>
  <si>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</si>
  <si>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</si>
  <si>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</si>
  <si>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</si>
  <si>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</si>
  <si>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</si>
  <si>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</si>
  <si>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</si>
  <si>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</si>
  <si>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</si>
  <si>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</si>
  <si>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</si>
  <si>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</si>
  <si>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</si>
  <si>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</si>
  <si>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</si>
  <si>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</si>
  <si>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</si>
  <si>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</si>
  <si>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</si>
  <si>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</si>
  <si>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</si>
  <si>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</si>
  <si>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</si>
  <si>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</si>
  <si>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</si>
  <si>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</si>
  <si>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</si>
  <si>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</si>
  <si>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</si>
  <si>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</si>
  <si>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</si>
  <si>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</si>
  <si>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</si>
  <si>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</si>
  <si>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</si>
  <si>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</si>
  <si>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</si>
  <si>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</si>
  <si>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</si>
  <si>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</si>
  <si>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</si>
  <si>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</si>
  <si>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</si>
  <si>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</si>
  <si>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</si>
  <si>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</si>
  <si>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</si>
  <si>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</si>
  <si>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</si>
  <si>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</si>
  <si>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</si>
  <si>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</si>
  <si>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</si>
  <si>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</si>
  <si>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</si>
  <si>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</si>
  <si>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</si>
  <si>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</si>
  <si>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</si>
  <si>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</si>
  <si>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</si>
  <si>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</si>
  <si>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</si>
  <si>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</si>
  <si>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</si>
  <si>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</si>
  <si>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</si>
  <si>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</si>
  <si>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</si>
  <si>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</si>
  <si>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</si>
  <si>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</si>
  <si>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</si>
  <si>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</si>
  <si>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</si>
  <si>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</si>
  <si>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</si>
  <si>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</si>
  <si>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</si>
  <si>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</si>
  <si>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</si>
  <si>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</si>
  <si>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</si>
  <si>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</si>
  <si>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</si>
  <si>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</si>
  <si>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</si>
  <si>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</si>
  <si>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</si>
  <si>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</si>
  <si>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</si>
  <si>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</si>
  <si>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</si>
  <si>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</si>
  <si>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</si>
  <si>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</si>
  <si>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</si>
  <si>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</si>
  <si>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</si>
  <si>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</si>
  <si>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</si>
  <si>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</si>
  <si>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</si>
  <si>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</si>
  <si>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</si>
  <si>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</si>
  <si>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</si>
  <si>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</si>
  <si>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</si>
  <si>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</si>
  <si>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</si>
  <si>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</si>
  <si>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</si>
  <si>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</si>
  <si>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</si>
  <si>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</si>
  <si>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</si>
  <si>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</si>
  <si>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</si>
  <si>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</si>
  <si>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</si>
  <si>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</si>
  <si>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</si>
  <si>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</si>
  <si>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</si>
  <si>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</si>
  <si>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</si>
  <si>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</si>
  <si>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</si>
  <si>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</si>
  <si>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</si>
  <si>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</si>
  <si>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</si>
  <si>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</si>
  <si>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</si>
  <si>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</si>
  <si>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</si>
  <si>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</si>
  <si>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</si>
  <si>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</si>
  <si>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</si>
  <si>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</si>
  <si>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</si>
  <si>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</si>
  <si>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</si>
  <si>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</si>
  <si>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</si>
  <si>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</si>
  <si>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</si>
  <si>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</si>
  <si>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</si>
  <si>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</si>
  <si>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</si>
  <si>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</si>
  <si>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</si>
  <si>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</si>
  <si>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</si>
  <si>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</si>
  <si>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</si>
  <si>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</si>
  <si>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</si>
  <si>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</si>
  <si>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</si>
  <si>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</si>
  <si>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</si>
  <si>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</si>
  <si>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</si>
  <si>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</si>
  <si>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</si>
  <si>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</si>
  <si>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</si>
  <si>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</si>
  <si>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</si>
  <si>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</si>
  <si>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</si>
  <si>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</si>
  <si>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</si>
  <si>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</si>
  <si>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</si>
  <si>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</si>
  <si>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</si>
  <si>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</si>
  <si>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</si>
  <si>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</si>
  <si>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</si>
  <si>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</si>
  <si>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</si>
  <si>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</si>
  <si>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</si>
  <si>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</si>
  <si>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</si>
  <si>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</si>
  <si>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</si>
  <si>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</si>
  <si>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</si>
  <si>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</si>
  <si>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</si>
  <si>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</si>
  <si>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</si>
  <si>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</si>
  <si>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</si>
  <si>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</si>
  <si>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</si>
  <si>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</si>
  <si>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</si>
  <si>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</si>
  <si>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</si>
  <si>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</si>
  <si>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</si>
  <si>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</si>
  <si>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</si>
  <si>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</si>
  <si>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</si>
  <si>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</si>
  <si>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</si>
  <si>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</si>
  <si>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</si>
  <si>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</si>
  <si>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</si>
  <si>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</si>
  <si>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</si>
  <si>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</si>
  <si>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</si>
  <si>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</si>
  <si>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</si>
  <si>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</si>
  <si>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</si>
  <si>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</si>
  <si>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</si>
  <si>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</si>
  <si>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</si>
  <si>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</si>
  <si>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</si>
  <si>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</si>
  <si>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</si>
  <si>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</si>
  <si>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</si>
  <si>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</si>
  <si>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</si>
  <si>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</si>
  <si>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</si>
  <si>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</si>
  <si>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</si>
  <si>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</si>
  <si>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</si>
  <si>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</si>
  <si>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</si>
  <si>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</si>
  <si>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</si>
  <si>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</si>
  <si>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</si>
  <si>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</si>
  <si>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</si>
  <si>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</si>
  <si>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</si>
  <si>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</si>
  <si>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</si>
  <si>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</si>
  <si>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</si>
  <si>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</si>
  <si>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</si>
  <si>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</si>
  <si>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</si>
  <si>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</si>
  <si>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</si>
  <si>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</si>
  <si>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</si>
  <si>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</si>
  <si>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</si>
  <si>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</si>
  <si>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</si>
  <si>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</si>
  <si>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</si>
  <si>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</si>
  <si>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</si>
  <si>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</si>
  <si>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</si>
  <si>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</si>
  <si>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</si>
  <si>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</si>
  <si>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</si>
  <si>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</si>
  <si>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</si>
  <si>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</si>
  <si>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</si>
  <si>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</si>
  <si>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</si>
  <si>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</si>
  <si>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</si>
  <si>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</si>
  <si>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</si>
  <si>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</si>
  <si>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</si>
  <si>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</si>
  <si>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</si>
  <si>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</si>
  <si>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</si>
  <si>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</si>
  <si>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</si>
  <si>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</si>
  <si>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</si>
  <si>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</si>
  <si>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</si>
  <si>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</si>
  <si>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</si>
  <si>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</si>
  <si>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</si>
  <si>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</si>
  <si>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</si>
  <si>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</si>
  <si>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</si>
  <si>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</si>
  <si>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</si>
  <si>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</si>
  <si>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</si>
  <si>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</si>
  <si>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</si>
  <si>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</si>
  <si>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</si>
  <si>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</si>
  <si>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</si>
  <si>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</si>
  <si>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</si>
  <si>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</si>
  <si>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</si>
  <si>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</si>
  <si>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</si>
  <si>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</si>
  <si>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</si>
  <si>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</si>
  <si>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</si>
  <si>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</si>
  <si>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</si>
  <si>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</si>
  <si>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</si>
  <si>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</si>
  <si>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</si>
  <si>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</si>
  <si>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</si>
  <si>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</si>
  <si>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</si>
  <si>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</si>
  <si>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</si>
  <si>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</si>
  <si>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</si>
  <si>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</si>
  <si>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</si>
  <si>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</si>
  <si>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</si>
  <si>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</si>
  <si>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</si>
  <si>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</si>
  <si>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</si>
  <si>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</si>
  <si>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</si>
  <si>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</si>
  <si>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</si>
  <si>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</si>
  <si>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</si>
  <si>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</si>
  <si>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</si>
  <si>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</si>
  <si>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</si>
  <si>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</si>
  <si>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</si>
  <si>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</si>
  <si>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</si>
  <si>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</si>
  <si>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</si>
  <si>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</si>
  <si>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</si>
  <si>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</si>
  <si>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</si>
  <si>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</si>
  <si>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</si>
  <si>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</si>
  <si>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</si>
  <si>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</si>
  <si>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</si>
  <si>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</si>
  <si>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</si>
  <si>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</si>
  <si>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</si>
  <si>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</si>
  <si>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</si>
  <si>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</si>
  <si>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</si>
  <si>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</si>
  <si>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</si>
  <si>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</si>
  <si>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</si>
  <si>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</si>
  <si>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</si>
  <si>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</si>
  <si>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</si>
  <si>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</si>
  <si>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</si>
  <si>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</si>
  <si>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</si>
  <si>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</si>
  <si>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</si>
  <si>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</si>
  <si>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</si>
  <si>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</si>
  <si>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</si>
  <si>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</si>
  <si>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</si>
  <si>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</si>
  <si>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</si>
  <si>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</si>
  <si>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</si>
  <si>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</si>
  <si>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</si>
  <si>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</si>
  <si>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</si>
  <si>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</si>
  <si>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</si>
  <si>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</si>
  <si>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</si>
  <si>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</si>
  <si>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</si>
  <si>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</si>
  <si>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</si>
  <si>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</si>
  <si>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</si>
  <si>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</si>
  <si>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</si>
  <si>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</si>
  <si>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</si>
  <si>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</si>
  <si>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</si>
  <si>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</si>
  <si>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</si>
  <si>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</si>
  <si>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</si>
  <si>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</si>
  <si>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</si>
  <si>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</si>
  <si>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</si>
  <si>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</si>
  <si>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</si>
  <si>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</si>
  <si>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</si>
  <si>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</si>
  <si>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</si>
  <si>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</si>
  <si>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</si>
  <si>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</si>
  <si>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</si>
  <si>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</si>
  <si>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</si>
  <si>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</si>
  <si>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</si>
  <si>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</si>
  <si>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</si>
  <si>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</si>
  <si>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</si>
  <si>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</si>
  <si>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</si>
  <si>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</si>
  <si>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</si>
  <si>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</si>
  <si>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</si>
  <si>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</si>
  <si>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</si>
  <si>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</si>
  <si>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</si>
  <si>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</si>
  <si>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</si>
  <si>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</si>
  <si>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</si>
  <si>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</si>
  <si>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</si>
  <si>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</si>
  <si>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</si>
  <si>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</si>
  <si>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</si>
  <si>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</si>
  <si>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</si>
  <si>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</si>
  <si>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</si>
  <si>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</si>
  <si>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</si>
  <si>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</si>
  <si>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</si>
  <si>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</si>
  <si>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</si>
  <si>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</si>
  <si>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</si>
  <si>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</si>
  <si>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</si>
  <si>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</si>
  <si>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</si>
  <si>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</si>
  <si>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</si>
  <si>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</si>
  <si>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</si>
  <si>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</si>
  <si>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</si>
  <si>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</si>
  <si>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</si>
  <si>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</si>
  <si>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</si>
  <si>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</si>
  <si>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</si>
  <si>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</si>
  <si>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</si>
  <si>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</si>
  <si>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</si>
  <si>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</si>
  <si>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</si>
  <si>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</si>
  <si>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</si>
  <si>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</si>
  <si>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</si>
  <si>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</si>
  <si>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</si>
  <si>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</si>
  <si>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</si>
  <si>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</si>
  <si>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</si>
  <si>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</si>
  <si>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</si>
  <si>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</si>
  <si>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</si>
  <si>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</si>
  <si>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</si>
  <si>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</si>
  <si>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</si>
  <si>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</si>
  <si>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</si>
  <si>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</si>
  <si>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</si>
  <si>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</si>
  <si>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</si>
  <si>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</si>
  <si>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</si>
  <si>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</si>
  <si>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</si>
  <si>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</si>
  <si>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</si>
  <si>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</si>
  <si>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</si>
  <si>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</si>
  <si>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</si>
  <si>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</si>
  <si>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</si>
  <si>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</si>
  <si>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</si>
  <si>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</si>
  <si>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</si>
  <si>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</si>
  <si>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</si>
  <si>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</si>
  <si>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</si>
  <si>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</si>
  <si>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</si>
  <si>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</si>
  <si>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</si>
  <si>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</si>
  <si>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</si>
  <si>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</si>
  <si>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</si>
  <si>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</si>
  <si>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</si>
  <si>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</si>
  <si>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</si>
  <si>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</si>
  <si>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</si>
  <si>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</si>
  <si>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</si>
  <si>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</si>
  <si>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</si>
  <si>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</si>
  <si>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</si>
  <si>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</si>
  <si>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</si>
  <si>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</si>
  <si>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</si>
  <si>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</si>
  <si>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</si>
  <si>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</si>
  <si>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</si>
  <si>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</si>
  <si>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</si>
  <si>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</si>
  <si>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</si>
  <si>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</si>
  <si>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</si>
  <si>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</si>
  <si>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</si>
  <si>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</si>
  <si>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</si>
  <si>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</si>
  <si>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</si>
  <si>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</si>
  <si>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</si>
  <si>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</si>
  <si>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</si>
  <si>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</si>
  <si>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</si>
  <si>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</si>
  <si>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</si>
  <si>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</si>
  <si>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</si>
  <si>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</si>
  <si>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</si>
  <si>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</si>
  <si>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</si>
  <si>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</si>
  <si>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</si>
  <si>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</si>
  <si>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</si>
  <si>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</si>
  <si>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</si>
  <si>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</si>
  <si>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</si>
  <si>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</si>
  <si>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</si>
  <si>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</si>
  <si>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</si>
  <si>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</si>
  <si>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</si>
  <si>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</si>
  <si>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</si>
  <si>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</si>
  <si>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</si>
  <si>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</si>
  <si>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</si>
  <si>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</si>
  <si>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</si>
  <si>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</si>
  <si>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</si>
  <si>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</si>
  <si>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</si>
  <si>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</si>
  <si>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</si>
  <si>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</si>
  <si>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</si>
  <si>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</si>
  <si>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</si>
  <si>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</si>
  <si>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</si>
  <si>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</si>
  <si>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</si>
  <si>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</si>
  <si>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</si>
  <si>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</si>
  <si>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</si>
  <si>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</si>
  <si>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</si>
  <si>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</si>
  <si>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</si>
  <si>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</si>
  <si>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</si>
  <si>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</si>
  <si>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</si>
  <si>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</si>
  <si>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</si>
  <si>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</si>
  <si>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</si>
  <si>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</si>
  <si>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</si>
  <si>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</si>
  <si>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</si>
  <si>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</si>
  <si>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</si>
  <si>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</si>
  <si>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</si>
  <si>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</si>
  <si>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</si>
  <si>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</si>
  <si>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</si>
  <si>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</si>
  <si>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</si>
  <si>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</si>
  <si>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</si>
  <si>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</si>
  <si>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</si>
  <si>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</si>
  <si>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</si>
  <si>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</si>
  <si>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</si>
  <si>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</si>
  <si>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</si>
  <si>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</si>
  <si>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</si>
  <si>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</si>
  <si>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</si>
  <si>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</si>
  <si>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</si>
  <si>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</si>
  <si>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</si>
  <si>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</si>
  <si>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</si>
  <si>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</si>
  <si>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</si>
  <si>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</si>
  <si>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</si>
  <si>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</si>
  <si>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</si>
  <si>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</si>
  <si>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</si>
  <si>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</si>
  <si>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</si>
  <si>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</si>
  <si>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</si>
  <si>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</si>
  <si>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</si>
  <si>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</si>
  <si>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</si>
  <si>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</si>
  <si>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</si>
  <si>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</si>
  <si>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</si>
  <si>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</si>
  <si>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</si>
  <si>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</si>
  <si>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</si>
  <si>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</si>
  <si>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</si>
  <si>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</si>
  <si>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</si>
  <si>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</si>
  <si>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</si>
  <si>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</si>
  <si>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</si>
  <si>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</si>
  <si>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</si>
  <si>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</si>
  <si>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</si>
  <si>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</si>
  <si>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</si>
  <si>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</si>
  <si>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</si>
  <si>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</si>
  <si>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</si>
  <si>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</si>
  <si>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</si>
  <si>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</si>
  <si>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</si>
  <si>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</si>
  <si>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</si>
  <si>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</si>
  <si>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</si>
  <si>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</si>
  <si>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</si>
  <si>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</si>
  <si>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</si>
  <si>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</si>
  <si>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</si>
  <si>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</si>
  <si>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</si>
  <si>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</si>
  <si>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</si>
  <si>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</si>
  <si>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</si>
  <si>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</si>
  <si>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</si>
  <si>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</si>
  <si>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</si>
  <si>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</si>
  <si>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</si>
  <si>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</si>
  <si>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</si>
  <si>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</si>
  <si>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</si>
  <si>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</si>
  <si>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</si>
  <si>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</si>
  <si>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</si>
  <si>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</si>
  <si>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</si>
  <si>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</si>
  <si>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</si>
  <si>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</si>
  <si>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</si>
  <si>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</si>
  <si>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</si>
  <si>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</si>
  <si>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</si>
  <si>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</si>
  <si>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</si>
  <si>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</si>
  <si>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</si>
  <si>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</si>
  <si>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</si>
  <si>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</si>
  <si>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</si>
  <si>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</si>
  <si>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</si>
  <si>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</si>
  <si>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</si>
  <si>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</si>
  <si>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</si>
  <si>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</si>
  <si>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</si>
  <si>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</si>
  <si>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</si>
  <si>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</si>
  <si>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</si>
  <si>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</si>
  <si>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</si>
  <si>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</si>
  <si>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</si>
  <si>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</si>
  <si>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</si>
  <si>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</si>
  <si>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</si>
  <si>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</si>
  <si>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</si>
  <si>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</si>
  <si>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</si>
  <si>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</si>
  <si>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</si>
  <si>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</si>
  <si>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</si>
  <si>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</si>
  <si>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</si>
  <si>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</si>
  <si>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</si>
  <si>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</si>
  <si>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</si>
  <si>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</si>
  <si>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</si>
  <si>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</si>
  <si>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</si>
  <si>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</si>
  <si>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</si>
  <si>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</si>
  <si>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</si>
  <si>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</si>
  <si>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</si>
  <si>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</si>
  <si>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</si>
  <si>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</si>
  <si>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</si>
  <si>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</si>
  <si>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</si>
  <si>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</si>
  <si>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</si>
  <si>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</si>
  <si>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</si>
  <si>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</si>
  <si>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</si>
  <si>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</si>
  <si>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</si>
  <si>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</si>
  <si>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</si>
  <si>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</si>
  <si>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</si>
  <si>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</si>
  <si>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</si>
  <si>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</si>
  <si>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</si>
  <si>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</si>
  <si>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</si>
  <si>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</si>
  <si>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</si>
  <si>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</si>
  <si>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</si>
  <si>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</si>
  <si>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</si>
  <si>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</si>
  <si>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</si>
  <si>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</si>
  <si>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</si>
  <si>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</si>
  <si>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</si>
  <si>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</si>
  <si>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</si>
  <si>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</si>
  <si>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</si>
  <si>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</si>
  <si>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</si>
  <si>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</si>
  <si>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</si>
  <si>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</si>
  <si>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</si>
  <si>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</si>
  <si>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</si>
  <si>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</si>
  <si>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</si>
  <si>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</si>
  <si>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</si>
  <si>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</si>
  <si>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</si>
  <si>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</si>
  <si>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</si>
  <si>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</si>
  <si>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</si>
  <si>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</si>
  <si>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</si>
  <si>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</si>
  <si>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</si>
  <si>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</si>
  <si>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</si>
  <si>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</si>
  <si>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</si>
  <si>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</si>
  <si>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</si>
  <si>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</si>
  <si>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</si>
  <si>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</si>
  <si>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</si>
  <si>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</si>
  <si>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</si>
  <si>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</si>
  <si>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</si>
  <si>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</si>
  <si>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</si>
  <si>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</si>
  <si>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</si>
  <si>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</si>
  <si>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</si>
  <si>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</si>
  <si>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</si>
  <si>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</si>
  <si>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</si>
  <si>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</si>
  <si>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</si>
  <si>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</si>
  <si>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</si>
  <si>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</si>
  <si>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</si>
  <si>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</si>
  <si>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</si>
  <si>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</si>
  <si>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</si>
  <si>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</si>
  <si>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</si>
  <si>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</si>
  <si>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</si>
  <si>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</si>
  <si>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</si>
  <si>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</si>
  <si>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</si>
  <si>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</si>
  <si>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</si>
  <si>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</si>
  <si>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</si>
  <si>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</si>
  <si>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</si>
  <si>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</si>
  <si>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</si>
  <si>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</si>
  <si>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</si>
  <si>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</si>
  <si>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</si>
  <si>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</si>
  <si>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</si>
  <si>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</si>
  <si>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</si>
  <si>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</si>
  <si>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</si>
  <si>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</si>
  <si>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</si>
  <si>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</si>
  <si>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</si>
  <si>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</si>
  <si>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</si>
  <si>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</si>
  <si>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</si>
  <si>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</si>
  <si>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</si>
  <si>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</si>
  <si>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</si>
  <si>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</si>
  <si>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</si>
  <si>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</si>
  <si>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</si>
  <si>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</si>
  <si>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</si>
  <si>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</si>
  <si>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</si>
  <si>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</si>
  <si>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</si>
  <si>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</si>
  <si>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</si>
  <si>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</si>
  <si>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</si>
  <si>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</si>
  <si>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</si>
  <si>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</si>
  <si>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</si>
  <si>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</si>
  <si>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</si>
  <si>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</si>
  <si>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</si>
  <si>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</si>
  <si>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</si>
  <si>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</si>
  <si>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</si>
  <si>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</si>
  <si>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</si>
  <si>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</si>
  <si>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</si>
  <si>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</si>
  <si>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</si>
  <si>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</si>
  <si>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</si>
  <si>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</si>
  <si>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</si>
  <si>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</si>
  <si>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</si>
  <si>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</si>
  <si>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</si>
  <si>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</si>
  <si>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</si>
  <si>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</si>
  <si>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</si>
  <si>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</si>
  <si>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</si>
  <si>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</si>
  <si>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</si>
  <si>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</si>
  <si>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</si>
  <si>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</si>
  <si>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</si>
  <si>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</si>
  <si>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</si>
  <si>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</si>
  <si>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</si>
  <si>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</si>
  <si>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</si>
  <si>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</si>
  <si>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</si>
  <si>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</si>
  <si>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</si>
  <si>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</si>
  <si>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</si>
  <si>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</si>
  <si>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</si>
  <si>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</si>
  <si>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</si>
  <si>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</si>
  <si>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</si>
  <si>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</si>
  <si>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</si>
  <si>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</si>
  <si>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</si>
  <si>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</si>
  <si>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</si>
  <si>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</si>
  <si>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</si>
  <si>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</si>
  <si>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</si>
  <si>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</si>
  <si>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</si>
  <si>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</si>
  <si>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</si>
  <si>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</si>
  <si>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</si>
  <si>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</si>
  <si>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</si>
  <si>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</si>
  <si>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</si>
  <si>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</si>
  <si>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</si>
  <si>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</si>
  <si>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</si>
  <si>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</si>
  <si>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</si>
  <si>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</si>
  <si>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</si>
  <si>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</si>
  <si>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</si>
  <si>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</si>
  <si>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</si>
  <si>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</si>
  <si>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</si>
  <si>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</si>
  <si>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</si>
  <si>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</si>
  <si>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</si>
  <si>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</si>
  <si>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</si>
  <si>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</si>
  <si>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</si>
  <si>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ME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</si>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</sst>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0</v>
      </c>
      <c r="F6" s="5" t="str">
        <f>IF($B6="N/A","N/A",IF(E6&lt;0,"No","Yes"))</f>
        <v>N/A</v>
      </c>
      <c r="G6" s="22">
        <v>0</v>
      </c>
      <c r="H6" s="5" t="str">
        <f>IF($B6="N/A","N/A",IF(G6&lt;0,"No","Yes"))</f>
        <v>N/A</v>
      </c>
      <c r="I6" s="6" t="s">
        <v>1747</v>
      </c>
      <c r="J6" s="6" t="s">
        <v>1747</v>
      </c>
      <c r="K6" s="91" t="str">
        <f t="shared" ref="K6:K11" si="0">IF(J6="Div by 0", "N/A", IF(J6="N/A","N/A", IF(J6&gt;30, "No", IF(J6&lt;-30, "No", "Yes"))))</f>
        <v>N/A</v>
      </c>
    </row>
    <row r="7" spans="1:11" x14ac:dyDescent="0.25">
      <c r="A7" s="111" t="s">
        <v>443</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111" t="s">
        <v>445</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111" t="s">
        <v>446</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111" t="s">
        <v>204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111" t="s">
        <v>652</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t="s">
        <v>1747</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t="s">
        <v>1747</v>
      </c>
      <c r="D15" s="5" t="str">
        <f t="shared" si="4"/>
        <v>N/A</v>
      </c>
      <c r="E15" s="5" t="s">
        <v>1747</v>
      </c>
      <c r="F15" s="5" t="str">
        <f t="shared" si="5"/>
        <v>N/A</v>
      </c>
      <c r="G15" s="5" t="s">
        <v>1747</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t="s">
        <v>1747</v>
      </c>
      <c r="F18" s="5" t="str">
        <f t="shared" si="5"/>
        <v>N/A</v>
      </c>
      <c r="G18" s="5" t="s">
        <v>1747</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t="s">
        <v>1747</v>
      </c>
      <c r="F21" s="5" t="str">
        <f t="shared" si="5"/>
        <v>N/A</v>
      </c>
      <c r="G21" s="5" t="s">
        <v>1747</v>
      </c>
      <c r="H21" s="5" t="str">
        <f t="shared" si="6"/>
        <v>N/A</v>
      </c>
      <c r="I21" s="6" t="s">
        <v>1747</v>
      </c>
      <c r="J21" s="6" t="s">
        <v>1747</v>
      </c>
      <c r="K21" s="91" t="str">
        <f t="shared" si="7"/>
        <v>N/A</v>
      </c>
    </row>
    <row r="22" spans="1:11" x14ac:dyDescent="0.25">
      <c r="A22" s="111" t="s">
        <v>1697</v>
      </c>
      <c r="B22" s="60" t="s">
        <v>213</v>
      </c>
      <c r="C22" s="5" t="s">
        <v>1747</v>
      </c>
      <c r="D22" s="5" t="str">
        <f t="shared" si="4"/>
        <v>N/A</v>
      </c>
      <c r="E22" s="5" t="s">
        <v>1747</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91" t="str">
        <f t="shared" si="8"/>
        <v>N/A</v>
      </c>
    </row>
    <row r="26" spans="1:11" x14ac:dyDescent="0.25">
      <c r="A26" s="111"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91" t="str">
        <f t="shared" si="8"/>
        <v>N/A</v>
      </c>
    </row>
    <row r="27" spans="1:11" x14ac:dyDescent="0.25">
      <c r="A27" s="111"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91" t="str">
        <f t="shared" si="8"/>
        <v>N/A</v>
      </c>
    </row>
    <row r="28" spans="1:11" x14ac:dyDescent="0.25">
      <c r="A28" s="89" t="s">
        <v>372</v>
      </c>
      <c r="B28" s="60" t="s">
        <v>213</v>
      </c>
      <c r="C28" s="5" t="s">
        <v>1747</v>
      </c>
      <c r="D28" s="5" t="str">
        <f t="shared" si="9"/>
        <v>N/A</v>
      </c>
      <c r="E28" s="5" t="s">
        <v>1747</v>
      </c>
      <c r="F28" s="5" t="str">
        <f t="shared" si="10"/>
        <v>N/A</v>
      </c>
      <c r="G28" s="5" t="s">
        <v>1747</v>
      </c>
      <c r="H28" s="5" t="str">
        <f t="shared" si="11"/>
        <v>N/A</v>
      </c>
      <c r="I28" s="6" t="s">
        <v>1747</v>
      </c>
      <c r="J28" s="6" t="s">
        <v>1747</v>
      </c>
      <c r="K28" s="91" t="str">
        <f t="shared" si="8"/>
        <v>N/A</v>
      </c>
    </row>
    <row r="29" spans="1:11" x14ac:dyDescent="0.25">
      <c r="A29" s="89" t="s">
        <v>374</v>
      </c>
      <c r="B29" s="60" t="s">
        <v>213</v>
      </c>
      <c r="C29" s="5" t="s">
        <v>1747</v>
      </c>
      <c r="D29" s="5" t="str">
        <f t="shared" si="9"/>
        <v>N/A</v>
      </c>
      <c r="E29" s="5" t="s">
        <v>1747</v>
      </c>
      <c r="F29" s="5" t="str">
        <f t="shared" si="10"/>
        <v>N/A</v>
      </c>
      <c r="G29" s="5" t="s">
        <v>1747</v>
      </c>
      <c r="H29" s="5" t="str">
        <f t="shared" si="11"/>
        <v>N/A</v>
      </c>
      <c r="I29" s="6" t="s">
        <v>1747</v>
      </c>
      <c r="J29" s="6" t="s">
        <v>1747</v>
      </c>
      <c r="K29" s="91" t="str">
        <f t="shared" si="8"/>
        <v>N/A</v>
      </c>
    </row>
    <row r="30" spans="1:11" x14ac:dyDescent="0.25">
      <c r="A30" s="106" t="s">
        <v>375</v>
      </c>
      <c r="B30" s="113" t="s">
        <v>213</v>
      </c>
      <c r="C30" s="100" t="s">
        <v>1747</v>
      </c>
      <c r="D30" s="100" t="str">
        <f t="shared" si="9"/>
        <v>N/A</v>
      </c>
      <c r="E30" s="100" t="s">
        <v>1747</v>
      </c>
      <c r="F30" s="100" t="str">
        <f t="shared" si="10"/>
        <v>N/A</v>
      </c>
      <c r="G30" s="100" t="s">
        <v>1747</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14279086</v>
      </c>
      <c r="D7" s="18" t="str">
        <f>IF($B7="N/A","N/A",IF(C7&gt;15,"No",IF(C7&lt;-15,"No","Yes")))</f>
        <v>N/A</v>
      </c>
      <c r="E7" s="17">
        <v>16126785</v>
      </c>
      <c r="F7" s="18" t="str">
        <f>IF($B7="N/A","N/A",IF(E7&gt;15,"No",IF(E7&lt;-15,"No","Yes")))</f>
        <v>N/A</v>
      </c>
      <c r="G7" s="17">
        <v>15350267</v>
      </c>
      <c r="H7" s="18" t="str">
        <f>IF($B7="N/A","N/A",IF(G7&gt;15,"No",IF(G7&lt;-15,"No","Yes")))</f>
        <v>N/A</v>
      </c>
      <c r="I7" s="19">
        <v>12.94</v>
      </c>
      <c r="J7" s="19">
        <v>-4.82</v>
      </c>
      <c r="K7" s="92" t="str">
        <f t="shared" ref="K7:K54" si="0">IF(J7="Div by 0", "N/A", IF(J7="N/A","N/A", IF(J7&gt;30, "No", IF(J7&lt;-30, "No", "Yes"))))</f>
        <v>Yes</v>
      </c>
    </row>
    <row r="8" spans="1:11" x14ac:dyDescent="0.25">
      <c r="A8" s="110" t="s">
        <v>362</v>
      </c>
      <c r="B8" s="16" t="s">
        <v>213</v>
      </c>
      <c r="C8" s="86">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110"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0</v>
      </c>
      <c r="D11" s="5" t="str">
        <f>IF($B11="N/A","N/A",IF(C11&gt;15,"No",IF(C11&lt;-15,"No","Yes")))</f>
        <v>N/A</v>
      </c>
      <c r="E11" s="5">
        <v>0</v>
      </c>
      <c r="F11" s="5" t="str">
        <f>IF($B11="N/A","N/A",IF(E11&gt;15,"No",IF(E11&lt;-15,"No","Yes")))</f>
        <v>N/A</v>
      </c>
      <c r="G11" s="5">
        <v>0</v>
      </c>
      <c r="H11" s="5" t="str">
        <f>IF($B11="N/A","N/A",IF(G11&gt;15,"No",IF(G11&lt;-15,"No","Yes")))</f>
        <v>N/A</v>
      </c>
      <c r="I11" s="6" t="s">
        <v>1747</v>
      </c>
      <c r="J11" s="6" t="s">
        <v>1747</v>
      </c>
      <c r="K11" s="91" t="str">
        <f t="shared" si="0"/>
        <v>N/A</v>
      </c>
    </row>
    <row r="12" spans="1:11" x14ac:dyDescent="0.25">
      <c r="A12" s="110" t="s">
        <v>857</v>
      </c>
      <c r="B12" s="55" t="s">
        <v>214</v>
      </c>
      <c r="C12" s="53">
        <v>85.363601004000003</v>
      </c>
      <c r="D12" s="5" t="str">
        <f>IF(OR($B12="N/A",$C12="N/A"),"N/A",IF(C12&gt;100,"No",IF(C12&lt;95,"No","Yes")))</f>
        <v>No</v>
      </c>
      <c r="E12" s="53">
        <v>87.243254003000004</v>
      </c>
      <c r="F12" s="5" t="str">
        <f>IF(OR($B12="N/A",$E12="N/A"),"N/A",IF(E12&gt;100,"No",IF(E12&lt;95,"No","Yes")))</f>
        <v>No</v>
      </c>
      <c r="G12" s="53">
        <v>92.500534356000003</v>
      </c>
      <c r="H12" s="5" t="str">
        <f>IF($B12="N/A","N/A",IF(G12&gt;100,"No",IF(G12&lt;95,"No","Yes")))</f>
        <v>No</v>
      </c>
      <c r="I12" s="56">
        <v>2.202</v>
      </c>
      <c r="J12" s="56">
        <v>6.0259999999999998</v>
      </c>
      <c r="K12" s="91" t="str">
        <f t="shared" si="0"/>
        <v>Yes</v>
      </c>
    </row>
    <row r="13" spans="1:11" x14ac:dyDescent="0.25">
      <c r="A13" s="110" t="s">
        <v>347</v>
      </c>
      <c r="B13" s="55" t="s">
        <v>213</v>
      </c>
      <c r="C13" s="53">
        <v>10.387892766</v>
      </c>
      <c r="D13" s="5" t="str">
        <f>IF($B13="N/A","N/A",IF(C13&gt;100,"No",IF(C13&lt;95,"No","Yes")))</f>
        <v>N/A</v>
      </c>
      <c r="E13" s="53">
        <v>18.459299143999999</v>
      </c>
      <c r="F13" s="5" t="str">
        <f>IF($B13="N/A","N/A",IF(E13&gt;100,"No",IF(E13&lt;95,"No","Yes")))</f>
        <v>N/A</v>
      </c>
      <c r="G13" s="53">
        <v>22.402051570000001</v>
      </c>
      <c r="H13" s="5" t="str">
        <f>IF($B13="N/A","N/A",IF(G13&gt;100,"No",IF(G13&lt;95,"No","Yes")))</f>
        <v>N/A</v>
      </c>
      <c r="I13" s="56">
        <v>77.7</v>
      </c>
      <c r="J13" s="56">
        <v>21.36</v>
      </c>
      <c r="K13" s="91" t="str">
        <f t="shared" si="0"/>
        <v>Yes</v>
      </c>
    </row>
    <row r="14" spans="1:11" x14ac:dyDescent="0.25">
      <c r="A14" s="110" t="s">
        <v>348</v>
      </c>
      <c r="B14" s="55" t="s">
        <v>213</v>
      </c>
      <c r="C14" s="53">
        <v>59.734237241999999</v>
      </c>
      <c r="D14" s="5" t="str">
        <f t="shared" ref="D14" si="1">IF($B14="N/A","N/A",IF(C14&lt;0,"No","Yes"))</f>
        <v>N/A</v>
      </c>
      <c r="E14" s="53">
        <v>62.491865400999998</v>
      </c>
      <c r="F14" s="5" t="str">
        <f t="shared" ref="F14" si="2">IF($B14="N/A","N/A",IF(E14&lt;0,"No","Yes"))</f>
        <v>N/A</v>
      </c>
      <c r="G14" s="53">
        <v>57.370249155000003</v>
      </c>
      <c r="H14" s="5" t="str">
        <f t="shared" ref="H14" si="3">IF($B14="N/A","N/A",IF(G14&lt;0,"No","Yes"))</f>
        <v>N/A</v>
      </c>
      <c r="I14" s="56">
        <v>4.6159999999999997</v>
      </c>
      <c r="J14" s="56">
        <v>-8.1999999999999993</v>
      </c>
      <c r="K14" s="91" t="str">
        <f t="shared" si="0"/>
        <v>Yes</v>
      </c>
    </row>
    <row r="15" spans="1:11" x14ac:dyDescent="0.25">
      <c r="A15" s="110" t="s">
        <v>858</v>
      </c>
      <c r="B15" s="55" t="s">
        <v>214</v>
      </c>
      <c r="C15" s="53">
        <v>0</v>
      </c>
      <c r="D15" s="5" t="str">
        <f>IF(OR($B15="N/A",$C15="N/A"),"N/A",IF(C15&gt;100,"No",IF(C15&lt;95,"No","Yes")))</f>
        <v>No</v>
      </c>
      <c r="E15" s="53">
        <v>0</v>
      </c>
      <c r="F15" s="5" t="str">
        <f>IF(OR($B15="N/A",$E15="N/A"),"N/A",IF(E15&gt;100,"No",IF(E15&lt;95,"No","Yes")))</f>
        <v>No</v>
      </c>
      <c r="G15" s="53">
        <v>1.34069329E-2</v>
      </c>
      <c r="H15" s="5" t="str">
        <f>IF($B15="N/A","N/A",IF(G15&gt;100,"No",IF(G15&lt;95,"No","Yes")))</f>
        <v>No</v>
      </c>
      <c r="I15" s="56" t="s">
        <v>1747</v>
      </c>
      <c r="J15" s="56" t="s">
        <v>1747</v>
      </c>
      <c r="K15" s="91" t="str">
        <f t="shared" si="0"/>
        <v>N/A</v>
      </c>
    </row>
    <row r="16" spans="1:11" x14ac:dyDescent="0.25">
      <c r="A16" s="110" t="s">
        <v>331</v>
      </c>
      <c r="B16" s="21" t="s">
        <v>213</v>
      </c>
      <c r="C16" s="43">
        <v>14279086</v>
      </c>
      <c r="D16" s="5" t="str">
        <f>IF($B16="N/A","N/A",IF(C16&gt;15,"No",IF(C16&lt;-15,"No","Yes")))</f>
        <v>N/A</v>
      </c>
      <c r="E16" s="22">
        <v>16126785</v>
      </c>
      <c r="F16" s="5" t="str">
        <f>IF($B16="N/A","N/A",IF(E16&gt;15,"No",IF(E16&lt;-15,"No","Yes")))</f>
        <v>N/A</v>
      </c>
      <c r="G16" s="22">
        <v>15350267</v>
      </c>
      <c r="H16" s="5" t="str">
        <f>IF($B16="N/A","N/A",IF(G16&gt;15,"No",IF(G16&lt;-15,"No","Yes")))</f>
        <v>N/A</v>
      </c>
      <c r="I16" s="6">
        <v>12.94</v>
      </c>
      <c r="J16" s="6">
        <v>-4.82</v>
      </c>
      <c r="K16" s="91" t="str">
        <f t="shared" si="0"/>
        <v>Yes</v>
      </c>
    </row>
    <row r="17" spans="1:11" x14ac:dyDescent="0.25">
      <c r="A17" s="110" t="s">
        <v>440</v>
      </c>
      <c r="B17" s="21" t="s">
        <v>215</v>
      </c>
      <c r="C17" s="53">
        <v>15.616860911</v>
      </c>
      <c r="D17" s="5" t="str">
        <f>IF($B17="N/A","N/A",IF(C17&gt;20,"No",IF(C17&lt;5,"No","Yes")))</f>
        <v>Yes</v>
      </c>
      <c r="E17" s="5">
        <v>16.402122307999999</v>
      </c>
      <c r="F17" s="5" t="str">
        <f>IF($B17="N/A","N/A",IF(E17&gt;20,"No",IF(E17&lt;5,"No","Yes")))</f>
        <v>Yes</v>
      </c>
      <c r="G17" s="5">
        <v>15.604406099</v>
      </c>
      <c r="H17" s="5" t="str">
        <f>IF($B17="N/A","N/A",IF(G17&gt;20,"No",IF(G17&lt;5,"No","Yes")))</f>
        <v>Yes</v>
      </c>
      <c r="I17" s="6">
        <v>5.0279999999999996</v>
      </c>
      <c r="J17" s="6">
        <v>-4.8600000000000003</v>
      </c>
      <c r="K17" s="91" t="str">
        <f t="shared" si="0"/>
        <v>Yes</v>
      </c>
    </row>
    <row r="18" spans="1:11" x14ac:dyDescent="0.25">
      <c r="A18" s="110" t="s">
        <v>441</v>
      </c>
      <c r="B18" s="16" t="s">
        <v>213</v>
      </c>
      <c r="C18" s="53">
        <v>84.383139088999997</v>
      </c>
      <c r="D18" s="5" t="str">
        <f>IF($B18="N/A","N/A",IF(C18&gt;15,"No",IF(C18&lt;-15,"No","Yes")))</f>
        <v>N/A</v>
      </c>
      <c r="E18" s="5">
        <v>83.597877691999997</v>
      </c>
      <c r="F18" s="5" t="str">
        <f>IF($B18="N/A","N/A",IF(E18&gt;15,"No",IF(E18&lt;-15,"No","Yes")))</f>
        <v>N/A</v>
      </c>
      <c r="G18" s="5">
        <v>84.395593900999998</v>
      </c>
      <c r="H18" s="5" t="str">
        <f>IF($B18="N/A","N/A",IF(G18&gt;15,"No",IF(G18&lt;-15,"No","Yes")))</f>
        <v>N/A</v>
      </c>
      <c r="I18" s="6">
        <v>-0.93100000000000005</v>
      </c>
      <c r="J18" s="6">
        <v>0.95420000000000005</v>
      </c>
      <c r="K18" s="91" t="str">
        <f t="shared" si="0"/>
        <v>Yes</v>
      </c>
    </row>
    <row r="19" spans="1:11" x14ac:dyDescent="0.25">
      <c r="A19" s="110" t="s">
        <v>442</v>
      </c>
      <c r="B19" s="21" t="s">
        <v>216</v>
      </c>
      <c r="C19" s="53">
        <v>5.4738307480000001</v>
      </c>
      <c r="D19" s="5" t="str">
        <f>IF($B19="N/A","N/A",IF(C19&gt;1,"Yes","No"))</f>
        <v>Yes</v>
      </c>
      <c r="E19" s="5">
        <v>1.9017057647</v>
      </c>
      <c r="F19" s="5" t="str">
        <f>IF($B19="N/A","N/A",IF(E19&gt;1,"Yes","No"))</f>
        <v>Yes</v>
      </c>
      <c r="G19" s="5">
        <v>2.2979013981</v>
      </c>
      <c r="H19" s="5" t="str">
        <f>IF($B19="N/A","N/A",IF(G19&gt;1,"Yes","No"))</f>
        <v>Yes</v>
      </c>
      <c r="I19" s="6">
        <v>-65.3</v>
      </c>
      <c r="J19" s="6">
        <v>20.83</v>
      </c>
      <c r="K19" s="91" t="str">
        <f t="shared" si="0"/>
        <v>Yes</v>
      </c>
    </row>
    <row r="20" spans="1:11" x14ac:dyDescent="0.25">
      <c r="A20" s="110" t="s">
        <v>859</v>
      </c>
      <c r="B20" s="21" t="s">
        <v>213</v>
      </c>
      <c r="C20" s="46">
        <v>81.283012181000004</v>
      </c>
      <c r="D20" s="5" t="str">
        <f>IF($B20="N/A","N/A",IF(C20&gt;15,"No",IF(C20&lt;-15,"No","Yes")))</f>
        <v>N/A</v>
      </c>
      <c r="E20" s="23">
        <v>98.134604347999996</v>
      </c>
      <c r="F20" s="5" t="str">
        <f>IF($B20="N/A","N/A",IF(E20&gt;15,"No",IF(E20&lt;-15,"No","Yes")))</f>
        <v>N/A</v>
      </c>
      <c r="G20" s="23">
        <v>103.04389143</v>
      </c>
      <c r="H20" s="5" t="str">
        <f>IF($B20="N/A","N/A",IF(G20&gt;15,"No",IF(G20&lt;-15,"No","Yes")))</f>
        <v>N/A</v>
      </c>
      <c r="I20" s="6">
        <v>20.73</v>
      </c>
      <c r="J20" s="6">
        <v>5.0030000000000001</v>
      </c>
      <c r="K20" s="91" t="str">
        <f t="shared" si="0"/>
        <v>Yes</v>
      </c>
    </row>
    <row r="21" spans="1:11" x14ac:dyDescent="0.25">
      <c r="A21" s="110" t="s">
        <v>34</v>
      </c>
      <c r="B21" s="21" t="s">
        <v>213</v>
      </c>
      <c r="C21" s="57">
        <v>0</v>
      </c>
      <c r="D21" s="5" t="str">
        <f>IF($B21="N/A","N/A",IF(C21&gt;15,"No",IF(C21&lt;-15,"No","Yes")))</f>
        <v>N/A</v>
      </c>
      <c r="E21" s="58">
        <v>0</v>
      </c>
      <c r="F21" s="5" t="str">
        <f>IF($B21="N/A","N/A",IF(E21&gt;15,"No",IF(E21&lt;-15,"No","Yes")))</f>
        <v>N/A</v>
      </c>
      <c r="G21" s="58">
        <v>0</v>
      </c>
      <c r="H21" s="5" t="str">
        <f>IF($B21="N/A","N/A",IF(G21&gt;15,"No",IF(G21&lt;-15,"No","Yes")))</f>
        <v>N/A</v>
      </c>
      <c r="I21" s="6" t="s">
        <v>1747</v>
      </c>
      <c r="J21" s="6" t="s">
        <v>1747</v>
      </c>
      <c r="K21" s="91" t="str">
        <f t="shared" si="0"/>
        <v>N/A</v>
      </c>
    </row>
    <row r="22" spans="1:11" x14ac:dyDescent="0.25">
      <c r="A22" s="110" t="s">
        <v>1698</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91" t="str">
        <f t="shared" si="0"/>
        <v>N/A</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t="s">
        <v>1747</v>
      </c>
      <c r="D24" s="5" t="str">
        <f>IF($B24="N/A","N/A",IF(C24&gt;300,"No",IF(C24&lt;75,"No","Yes")))</f>
        <v>No</v>
      </c>
      <c r="E24" s="23" t="s">
        <v>1747</v>
      </c>
      <c r="F24" s="5" t="str">
        <f>IF($B24="N/A","N/A",IF(E24&gt;300,"No",IF(E24&lt;75,"No","Yes")))</f>
        <v>No</v>
      </c>
      <c r="G24" s="23" t="s">
        <v>1747</v>
      </c>
      <c r="H24" s="5" t="str">
        <f>IF($B24="N/A","N/A",IF(G24&gt;300,"No",IF(G24&lt;75,"No","Yes")))</f>
        <v>No</v>
      </c>
      <c r="I24" s="6" t="s">
        <v>1747</v>
      </c>
      <c r="J24" s="6" t="s">
        <v>1747</v>
      </c>
      <c r="K24" s="91" t="str">
        <f t="shared" si="0"/>
        <v>N/A</v>
      </c>
    </row>
    <row r="25" spans="1:11" x14ac:dyDescent="0.25">
      <c r="A25" s="110" t="s">
        <v>861</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91" t="str">
        <f t="shared" si="0"/>
        <v>N/A</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7972</v>
      </c>
      <c r="D27" s="21" t="s">
        <v>213</v>
      </c>
      <c r="E27" s="22">
        <v>10586</v>
      </c>
      <c r="F27" s="21" t="s">
        <v>213</v>
      </c>
      <c r="G27" s="22">
        <v>31131</v>
      </c>
      <c r="H27" s="5" t="str">
        <f>IF($B27="N/A","N/A",IF(G27&gt;15,"No",IF(G27&lt;-15,"No","Yes")))</f>
        <v>N/A</v>
      </c>
      <c r="I27" s="6">
        <v>32.79</v>
      </c>
      <c r="J27" s="6">
        <v>194.1</v>
      </c>
      <c r="K27" s="91" t="str">
        <f t="shared" si="0"/>
        <v>No</v>
      </c>
    </row>
    <row r="28" spans="1:11" x14ac:dyDescent="0.25">
      <c r="A28" s="110" t="s">
        <v>346</v>
      </c>
      <c r="B28" s="21" t="s">
        <v>213</v>
      </c>
      <c r="C28" s="44">
        <v>5.5829904E-2</v>
      </c>
      <c r="D28" s="21" t="s">
        <v>213</v>
      </c>
      <c r="E28" s="4">
        <v>6.5642345899999996E-2</v>
      </c>
      <c r="F28" s="21" t="s">
        <v>213</v>
      </c>
      <c r="G28" s="4">
        <v>0.20280429</v>
      </c>
      <c r="H28" s="5" t="str">
        <f>IF($B28="N/A","N/A",IF(G28&gt;15,"No",IF(G28&lt;-15,"No","Yes")))</f>
        <v>N/A</v>
      </c>
      <c r="I28" s="6">
        <v>17.579999999999998</v>
      </c>
      <c r="J28" s="6">
        <v>209</v>
      </c>
      <c r="K28" s="91" t="str">
        <f t="shared" si="0"/>
        <v>No</v>
      </c>
    </row>
    <row r="29" spans="1:11" ht="25" x14ac:dyDescent="0.25">
      <c r="A29" s="110" t="s">
        <v>838</v>
      </c>
      <c r="B29" s="21" t="s">
        <v>213</v>
      </c>
      <c r="C29" s="23">
        <v>120.40153036</v>
      </c>
      <c r="D29" s="21" t="s">
        <v>213</v>
      </c>
      <c r="E29" s="23">
        <v>123.83572642999999</v>
      </c>
      <c r="F29" s="21" t="s">
        <v>213</v>
      </c>
      <c r="G29" s="23">
        <v>107.65144069</v>
      </c>
      <c r="H29" s="21" t="s">
        <v>213</v>
      </c>
      <c r="I29" s="6">
        <v>2.8519999999999999</v>
      </c>
      <c r="J29" s="6">
        <v>-13.1</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11</v>
      </c>
      <c r="H30" s="5" t="str">
        <f>IF($B30="N/A","N/A",IF(G30=0,"Yes","No"))</f>
        <v>No</v>
      </c>
      <c r="I30" s="6" t="s">
        <v>1747</v>
      </c>
      <c r="J30" s="6" t="s">
        <v>1747</v>
      </c>
      <c r="K30" s="91" t="str">
        <f t="shared" si="0"/>
        <v>N/A</v>
      </c>
    </row>
    <row r="31" spans="1:11" x14ac:dyDescent="0.25">
      <c r="A31" s="110"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91" t="str">
        <f t="shared" si="0"/>
        <v>N/A</v>
      </c>
    </row>
    <row r="32" spans="1:11" x14ac:dyDescent="0.25">
      <c r="A32" s="114" t="s">
        <v>656</v>
      </c>
      <c r="B32" s="59" t="s">
        <v>213</v>
      </c>
      <c r="C32" s="44" t="s">
        <v>1747</v>
      </c>
      <c r="D32" s="5" t="str">
        <f t="shared" si="4"/>
        <v>N/A</v>
      </c>
      <c r="E32" s="44" t="s">
        <v>1747</v>
      </c>
      <c r="F32" s="5" t="str">
        <f t="shared" si="4"/>
        <v>N/A</v>
      </c>
      <c r="G32" s="44" t="s">
        <v>1747</v>
      </c>
      <c r="H32" s="5" t="str">
        <f t="shared" si="5"/>
        <v>N/A</v>
      </c>
      <c r="I32" s="6" t="s">
        <v>1747</v>
      </c>
      <c r="J32" s="6" t="s">
        <v>1747</v>
      </c>
      <c r="K32" s="91" t="str">
        <f t="shared" si="0"/>
        <v>N/A</v>
      </c>
    </row>
    <row r="33" spans="1:11" x14ac:dyDescent="0.25">
      <c r="A33" s="114" t="s">
        <v>657</v>
      </c>
      <c r="B33" s="59" t="s">
        <v>213</v>
      </c>
      <c r="C33" s="44" t="s">
        <v>1747</v>
      </c>
      <c r="D33" s="5" t="str">
        <f t="shared" si="4"/>
        <v>N/A</v>
      </c>
      <c r="E33" s="44" t="s">
        <v>1747</v>
      </c>
      <c r="F33" s="5" t="str">
        <f t="shared" si="4"/>
        <v>N/A</v>
      </c>
      <c r="G33" s="44" t="s">
        <v>1747</v>
      </c>
      <c r="H33" s="5" t="str">
        <f t="shared" si="5"/>
        <v>N/A</v>
      </c>
      <c r="I33" s="6" t="s">
        <v>1747</v>
      </c>
      <c r="J33" s="6" t="s">
        <v>1747</v>
      </c>
      <c r="K33" s="91" t="str">
        <f t="shared" si="0"/>
        <v>N/A</v>
      </c>
    </row>
    <row r="34" spans="1:11" x14ac:dyDescent="0.25">
      <c r="A34" s="114" t="s">
        <v>658</v>
      </c>
      <c r="B34" s="59" t="s">
        <v>213</v>
      </c>
      <c r="C34" s="44" t="s">
        <v>1747</v>
      </c>
      <c r="D34" s="5" t="str">
        <f t="shared" si="4"/>
        <v>N/A</v>
      </c>
      <c r="E34" s="44" t="s">
        <v>1747</v>
      </c>
      <c r="F34" s="5" t="str">
        <f t="shared" si="4"/>
        <v>N/A</v>
      </c>
      <c r="G34" s="44" t="s">
        <v>1747</v>
      </c>
      <c r="H34" s="5" t="str">
        <f t="shared" si="5"/>
        <v>N/A</v>
      </c>
      <c r="I34" s="6" t="s">
        <v>1747</v>
      </c>
      <c r="J34" s="6" t="s">
        <v>1747</v>
      </c>
      <c r="K34" s="91" t="str">
        <f t="shared" si="0"/>
        <v>N/A</v>
      </c>
    </row>
    <row r="35" spans="1:11" x14ac:dyDescent="0.25">
      <c r="A35" s="114" t="s">
        <v>659</v>
      </c>
      <c r="B35" s="59" t="s">
        <v>213</v>
      </c>
      <c r="C35" s="44" t="s">
        <v>1747</v>
      </c>
      <c r="D35" s="5" t="str">
        <f t="shared" si="4"/>
        <v>N/A</v>
      </c>
      <c r="E35" s="44" t="s">
        <v>1747</v>
      </c>
      <c r="F35" s="5" t="str">
        <f t="shared" si="4"/>
        <v>N/A</v>
      </c>
      <c r="G35" s="44" t="s">
        <v>1747</v>
      </c>
      <c r="H35" s="5" t="str">
        <f t="shared" si="5"/>
        <v>N/A</v>
      </c>
      <c r="I35" s="6" t="s">
        <v>1747</v>
      </c>
      <c r="J35" s="6" t="s">
        <v>1747</v>
      </c>
      <c r="K35" s="91" t="str">
        <f t="shared" si="0"/>
        <v>N/A</v>
      </c>
    </row>
    <row r="36" spans="1:11" x14ac:dyDescent="0.25">
      <c r="A36" s="114" t="s">
        <v>349</v>
      </c>
      <c r="B36" s="59" t="s">
        <v>213</v>
      </c>
      <c r="C36" s="43">
        <v>0</v>
      </c>
      <c r="D36" s="5" t="str">
        <f t="shared" si="4"/>
        <v>N/A</v>
      </c>
      <c r="E36" s="43">
        <v>0</v>
      </c>
      <c r="F36" s="5" t="str">
        <f t="shared" si="4"/>
        <v>N/A</v>
      </c>
      <c r="G36" s="43">
        <v>0</v>
      </c>
      <c r="H36" s="5" t="str">
        <f t="shared" si="5"/>
        <v>N/A</v>
      </c>
      <c r="I36" s="6" t="s">
        <v>1747</v>
      </c>
      <c r="J36" s="6" t="s">
        <v>1747</v>
      </c>
      <c r="K36" s="91" t="str">
        <f t="shared" si="0"/>
        <v>N/A</v>
      </c>
    </row>
    <row r="37" spans="1:11" x14ac:dyDescent="0.25">
      <c r="A37" s="114" t="s">
        <v>660</v>
      </c>
      <c r="B37" s="59" t="s">
        <v>213</v>
      </c>
      <c r="C37" s="44" t="s">
        <v>1747</v>
      </c>
      <c r="D37" s="5" t="str">
        <f t="shared" si="4"/>
        <v>N/A</v>
      </c>
      <c r="E37" s="44" t="s">
        <v>1747</v>
      </c>
      <c r="F37" s="5" t="str">
        <f t="shared" si="4"/>
        <v>N/A</v>
      </c>
      <c r="G37" s="44" t="s">
        <v>1747</v>
      </c>
      <c r="H37" s="5" t="str">
        <f t="shared" si="5"/>
        <v>N/A</v>
      </c>
      <c r="I37" s="6" t="s">
        <v>1747</v>
      </c>
      <c r="J37" s="6" t="s">
        <v>1747</v>
      </c>
      <c r="K37" s="91" t="str">
        <f t="shared" si="0"/>
        <v>N/A</v>
      </c>
    </row>
    <row r="38" spans="1:11" x14ac:dyDescent="0.25">
      <c r="A38" s="114" t="s">
        <v>661</v>
      </c>
      <c r="B38" s="59" t="s">
        <v>213</v>
      </c>
      <c r="C38" s="44" t="s">
        <v>1747</v>
      </c>
      <c r="D38" s="5" t="str">
        <f t="shared" si="4"/>
        <v>N/A</v>
      </c>
      <c r="E38" s="44" t="s">
        <v>1747</v>
      </c>
      <c r="F38" s="5" t="str">
        <f t="shared" si="4"/>
        <v>N/A</v>
      </c>
      <c r="G38" s="44" t="s">
        <v>1747</v>
      </c>
      <c r="H38" s="5" t="str">
        <f t="shared" si="5"/>
        <v>N/A</v>
      </c>
      <c r="I38" s="6" t="s">
        <v>1747</v>
      </c>
      <c r="J38" s="6" t="s">
        <v>1747</v>
      </c>
      <c r="K38" s="91" t="str">
        <f t="shared" si="0"/>
        <v>N/A</v>
      </c>
    </row>
    <row r="39" spans="1:11" x14ac:dyDescent="0.25">
      <c r="A39" s="114" t="s">
        <v>662</v>
      </c>
      <c r="B39" s="59" t="s">
        <v>213</v>
      </c>
      <c r="C39" s="44" t="s">
        <v>1747</v>
      </c>
      <c r="D39" s="5" t="str">
        <f t="shared" si="4"/>
        <v>N/A</v>
      </c>
      <c r="E39" s="44" t="s">
        <v>1747</v>
      </c>
      <c r="F39" s="5" t="str">
        <f t="shared" si="4"/>
        <v>N/A</v>
      </c>
      <c r="G39" s="44" t="s">
        <v>1747</v>
      </c>
      <c r="H39" s="5" t="str">
        <f t="shared" si="5"/>
        <v>N/A</v>
      </c>
      <c r="I39" s="6" t="s">
        <v>1747</v>
      </c>
      <c r="J39" s="6" t="s">
        <v>1747</v>
      </c>
      <c r="K39" s="91" t="str">
        <f t="shared" si="0"/>
        <v>N/A</v>
      </c>
    </row>
    <row r="40" spans="1:11" x14ac:dyDescent="0.25">
      <c r="A40" s="114" t="s">
        <v>663</v>
      </c>
      <c r="B40" s="59" t="s">
        <v>213</v>
      </c>
      <c r="C40" s="44" t="s">
        <v>1747</v>
      </c>
      <c r="D40" s="5" t="str">
        <f t="shared" si="4"/>
        <v>N/A</v>
      </c>
      <c r="E40" s="44" t="s">
        <v>1747</v>
      </c>
      <c r="F40" s="5" t="str">
        <f t="shared" si="4"/>
        <v>N/A</v>
      </c>
      <c r="G40" s="44" t="s">
        <v>1747</v>
      </c>
      <c r="H40" s="5" t="str">
        <f t="shared" si="5"/>
        <v>N/A</v>
      </c>
      <c r="I40" s="6" t="s">
        <v>1747</v>
      </c>
      <c r="J40" s="6" t="s">
        <v>1747</v>
      </c>
      <c r="K40" s="91" t="str">
        <f t="shared" si="0"/>
        <v>N/A</v>
      </c>
    </row>
    <row r="41" spans="1:11" x14ac:dyDescent="0.25">
      <c r="A41" s="114" t="s">
        <v>664</v>
      </c>
      <c r="B41" s="59" t="s">
        <v>213</v>
      </c>
      <c r="C41" s="44" t="s">
        <v>1747</v>
      </c>
      <c r="D41" s="5" t="str">
        <f t="shared" si="4"/>
        <v>N/A</v>
      </c>
      <c r="E41" s="44" t="s">
        <v>1747</v>
      </c>
      <c r="F41" s="5" t="str">
        <f t="shared" si="4"/>
        <v>N/A</v>
      </c>
      <c r="G41" s="44" t="s">
        <v>1747</v>
      </c>
      <c r="H41" s="5" t="str">
        <f t="shared" si="5"/>
        <v>N/A</v>
      </c>
      <c r="I41" s="6" t="s">
        <v>1747</v>
      </c>
      <c r="J41" s="6" t="s">
        <v>1747</v>
      </c>
      <c r="K41" s="91" t="str">
        <f t="shared" si="0"/>
        <v>N/A</v>
      </c>
    </row>
    <row r="42" spans="1:11" x14ac:dyDescent="0.25">
      <c r="A42" s="114" t="s">
        <v>665</v>
      </c>
      <c r="B42" s="59" t="s">
        <v>213</v>
      </c>
      <c r="C42" s="44" t="s">
        <v>1747</v>
      </c>
      <c r="D42" s="5" t="str">
        <f t="shared" si="4"/>
        <v>N/A</v>
      </c>
      <c r="E42" s="44" t="s">
        <v>1747</v>
      </c>
      <c r="F42" s="5" t="str">
        <f t="shared" si="4"/>
        <v>N/A</v>
      </c>
      <c r="G42" s="44" t="s">
        <v>1747</v>
      </c>
      <c r="H42" s="5" t="str">
        <f t="shared" si="5"/>
        <v>N/A</v>
      </c>
      <c r="I42" s="6" t="s">
        <v>1747</v>
      </c>
      <c r="J42" s="6" t="s">
        <v>1747</v>
      </c>
      <c r="K42" s="91" t="str">
        <f t="shared" si="0"/>
        <v>N/A</v>
      </c>
    </row>
    <row r="43" spans="1:11" x14ac:dyDescent="0.25">
      <c r="A43" s="114" t="s">
        <v>666</v>
      </c>
      <c r="B43" s="59" t="s">
        <v>213</v>
      </c>
      <c r="C43" s="44" t="s">
        <v>1747</v>
      </c>
      <c r="D43" s="5" t="str">
        <f t="shared" si="4"/>
        <v>N/A</v>
      </c>
      <c r="E43" s="44" t="s">
        <v>1747</v>
      </c>
      <c r="F43" s="5" t="str">
        <f t="shared" si="4"/>
        <v>N/A</v>
      </c>
      <c r="G43" s="44" t="s">
        <v>1747</v>
      </c>
      <c r="H43" s="5" t="str">
        <f t="shared" si="5"/>
        <v>N/A</v>
      </c>
      <c r="I43" s="6" t="s">
        <v>1747</v>
      </c>
      <c r="J43" s="6" t="s">
        <v>1747</v>
      </c>
      <c r="K43" s="91" t="str">
        <f t="shared" si="0"/>
        <v>N/A</v>
      </c>
    </row>
    <row r="44" spans="1:11" x14ac:dyDescent="0.25">
      <c r="A44" s="114" t="s">
        <v>667</v>
      </c>
      <c r="B44" s="59" t="s">
        <v>213</v>
      </c>
      <c r="C44" s="44" t="s">
        <v>1747</v>
      </c>
      <c r="D44" s="5" t="str">
        <f t="shared" si="4"/>
        <v>N/A</v>
      </c>
      <c r="E44" s="44" t="s">
        <v>1747</v>
      </c>
      <c r="F44" s="5" t="str">
        <f t="shared" si="4"/>
        <v>N/A</v>
      </c>
      <c r="G44" s="44" t="s">
        <v>1747</v>
      </c>
      <c r="H44" s="5" t="str">
        <f t="shared" si="5"/>
        <v>N/A</v>
      </c>
      <c r="I44" s="6" t="s">
        <v>1747</v>
      </c>
      <c r="J44" s="6" t="s">
        <v>1747</v>
      </c>
      <c r="K44" s="91" t="str">
        <f t="shared" si="0"/>
        <v>N/A</v>
      </c>
    </row>
    <row r="45" spans="1:11" x14ac:dyDescent="0.25">
      <c r="A45" s="114" t="s">
        <v>668</v>
      </c>
      <c r="B45" s="59" t="s">
        <v>213</v>
      </c>
      <c r="C45" s="44" t="s">
        <v>1747</v>
      </c>
      <c r="D45" s="5" t="str">
        <f t="shared" si="4"/>
        <v>N/A</v>
      </c>
      <c r="E45" s="44" t="s">
        <v>1747</v>
      </c>
      <c r="F45" s="5" t="str">
        <f t="shared" si="4"/>
        <v>N/A</v>
      </c>
      <c r="G45" s="44" t="s">
        <v>1747</v>
      </c>
      <c r="H45" s="5" t="str">
        <f t="shared" si="5"/>
        <v>N/A</v>
      </c>
      <c r="I45" s="6" t="s">
        <v>1747</v>
      </c>
      <c r="J45" s="6" t="s">
        <v>1747</v>
      </c>
      <c r="K45" s="91" t="str">
        <f t="shared" si="0"/>
        <v>N/A</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0</v>
      </c>
      <c r="D51" s="21" t="s">
        <v>213</v>
      </c>
      <c r="E51" s="22">
        <v>0</v>
      </c>
      <c r="F51" s="21" t="s">
        <v>213</v>
      </c>
      <c r="G51" s="22">
        <v>0</v>
      </c>
      <c r="H51" s="21" t="s">
        <v>213</v>
      </c>
      <c r="I51" s="6" t="s">
        <v>1747</v>
      </c>
      <c r="J51" s="6" t="s">
        <v>1747</v>
      </c>
      <c r="K51" s="91" t="str">
        <f t="shared" si="0"/>
        <v>N/A</v>
      </c>
    </row>
    <row r="52" spans="1:11" x14ac:dyDescent="0.25">
      <c r="A52" s="114"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91" t="str">
        <f t="shared" si="0"/>
        <v>N/A</v>
      </c>
    </row>
    <row r="53" spans="1:11" x14ac:dyDescent="0.25">
      <c r="A53" s="114" t="s">
        <v>353</v>
      </c>
      <c r="B53" s="21" t="s">
        <v>213</v>
      </c>
      <c r="C53" s="44" t="s">
        <v>1747</v>
      </c>
      <c r="D53" s="5" t="str">
        <f t="shared" si="6"/>
        <v>N/A</v>
      </c>
      <c r="E53" s="4" t="s">
        <v>1747</v>
      </c>
      <c r="F53" s="5" t="str">
        <f t="shared" si="7"/>
        <v>N/A</v>
      </c>
      <c r="G53" s="4" t="s">
        <v>1747</v>
      </c>
      <c r="H53" s="5" t="str">
        <f t="shared" si="8"/>
        <v>N/A</v>
      </c>
      <c r="I53" s="6" t="s">
        <v>1747</v>
      </c>
      <c r="J53" s="6" t="s">
        <v>1747</v>
      </c>
      <c r="K53" s="91" t="str">
        <f t="shared" si="0"/>
        <v>N/A</v>
      </c>
    </row>
    <row r="54" spans="1:11" x14ac:dyDescent="0.25">
      <c r="A54" s="115" t="s">
        <v>354</v>
      </c>
      <c r="B54" s="99" t="s">
        <v>213</v>
      </c>
      <c r="C54" s="116" t="s">
        <v>1747</v>
      </c>
      <c r="D54" s="100" t="str">
        <f t="shared" si="6"/>
        <v>N/A</v>
      </c>
      <c r="E54" s="104" t="s">
        <v>1747</v>
      </c>
      <c r="F54" s="100" t="str">
        <f t="shared" si="7"/>
        <v>N/A</v>
      </c>
      <c r="G54" s="104" t="s">
        <v>1747</v>
      </c>
      <c r="H54" s="100" t="str">
        <f t="shared" si="8"/>
        <v>N/A</v>
      </c>
      <c r="I54" s="101" t="s">
        <v>1747</v>
      </c>
      <c r="J54" s="101" t="s">
        <v>1747</v>
      </c>
      <c r="K54" s="102" t="str">
        <f t="shared" si="0"/>
        <v>N/A</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12049141</v>
      </c>
      <c r="D6" s="5" t="str">
        <f>IF($B6="N/A","N/A",IF(C6&gt;15,"No",IF(C6&lt;-15,"No","Yes")))</f>
        <v>N/A</v>
      </c>
      <c r="E6" s="22">
        <v>13481650</v>
      </c>
      <c r="F6" s="5" t="str">
        <f>IF($B6="N/A","N/A",IF(E6&gt;15,"No",IF(E6&lt;-15,"No","Yes")))</f>
        <v>N/A</v>
      </c>
      <c r="G6" s="22">
        <v>12954949</v>
      </c>
      <c r="H6" s="5" t="str">
        <f>IF($B6="N/A","N/A",IF(G6&gt;15,"No",IF(G6&lt;-15,"No","Yes")))</f>
        <v>N/A</v>
      </c>
      <c r="I6" s="6">
        <v>11.89</v>
      </c>
      <c r="J6" s="6">
        <v>-3.91</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40.440990773000003</v>
      </c>
      <c r="D9" s="5" t="str">
        <f t="shared" ref="D9:D15" si="1">IF($B9="N/A","N/A",IF(C9&gt;15,"No",IF(C9&lt;-15,"No","Yes")))</f>
        <v>N/A</v>
      </c>
      <c r="E9" s="4">
        <v>35.411793066999998</v>
      </c>
      <c r="F9" s="5" t="str">
        <f t="shared" ref="F9:F15" si="2">IF($B9="N/A","N/A",IF(E9&gt;15,"No",IF(E9&lt;-15,"No","Yes")))</f>
        <v>N/A</v>
      </c>
      <c r="G9" s="4">
        <v>27.799731207000001</v>
      </c>
      <c r="H9" s="5" t="str">
        <f t="shared" ref="H9:H15" si="3">IF($B9="N/A","N/A",IF(G9&gt;15,"No",IF(G9&lt;-15,"No","Yes")))</f>
        <v>N/A</v>
      </c>
      <c r="I9" s="6">
        <v>-12.4</v>
      </c>
      <c r="J9" s="6">
        <v>-21.5</v>
      </c>
      <c r="K9" s="91" t="str">
        <f t="shared" si="0"/>
        <v>Yes</v>
      </c>
    </row>
    <row r="10" spans="1:11" x14ac:dyDescent="0.25">
      <c r="A10" s="110" t="s">
        <v>36</v>
      </c>
      <c r="B10" s="21" t="s">
        <v>213</v>
      </c>
      <c r="C10" s="44">
        <v>9.0683572215999995</v>
      </c>
      <c r="D10" s="5" t="str">
        <f t="shared" si="1"/>
        <v>N/A</v>
      </c>
      <c r="E10" s="4">
        <v>10.309449260999999</v>
      </c>
      <c r="F10" s="5" t="str">
        <f t="shared" si="2"/>
        <v>N/A</v>
      </c>
      <c r="G10" s="4">
        <v>9.6905324149999998</v>
      </c>
      <c r="H10" s="5" t="str">
        <f t="shared" si="3"/>
        <v>N/A</v>
      </c>
      <c r="I10" s="6">
        <v>13.69</v>
      </c>
      <c r="J10" s="6">
        <v>-6</v>
      </c>
      <c r="K10" s="91" t="str">
        <f t="shared" si="0"/>
        <v>Yes</v>
      </c>
    </row>
    <row r="11" spans="1:11" x14ac:dyDescent="0.25">
      <c r="A11" s="110" t="s">
        <v>37</v>
      </c>
      <c r="B11" s="21" t="s">
        <v>213</v>
      </c>
      <c r="C11" s="44">
        <v>89.636899536000001</v>
      </c>
      <c r="D11" s="5" t="str">
        <f t="shared" si="1"/>
        <v>N/A</v>
      </c>
      <c r="E11" s="4">
        <v>88.577999962000007</v>
      </c>
      <c r="F11" s="5" t="str">
        <f t="shared" si="2"/>
        <v>N/A</v>
      </c>
      <c r="G11" s="4">
        <v>84.944532487999993</v>
      </c>
      <c r="H11" s="5" t="str">
        <f t="shared" si="3"/>
        <v>N/A</v>
      </c>
      <c r="I11" s="6">
        <v>-1.18</v>
      </c>
      <c r="J11" s="6">
        <v>-4.0999999999999996</v>
      </c>
      <c r="K11" s="91" t="str">
        <f t="shared" si="0"/>
        <v>Yes</v>
      </c>
    </row>
    <row r="12" spans="1:11" x14ac:dyDescent="0.25">
      <c r="A12" s="110" t="s">
        <v>38</v>
      </c>
      <c r="B12" s="21" t="s">
        <v>213</v>
      </c>
      <c r="C12" s="44">
        <v>39.970991120999997</v>
      </c>
      <c r="D12" s="5" t="str">
        <f t="shared" si="1"/>
        <v>N/A</v>
      </c>
      <c r="E12" s="4">
        <v>35.797442181000001</v>
      </c>
      <c r="F12" s="5" t="str">
        <f t="shared" si="2"/>
        <v>N/A</v>
      </c>
      <c r="G12" s="4">
        <v>28.224851985000001</v>
      </c>
      <c r="H12" s="5" t="str">
        <f t="shared" si="3"/>
        <v>N/A</v>
      </c>
      <c r="I12" s="6">
        <v>-10.4</v>
      </c>
      <c r="J12" s="6">
        <v>-21.2</v>
      </c>
      <c r="K12" s="91" t="str">
        <f t="shared" si="0"/>
        <v>Yes</v>
      </c>
    </row>
    <row r="13" spans="1:11" x14ac:dyDescent="0.25">
      <c r="A13" s="110" t="s">
        <v>863</v>
      </c>
      <c r="B13" s="21" t="s">
        <v>213</v>
      </c>
      <c r="C13" s="44">
        <v>0</v>
      </c>
      <c r="D13" s="5" t="str">
        <f t="shared" si="1"/>
        <v>N/A</v>
      </c>
      <c r="E13" s="4">
        <v>0</v>
      </c>
      <c r="F13" s="5" t="str">
        <f t="shared" si="2"/>
        <v>N/A</v>
      </c>
      <c r="G13" s="4">
        <v>45.910163976</v>
      </c>
      <c r="H13" s="5" t="str">
        <f t="shared" si="3"/>
        <v>N/A</v>
      </c>
      <c r="I13" s="6" t="s">
        <v>1747</v>
      </c>
      <c r="J13" s="6" t="s">
        <v>1747</v>
      </c>
      <c r="K13" s="91" t="str">
        <f t="shared" si="0"/>
        <v>N/A</v>
      </c>
    </row>
    <row r="14" spans="1:11" x14ac:dyDescent="0.25">
      <c r="A14" s="110" t="s">
        <v>864</v>
      </c>
      <c r="B14" s="21" t="s">
        <v>213</v>
      </c>
      <c r="C14" s="44">
        <v>73.884334586999998</v>
      </c>
      <c r="D14" s="5" t="str">
        <f t="shared" si="1"/>
        <v>N/A</v>
      </c>
      <c r="E14" s="4">
        <v>81.921673088999995</v>
      </c>
      <c r="F14" s="5" t="str">
        <f t="shared" si="2"/>
        <v>N/A</v>
      </c>
      <c r="G14" s="4">
        <v>79.957870163999999</v>
      </c>
      <c r="H14" s="5" t="str">
        <f t="shared" si="3"/>
        <v>N/A</v>
      </c>
      <c r="I14" s="6">
        <v>10.88</v>
      </c>
      <c r="J14" s="6">
        <v>-2.4</v>
      </c>
      <c r="K14" s="91" t="str">
        <f t="shared" si="0"/>
        <v>Yes</v>
      </c>
    </row>
    <row r="15" spans="1:11" x14ac:dyDescent="0.25">
      <c r="A15" s="110" t="s">
        <v>161</v>
      </c>
      <c r="B15" s="21" t="s">
        <v>213</v>
      </c>
      <c r="C15" s="44">
        <v>5.3130675456000001</v>
      </c>
      <c r="D15" s="5" t="str">
        <f t="shared" si="1"/>
        <v>N/A</v>
      </c>
      <c r="E15" s="4">
        <v>12.545393183</v>
      </c>
      <c r="F15" s="5" t="str">
        <f t="shared" si="2"/>
        <v>N/A</v>
      </c>
      <c r="G15" s="4">
        <v>24.236699041000001</v>
      </c>
      <c r="H15" s="5" t="str">
        <f t="shared" si="3"/>
        <v>N/A</v>
      </c>
      <c r="I15" s="6">
        <v>136.1</v>
      </c>
      <c r="J15" s="6">
        <v>93.19</v>
      </c>
      <c r="K15" s="91" t="str">
        <f t="shared" si="0"/>
        <v>No</v>
      </c>
    </row>
    <row r="16" spans="1:11" x14ac:dyDescent="0.25">
      <c r="A16" s="110" t="s">
        <v>162</v>
      </c>
      <c r="B16" s="21" t="s">
        <v>246</v>
      </c>
      <c r="C16" s="44">
        <v>49.581692171999997</v>
      </c>
      <c r="D16" s="5" t="str">
        <f>IF($B16="N/A","N/A",IF(C16&gt;95,"Yes","No"))</f>
        <v>No</v>
      </c>
      <c r="E16" s="4">
        <v>57.406430221999997</v>
      </c>
      <c r="F16" s="5" t="str">
        <f>IF($B16="N/A","N/A",IF(E16&gt;95,"Yes","No"))</f>
        <v>No</v>
      </c>
      <c r="G16" s="4">
        <v>68.077875104</v>
      </c>
      <c r="H16" s="5" t="str">
        <f>IF($B16="N/A","N/A",IF(G16&gt;95,"Yes","No"))</f>
        <v>No</v>
      </c>
      <c r="I16" s="6">
        <v>15.78</v>
      </c>
      <c r="J16" s="6">
        <v>18.59</v>
      </c>
      <c r="K16" s="91" t="str">
        <f t="shared" ref="K16:K26" si="4">IF(J16="Div by 0", "N/A", IF(J16="N/A","N/A", IF(J16&gt;30, "No", IF(J16&lt;-30, "No", "Yes"))))</f>
        <v>Yes</v>
      </c>
    </row>
    <row r="17" spans="1:11" x14ac:dyDescent="0.25">
      <c r="A17" s="110" t="s">
        <v>865</v>
      </c>
      <c r="B17" s="29" t="s">
        <v>247</v>
      </c>
      <c r="C17" s="44">
        <v>14.167624065</v>
      </c>
      <c r="D17" s="5" t="str">
        <f>IF($B17="N/A","N/A",IF(C17&gt;90,"No",IF(C17&lt;50,"No","Yes")))</f>
        <v>No</v>
      </c>
      <c r="E17" s="4">
        <v>13.807723832000001</v>
      </c>
      <c r="F17" s="5" t="str">
        <f>IF($B17="N/A","N/A",IF(E17&gt;90,"No",IF(E17&lt;50,"No","Yes")))</f>
        <v>No</v>
      </c>
      <c r="G17" s="4">
        <v>14.144046418</v>
      </c>
      <c r="H17" s="5" t="str">
        <f>IF($B17="N/A","N/A",IF(G17&gt;90,"No",IF(G17&lt;50,"No","Yes")))</f>
        <v>No</v>
      </c>
      <c r="I17" s="6">
        <v>-2.54</v>
      </c>
      <c r="J17" s="6">
        <v>2.4359999999999999</v>
      </c>
      <c r="K17" s="91" t="str">
        <f t="shared" si="4"/>
        <v>Yes</v>
      </c>
    </row>
    <row r="18" spans="1:11" x14ac:dyDescent="0.25">
      <c r="A18" s="110" t="s">
        <v>866</v>
      </c>
      <c r="B18" s="29" t="s">
        <v>224</v>
      </c>
      <c r="C18" s="44">
        <v>8.7568068130000007</v>
      </c>
      <c r="D18" s="5" t="str">
        <f t="shared" ref="D18:D23" si="5">IF($B18="N/A","N/A",IF(C18&gt;5,"No",IF(C18&lt;=0,"No","Yes")))</f>
        <v>No</v>
      </c>
      <c r="E18" s="4">
        <v>9.1507419343999992</v>
      </c>
      <c r="F18" s="5" t="str">
        <f t="shared" ref="F18:F23" si="6">IF($B18="N/A","N/A",IF(E18&gt;5,"No",IF(E18&lt;=0,"No","Yes")))</f>
        <v>No</v>
      </c>
      <c r="G18" s="4">
        <v>11.011174185</v>
      </c>
      <c r="H18" s="5" t="str">
        <f t="shared" ref="H18:H23" si="7">IF($B18="N/A","N/A",IF(G18&gt;5,"No",IF(G18&lt;=0,"No","Yes")))</f>
        <v>No</v>
      </c>
      <c r="I18" s="6">
        <v>4.4989999999999997</v>
      </c>
      <c r="J18" s="6">
        <v>20.329999999999998</v>
      </c>
      <c r="K18" s="91" t="str">
        <f t="shared" si="4"/>
        <v>Yes</v>
      </c>
    </row>
    <row r="19" spans="1:11" x14ac:dyDescent="0.25">
      <c r="A19" s="110" t="s">
        <v>867</v>
      </c>
      <c r="B19" s="29" t="s">
        <v>224</v>
      </c>
      <c r="C19" s="44">
        <v>2.1682043557999999</v>
      </c>
      <c r="D19" s="5" t="str">
        <f t="shared" si="5"/>
        <v>Yes</v>
      </c>
      <c r="E19" s="4">
        <v>2.4223073584999999</v>
      </c>
      <c r="F19" s="5" t="str">
        <f t="shared" si="6"/>
        <v>Yes</v>
      </c>
      <c r="G19" s="4">
        <v>2.6027041866</v>
      </c>
      <c r="H19" s="5" t="str">
        <f t="shared" si="7"/>
        <v>Yes</v>
      </c>
      <c r="I19" s="6">
        <v>11.72</v>
      </c>
      <c r="J19" s="6">
        <v>7.4470000000000001</v>
      </c>
      <c r="K19" s="91" t="str">
        <f t="shared" si="4"/>
        <v>Yes</v>
      </c>
    </row>
    <row r="20" spans="1:11" x14ac:dyDescent="0.25">
      <c r="A20" s="110" t="s">
        <v>868</v>
      </c>
      <c r="B20" s="29" t="s">
        <v>224</v>
      </c>
      <c r="C20" s="44">
        <v>7.1789350000000002E-2</v>
      </c>
      <c r="D20" s="5" t="str">
        <f t="shared" si="5"/>
        <v>Yes</v>
      </c>
      <c r="E20" s="4">
        <v>6.5273909399999996E-2</v>
      </c>
      <c r="F20" s="5" t="str">
        <f t="shared" si="6"/>
        <v>Yes</v>
      </c>
      <c r="G20" s="4">
        <v>8.4569997100000002E-2</v>
      </c>
      <c r="H20" s="5" t="str">
        <f t="shared" si="7"/>
        <v>Yes</v>
      </c>
      <c r="I20" s="6">
        <v>-9.08</v>
      </c>
      <c r="J20" s="6">
        <v>29.56</v>
      </c>
      <c r="K20" s="91" t="str">
        <f t="shared" si="4"/>
        <v>Yes</v>
      </c>
    </row>
    <row r="21" spans="1:11" x14ac:dyDescent="0.25">
      <c r="A21" s="110" t="s">
        <v>869</v>
      </c>
      <c r="B21" s="21" t="s">
        <v>213</v>
      </c>
      <c r="C21" s="44">
        <v>4.4783275400000003E-2</v>
      </c>
      <c r="D21" s="5" t="str">
        <f t="shared" si="5"/>
        <v>N/A</v>
      </c>
      <c r="E21" s="4">
        <v>6.1342639800000001E-2</v>
      </c>
      <c r="F21" s="5" t="str">
        <f t="shared" si="6"/>
        <v>N/A</v>
      </c>
      <c r="G21" s="4">
        <v>7.5932371499999998E-2</v>
      </c>
      <c r="H21" s="5" t="str">
        <f t="shared" si="7"/>
        <v>N/A</v>
      </c>
      <c r="I21" s="6">
        <v>36.979999999999997</v>
      </c>
      <c r="J21" s="6">
        <v>23.78</v>
      </c>
      <c r="K21" s="91" t="str">
        <f t="shared" si="4"/>
        <v>Yes</v>
      </c>
    </row>
    <row r="22" spans="1:11" x14ac:dyDescent="0.25">
      <c r="A22" s="110" t="s">
        <v>1716</v>
      </c>
      <c r="B22" s="21" t="s">
        <v>213</v>
      </c>
      <c r="C22" s="44">
        <v>0.14440033529999999</v>
      </c>
      <c r="D22" s="5" t="str">
        <f t="shared" si="5"/>
        <v>N/A</v>
      </c>
      <c r="E22" s="4">
        <v>0.2436793716</v>
      </c>
      <c r="F22" s="5" t="str">
        <f t="shared" si="6"/>
        <v>N/A</v>
      </c>
      <c r="G22" s="4">
        <v>0.26670888479999999</v>
      </c>
      <c r="H22" s="5" t="str">
        <f t="shared" si="7"/>
        <v>N/A</v>
      </c>
      <c r="I22" s="6">
        <v>68.75</v>
      </c>
      <c r="J22" s="6">
        <v>9.4510000000000005</v>
      </c>
      <c r="K22" s="91" t="str">
        <f t="shared" si="4"/>
        <v>Yes</v>
      </c>
    </row>
    <row r="23" spans="1:11" x14ac:dyDescent="0.25">
      <c r="A23" s="110" t="s">
        <v>870</v>
      </c>
      <c r="B23" s="21" t="s">
        <v>213</v>
      </c>
      <c r="C23" s="44">
        <v>2.2242249000000002E-3</v>
      </c>
      <c r="D23" s="5" t="str">
        <f t="shared" si="5"/>
        <v>N/A</v>
      </c>
      <c r="E23" s="4">
        <v>1.7653625000000001E-3</v>
      </c>
      <c r="F23" s="5" t="str">
        <f t="shared" si="6"/>
        <v>N/A</v>
      </c>
      <c r="G23" s="4">
        <v>1.9606406999999998E-3</v>
      </c>
      <c r="H23" s="5" t="str">
        <f t="shared" si="7"/>
        <v>N/A</v>
      </c>
      <c r="I23" s="6">
        <v>-20.6</v>
      </c>
      <c r="J23" s="6">
        <v>11.06</v>
      </c>
      <c r="K23" s="91" t="str">
        <f t="shared" si="4"/>
        <v>Yes</v>
      </c>
    </row>
    <row r="24" spans="1:11" x14ac:dyDescent="0.25">
      <c r="A24" s="110" t="s">
        <v>871</v>
      </c>
      <c r="B24" s="21" t="s">
        <v>232</v>
      </c>
      <c r="C24" s="44">
        <v>1.8206526091999999</v>
      </c>
      <c r="D24" s="5" t="str">
        <f>IF($B24="N/A","N/A",IF(C24&gt;10,"No",IF(C24&lt;1,"No","Yes")))</f>
        <v>Yes</v>
      </c>
      <c r="E24" s="4">
        <v>3.569399888</v>
      </c>
      <c r="F24" s="5" t="str">
        <f>IF($B24="N/A","N/A",IF(E24&gt;10,"No",IF(E24&lt;1,"No","Yes")))</f>
        <v>Yes</v>
      </c>
      <c r="G24" s="4">
        <v>4.9010382055999999</v>
      </c>
      <c r="H24" s="5" t="str">
        <f>IF($B24="N/A","N/A",IF(G24&gt;10,"No",IF(G24&lt;1,"No","Yes")))</f>
        <v>Yes</v>
      </c>
      <c r="I24" s="6">
        <v>96.05</v>
      </c>
      <c r="J24" s="6">
        <v>37.31</v>
      </c>
      <c r="K24" s="91" t="str">
        <f t="shared" si="4"/>
        <v>No</v>
      </c>
    </row>
    <row r="25" spans="1:11" x14ac:dyDescent="0.25">
      <c r="A25" s="110" t="s">
        <v>872</v>
      </c>
      <c r="B25" s="47" t="s">
        <v>239</v>
      </c>
      <c r="C25" s="44">
        <v>5.7914667941999998</v>
      </c>
      <c r="D25" s="5" t="str">
        <f>IF($B25="N/A","N/A",IF(C25&gt;10,"No",IF(C25&lt;=0,"No","Yes")))</f>
        <v>Yes</v>
      </c>
      <c r="E25" s="4">
        <v>12.324997311000001</v>
      </c>
      <c r="F25" s="5" t="str">
        <f>IF($B25="N/A","N/A",IF(E25&gt;10,"No",IF(E25&lt;=0,"No","Yes")))</f>
        <v>No</v>
      </c>
      <c r="G25" s="4">
        <v>17.436981032999999</v>
      </c>
      <c r="H25" s="5" t="str">
        <f>IF($B25="N/A","N/A",IF(G25&gt;10,"No",IF(G25&lt;=0,"No","Yes")))</f>
        <v>No</v>
      </c>
      <c r="I25" s="6">
        <v>112.8</v>
      </c>
      <c r="J25" s="6">
        <v>41.48</v>
      </c>
      <c r="K25" s="91" t="str">
        <f t="shared" si="4"/>
        <v>No</v>
      </c>
    </row>
    <row r="26" spans="1:11" x14ac:dyDescent="0.25">
      <c r="A26" s="110" t="s">
        <v>873</v>
      </c>
      <c r="B26" s="29" t="s">
        <v>248</v>
      </c>
      <c r="C26" s="44">
        <v>50.418307828000003</v>
      </c>
      <c r="D26" s="5" t="str">
        <f>IF($B26="N/A","N/A",IF(C26&gt;=5,"No",IF(C26&lt;0,"No","Yes")))</f>
        <v>No</v>
      </c>
      <c r="E26" s="4">
        <v>42.593569778000003</v>
      </c>
      <c r="F26" s="5" t="str">
        <f>IF($B26="N/A","N/A",IF(E26&gt;=5,"No",IF(E26&lt;0,"No","Yes")))</f>
        <v>No</v>
      </c>
      <c r="G26" s="4">
        <v>31.922124896</v>
      </c>
      <c r="H26" s="5" t="str">
        <f>IF($B26="N/A","N/A",IF(G26&gt;=5,"No",IF(G26&lt;0,"No","Yes")))</f>
        <v>No</v>
      </c>
      <c r="I26" s="6">
        <v>-15.5</v>
      </c>
      <c r="J26" s="6">
        <v>-25.1</v>
      </c>
      <c r="K26" s="91" t="str">
        <f t="shared" si="4"/>
        <v>Yes</v>
      </c>
    </row>
    <row r="27" spans="1:11" x14ac:dyDescent="0.25">
      <c r="A27" s="110" t="s">
        <v>14</v>
      </c>
      <c r="B27" s="29" t="s">
        <v>249</v>
      </c>
      <c r="C27" s="44">
        <v>0.2081642169</v>
      </c>
      <c r="D27" s="5" t="str">
        <f>IF($B27="N/A","N/A",IF(C27&gt;15,"No",IF(C27&lt;=0,"No","Yes")))</f>
        <v>Yes</v>
      </c>
      <c r="E27" s="4">
        <v>0.17891726899999999</v>
      </c>
      <c r="F27" s="5" t="str">
        <f>IF($B27="N/A","N/A",IF(E27&gt;15,"No",IF(E27&lt;=0,"No","Yes")))</f>
        <v>Yes</v>
      </c>
      <c r="G27" s="4">
        <v>0.1253883747</v>
      </c>
      <c r="H27" s="5" t="str">
        <f>IF($B27="N/A","N/A",IF(G27&gt;15,"No",IF(G27&lt;=0,"No","Yes")))</f>
        <v>Yes</v>
      </c>
      <c r="I27" s="6">
        <v>-14</v>
      </c>
      <c r="J27" s="6">
        <v>-29.9</v>
      </c>
      <c r="K27" s="91" t="str">
        <f>IF(J27="Div by 0", "N/A", IF(J27="N/A","N/A", IF(J27&gt;30, "No", IF(J27&lt;-30, "No", "Yes"))))</f>
        <v>Yes</v>
      </c>
    </row>
    <row r="28" spans="1:11" x14ac:dyDescent="0.25">
      <c r="A28" s="110" t="s">
        <v>874</v>
      </c>
      <c r="B28" s="21" t="s">
        <v>213</v>
      </c>
      <c r="C28" s="46">
        <v>68.992504585000006</v>
      </c>
      <c r="D28" s="5" t="str">
        <f>IF($B28="N/A","N/A",IF(C28&gt;15,"No",IF(C28&lt;-15,"No","Yes")))</f>
        <v>N/A</v>
      </c>
      <c r="E28" s="23">
        <v>69.329132290999993</v>
      </c>
      <c r="F28" s="5" t="str">
        <f>IF($B28="N/A","N/A",IF(E28&gt;15,"No",IF(E28&lt;-15,"No","Yes")))</f>
        <v>N/A</v>
      </c>
      <c r="G28" s="23">
        <v>73.177604037999998</v>
      </c>
      <c r="H28" s="5" t="str">
        <f>IF($B28="N/A","N/A",IF(G28&gt;15,"No",IF(G28&lt;-15,"No","Yes")))</f>
        <v>N/A</v>
      </c>
      <c r="I28" s="6">
        <v>0.4879</v>
      </c>
      <c r="J28" s="6">
        <v>5.5510000000000002</v>
      </c>
      <c r="K28" s="91" t="str">
        <f>IF(J28="Div by 0", "N/A", IF(J28="N/A","N/A", IF(J28&gt;30, "No", IF(J28&lt;-30, "No", "Yes"))))</f>
        <v>Yes</v>
      </c>
    </row>
    <row r="29" spans="1:11" x14ac:dyDescent="0.25">
      <c r="A29" s="110" t="s">
        <v>376</v>
      </c>
      <c r="B29" s="21" t="s">
        <v>250</v>
      </c>
      <c r="C29" s="44">
        <v>8.3442130853999998</v>
      </c>
      <c r="D29" s="5" t="str">
        <f>IF($B29="N/A","N/A",IF(C29&gt;35,"No",IF(C29&lt;10,"No","Yes")))</f>
        <v>No</v>
      </c>
      <c r="E29" s="4">
        <v>8.7310381148000005</v>
      </c>
      <c r="F29" s="5" t="str">
        <f>IF($B29="N/A","N/A",IF(E29&gt;35,"No",IF(E29&lt;10,"No","Yes")))</f>
        <v>No</v>
      </c>
      <c r="G29" s="4">
        <v>8.8469202000999996</v>
      </c>
      <c r="H29" s="5" t="str">
        <f>IF($B29="N/A","N/A",IF(G29&gt;35,"No",IF(G29&lt;10,"No","Yes")))</f>
        <v>No</v>
      </c>
      <c r="I29" s="6">
        <v>4.6360000000000001</v>
      </c>
      <c r="J29" s="6">
        <v>1.327</v>
      </c>
      <c r="K29" s="91" t="str">
        <f t="shared" ref="K29:K54" si="8">IF(J29="Div by 0", "N/A", IF(J29="N/A","N/A", IF(J29&gt;30, "No", IF(J29&lt;-30, "No", "Yes"))))</f>
        <v>Yes</v>
      </c>
    </row>
    <row r="30" spans="1:11" x14ac:dyDescent="0.25">
      <c r="A30" s="110" t="s">
        <v>377</v>
      </c>
      <c r="B30" s="21" t="s">
        <v>251</v>
      </c>
      <c r="C30" s="44">
        <v>4.8615166840999997</v>
      </c>
      <c r="D30" s="5" t="str">
        <f>IF($B30="N/A","N/A",IF(C30&gt;20,"No",IF(C30&lt;2,"No","Yes")))</f>
        <v>Yes</v>
      </c>
      <c r="E30" s="4">
        <v>4.3730107220000001</v>
      </c>
      <c r="F30" s="5" t="str">
        <f>IF($B30="N/A","N/A",IF(E30&gt;20,"No",IF(E30&lt;2,"No","Yes")))</f>
        <v>Yes</v>
      </c>
      <c r="G30" s="4">
        <v>4.3262308480999998</v>
      </c>
      <c r="H30" s="5" t="str">
        <f>IF($B30="N/A","N/A",IF(G30&gt;20,"No",IF(G30&lt;2,"No","Yes")))</f>
        <v>Yes</v>
      </c>
      <c r="I30" s="6">
        <v>-10</v>
      </c>
      <c r="J30" s="6">
        <v>-1.07</v>
      </c>
      <c r="K30" s="91" t="str">
        <f t="shared" si="8"/>
        <v>Yes</v>
      </c>
    </row>
    <row r="31" spans="1:11" x14ac:dyDescent="0.25">
      <c r="A31" s="110" t="s">
        <v>378</v>
      </c>
      <c r="B31" s="21" t="s">
        <v>252</v>
      </c>
      <c r="C31" s="44">
        <v>1.8631950610000001</v>
      </c>
      <c r="D31" s="5" t="str">
        <f>IF($B31="N/A","N/A",IF(C31&gt;8,"No",IF(C31&lt;0.5,"No","Yes")))</f>
        <v>Yes</v>
      </c>
      <c r="E31" s="4">
        <v>1.4103540739</v>
      </c>
      <c r="F31" s="5" t="str">
        <f>IF($B31="N/A","N/A",IF(E31&gt;8,"No",IF(E31&lt;0.5,"No","Yes")))</f>
        <v>Yes</v>
      </c>
      <c r="G31" s="4">
        <v>1.2460257466</v>
      </c>
      <c r="H31" s="5" t="str">
        <f>IF($B31="N/A","N/A",IF(G31&gt;8,"No",IF(G31&lt;0.5,"No","Yes")))</f>
        <v>Yes</v>
      </c>
      <c r="I31" s="6">
        <v>-24.3</v>
      </c>
      <c r="J31" s="6">
        <v>-11.7</v>
      </c>
      <c r="K31" s="91" t="str">
        <f t="shared" si="8"/>
        <v>Yes</v>
      </c>
    </row>
    <row r="32" spans="1:11" x14ac:dyDescent="0.25">
      <c r="A32" s="110" t="s">
        <v>379</v>
      </c>
      <c r="B32" s="21" t="s">
        <v>253</v>
      </c>
      <c r="C32" s="44">
        <v>0.18066018149999999</v>
      </c>
      <c r="D32" s="5" t="str">
        <f>IF($B32="N/A","N/A",IF(C32&gt;25,"No",IF(C32&lt;3,"No","Yes")))</f>
        <v>No</v>
      </c>
      <c r="E32" s="4">
        <v>3.9373073770999998</v>
      </c>
      <c r="F32" s="5" t="str">
        <f>IF($B32="N/A","N/A",IF(E32&gt;25,"No",IF(E32&lt;3,"No","Yes")))</f>
        <v>Yes</v>
      </c>
      <c r="G32" s="4">
        <v>7.8385951190999998</v>
      </c>
      <c r="H32" s="5" t="str">
        <f>IF($B32="N/A","N/A",IF(G32&gt;25,"No",IF(G32&lt;3,"No","Yes")))</f>
        <v>Yes</v>
      </c>
      <c r="I32" s="6">
        <v>2079</v>
      </c>
      <c r="J32" s="6">
        <v>99.09</v>
      </c>
      <c r="K32" s="91" t="str">
        <f t="shared" si="8"/>
        <v>No</v>
      </c>
    </row>
    <row r="33" spans="1:11" x14ac:dyDescent="0.25">
      <c r="A33" s="110" t="s">
        <v>380</v>
      </c>
      <c r="B33" s="21" t="s">
        <v>254</v>
      </c>
      <c r="C33" s="44">
        <v>3.5594321619999998</v>
      </c>
      <c r="D33" s="5" t="str">
        <f>IF($B33="N/A","N/A",IF(C33&gt;25,"No",IF(C33&lt;2,"No","Yes")))</f>
        <v>Yes</v>
      </c>
      <c r="E33" s="4">
        <v>3.1398827295</v>
      </c>
      <c r="F33" s="5" t="str">
        <f>IF($B33="N/A","N/A",IF(E33&gt;25,"No",IF(E33&lt;2,"No","Yes")))</f>
        <v>Yes</v>
      </c>
      <c r="G33" s="4">
        <v>3.0463261569000002</v>
      </c>
      <c r="H33" s="5" t="str">
        <f>IF($B33="N/A","N/A",IF(G33&gt;25,"No",IF(G33&lt;2,"No","Yes")))</f>
        <v>Yes</v>
      </c>
      <c r="I33" s="6">
        <v>-11.8</v>
      </c>
      <c r="J33" s="6">
        <v>-2.98</v>
      </c>
      <c r="K33" s="91" t="str">
        <f t="shared" si="8"/>
        <v>Yes</v>
      </c>
    </row>
    <row r="34" spans="1:11" x14ac:dyDescent="0.25">
      <c r="A34" s="110" t="s">
        <v>381</v>
      </c>
      <c r="B34" s="21" t="s">
        <v>255</v>
      </c>
      <c r="C34" s="44">
        <v>1.0587310747000001</v>
      </c>
      <c r="D34" s="5" t="str">
        <f>IF($B34="N/A","N/A",IF(C34&gt;25,"No",IF(C34&lt;=0,"No","Yes")))</f>
        <v>Yes</v>
      </c>
      <c r="E34" s="4">
        <v>1.1706801467000001</v>
      </c>
      <c r="F34" s="5" t="str">
        <f>IF($B34="N/A","N/A",IF(E34&gt;25,"No",IF(E34&lt;=0,"No","Yes")))</f>
        <v>Yes</v>
      </c>
      <c r="G34" s="4">
        <v>1.8119098732000001</v>
      </c>
      <c r="H34" s="5" t="str">
        <f>IF($B34="N/A","N/A",IF(G34&gt;25,"No",IF(G34&lt;=0,"No","Yes")))</f>
        <v>Yes</v>
      </c>
      <c r="I34" s="6">
        <v>10.57</v>
      </c>
      <c r="J34" s="6">
        <v>54.77</v>
      </c>
      <c r="K34" s="91" t="str">
        <f t="shared" si="8"/>
        <v>No</v>
      </c>
    </row>
    <row r="35" spans="1:11" x14ac:dyDescent="0.25">
      <c r="A35" s="110" t="s">
        <v>382</v>
      </c>
      <c r="B35" s="21" t="s">
        <v>256</v>
      </c>
      <c r="C35" s="44">
        <v>7.4492115246999999</v>
      </c>
      <c r="D35" s="5" t="str">
        <f>IF($B35="N/A","N/A",IF(C35&gt;20,"No",IF(C35&lt;4,"No","Yes")))</f>
        <v>Yes</v>
      </c>
      <c r="E35" s="4">
        <v>10.281352802000001</v>
      </c>
      <c r="F35" s="5" t="str">
        <f>IF($B35="N/A","N/A",IF(E35&gt;20,"No",IF(E35&lt;4,"No","Yes")))</f>
        <v>Yes</v>
      </c>
      <c r="G35" s="4">
        <v>14.172174665</v>
      </c>
      <c r="H35" s="5" t="str">
        <f>IF($B35="N/A","N/A",IF(G35&gt;20,"No",IF(G35&lt;4,"No","Yes")))</f>
        <v>Yes</v>
      </c>
      <c r="I35" s="6">
        <v>38.020000000000003</v>
      </c>
      <c r="J35" s="6">
        <v>37.840000000000003</v>
      </c>
      <c r="K35" s="91" t="str">
        <f t="shared" si="8"/>
        <v>No</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10.267014055000001</v>
      </c>
      <c r="D37" s="5" t="str">
        <f>IF($B37="N/A","N/A",IF(C37&gt;=25,"No",IF(C37&lt;0,"No","Yes")))</f>
        <v>Yes</v>
      </c>
      <c r="E37" s="4">
        <v>8.7927738815000005</v>
      </c>
      <c r="F37" s="5" t="str">
        <f>IF($B37="N/A","N/A",IF(E37&gt;=25,"No",IF(E37&lt;0,"No","Yes")))</f>
        <v>Yes</v>
      </c>
      <c r="G37" s="4">
        <v>9.2660881953000001</v>
      </c>
      <c r="H37" s="5" t="str">
        <f>IF($B37="N/A","N/A",IF(G37&gt;=25,"No",IF(G37&lt;0,"No","Yes")))</f>
        <v>Yes</v>
      </c>
      <c r="I37" s="6">
        <v>-14.4</v>
      </c>
      <c r="J37" s="6">
        <v>5.383</v>
      </c>
      <c r="K37" s="91" t="str">
        <f t="shared" si="8"/>
        <v>Yes</v>
      </c>
    </row>
    <row r="38" spans="1:11" x14ac:dyDescent="0.25">
      <c r="A38" s="110" t="s">
        <v>385</v>
      </c>
      <c r="B38" s="21" t="s">
        <v>221</v>
      </c>
      <c r="C38" s="44">
        <v>0.61905657839999995</v>
      </c>
      <c r="D38" s="5" t="str">
        <f>IF($B38="N/A","N/A",IF(C38&gt;3,"Yes","No"))</f>
        <v>No</v>
      </c>
      <c r="E38" s="4">
        <v>0.55226919549999998</v>
      </c>
      <c r="F38" s="5" t="str">
        <f>IF($B38="N/A","N/A",IF(E38&gt;3,"Yes","No"))</f>
        <v>No</v>
      </c>
      <c r="G38" s="4">
        <v>0.66511261450000003</v>
      </c>
      <c r="H38" s="5" t="str">
        <f>IF($B38="N/A","N/A",IF(G38&gt;3,"Yes","No"))</f>
        <v>No</v>
      </c>
      <c r="I38" s="6">
        <v>-10.8</v>
      </c>
      <c r="J38" s="6">
        <v>20.43</v>
      </c>
      <c r="K38" s="91" t="str">
        <f t="shared" si="8"/>
        <v>Yes</v>
      </c>
    </row>
    <row r="39" spans="1:11" x14ac:dyDescent="0.25">
      <c r="A39" s="110" t="s">
        <v>386</v>
      </c>
      <c r="B39" s="21" t="s">
        <v>220</v>
      </c>
      <c r="C39" s="44">
        <v>37.719219983999999</v>
      </c>
      <c r="D39" s="5" t="str">
        <f>IF($B39="N/A","N/A",IF(C39&gt;1,"Yes","No"))</f>
        <v>Yes</v>
      </c>
      <c r="E39" s="4">
        <v>32.327370907999999</v>
      </c>
      <c r="F39" s="5" t="str">
        <f>IF($B39="N/A","N/A",IF(E39&gt;1,"Yes","No"))</f>
        <v>Yes</v>
      </c>
      <c r="G39" s="4">
        <v>19.378354944000002</v>
      </c>
      <c r="H39" s="5" t="str">
        <f>IF($B39="N/A","N/A",IF(G39&gt;1,"Yes","No"))</f>
        <v>Yes</v>
      </c>
      <c r="I39" s="6">
        <v>-14.3</v>
      </c>
      <c r="J39" s="6">
        <v>-40.1</v>
      </c>
      <c r="K39" s="91" t="str">
        <f t="shared" si="8"/>
        <v>No</v>
      </c>
    </row>
    <row r="40" spans="1:11" x14ac:dyDescent="0.25">
      <c r="A40" s="110" t="s">
        <v>387</v>
      </c>
      <c r="B40" s="21" t="s">
        <v>213</v>
      </c>
      <c r="C40" s="44">
        <v>0</v>
      </c>
      <c r="D40" s="5" t="str">
        <f>IF($B40="N/A","N/A",IF(C40&gt;15,"No",IF(C40&lt;-15,"No","Yes")))</f>
        <v>N/A</v>
      </c>
      <c r="E40" s="4">
        <v>0</v>
      </c>
      <c r="F40" s="5" t="str">
        <f>IF($B40="N/A","N/A",IF(E40&gt;15,"No",IF(E40&lt;-15,"No","Yes")))</f>
        <v>N/A</v>
      </c>
      <c r="G40" s="4">
        <v>0</v>
      </c>
      <c r="H40" s="5" t="str">
        <f>IF($B40="N/A","N/A",IF(G40&gt;15,"No",IF(G40&lt;-15,"No","Yes")))</f>
        <v>N/A</v>
      </c>
      <c r="I40" s="6" t="s">
        <v>1747</v>
      </c>
      <c r="J40" s="6" t="s">
        <v>1747</v>
      </c>
      <c r="K40" s="91" t="str">
        <f t="shared" si="8"/>
        <v>N/A</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1.2674679465000001</v>
      </c>
      <c r="D42" s="5" t="str">
        <f>IF($B42="N/A","N/A",IF(C42&gt;0,"Yes","No"))</f>
        <v>Yes</v>
      </c>
      <c r="E42" s="4">
        <v>1.5927130581</v>
      </c>
      <c r="F42" s="5" t="str">
        <f>IF($B42="N/A","N/A",IF(E42&gt;0,"Yes","No"))</f>
        <v>Yes</v>
      </c>
      <c r="G42" s="4">
        <v>2.1282600185999998</v>
      </c>
      <c r="H42" s="5" t="str">
        <f>IF($B42="N/A","N/A",IF(G42&gt;0,"Yes","No"))</f>
        <v>Yes</v>
      </c>
      <c r="I42" s="6">
        <v>25.66</v>
      </c>
      <c r="J42" s="6">
        <v>33.619999999999997</v>
      </c>
      <c r="K42" s="91" t="str">
        <f t="shared" si="8"/>
        <v>No</v>
      </c>
    </row>
    <row r="43" spans="1:11" x14ac:dyDescent="0.25">
      <c r="A43" s="110" t="s">
        <v>390</v>
      </c>
      <c r="B43" s="21" t="s">
        <v>259</v>
      </c>
      <c r="C43" s="44">
        <v>4.2159519918999999</v>
      </c>
      <c r="D43" s="5" t="str">
        <f>IF($B43="N/A","N/A",IF(C43&gt;0,"Yes","No"))</f>
        <v>Yes</v>
      </c>
      <c r="E43" s="4">
        <v>4.0598443068999996</v>
      </c>
      <c r="F43" s="5" t="str">
        <f>IF($B43="N/A","N/A",IF(E43&gt;0,"Yes","No"))</f>
        <v>Yes</v>
      </c>
      <c r="G43" s="4">
        <v>4.1908694507000002</v>
      </c>
      <c r="H43" s="5" t="str">
        <f>IF($B43="N/A","N/A",IF(G43&gt;0,"Yes","No"))</f>
        <v>Yes</v>
      </c>
      <c r="I43" s="6">
        <v>-3.7</v>
      </c>
      <c r="J43" s="6">
        <v>3.2269999999999999</v>
      </c>
      <c r="K43" s="91" t="str">
        <f t="shared" si="8"/>
        <v>Yes</v>
      </c>
    </row>
    <row r="44" spans="1:11" x14ac:dyDescent="0.25">
      <c r="A44" s="110" t="s">
        <v>391</v>
      </c>
      <c r="B44" s="21" t="s">
        <v>259</v>
      </c>
      <c r="C44" s="44">
        <v>0.16296597409999999</v>
      </c>
      <c r="D44" s="5" t="str">
        <f>IF($B44="N/A","N/A",IF(C44&gt;0,"Yes","No"))</f>
        <v>Yes</v>
      </c>
      <c r="E44" s="4">
        <v>0.13221675390000001</v>
      </c>
      <c r="F44" s="5" t="str">
        <f>IF($B44="N/A","N/A",IF(E44&gt;0,"Yes","No"))</f>
        <v>Yes</v>
      </c>
      <c r="G44" s="4">
        <v>0.19834890899999999</v>
      </c>
      <c r="H44" s="5" t="str">
        <f>IF($B44="N/A","N/A",IF(G44&gt;0,"Yes","No"))</f>
        <v>Yes</v>
      </c>
      <c r="I44" s="6">
        <v>-18.899999999999999</v>
      </c>
      <c r="J44" s="6">
        <v>50.02</v>
      </c>
      <c r="K44" s="91" t="str">
        <f t="shared" si="8"/>
        <v>No</v>
      </c>
    </row>
    <row r="45" spans="1:11" x14ac:dyDescent="0.25">
      <c r="A45" s="110" t="s">
        <v>392</v>
      </c>
      <c r="B45" s="21" t="s">
        <v>220</v>
      </c>
      <c r="C45" s="44">
        <v>1.6070689189</v>
      </c>
      <c r="D45" s="5" t="str">
        <f>IF($B45="N/A","N/A",IF(C45&gt;1,"Yes","No"))</f>
        <v>Yes</v>
      </c>
      <c r="E45" s="4">
        <v>2.6088201369999999</v>
      </c>
      <c r="F45" s="5" t="str">
        <f>IF($B45="N/A","N/A",IF(E45&gt;1,"Yes","No"))</f>
        <v>Yes</v>
      </c>
      <c r="G45" s="4">
        <v>3.5741090141999998</v>
      </c>
      <c r="H45" s="5" t="str">
        <f>IF($B45="N/A","N/A",IF(G45&gt;1,"Yes","No"))</f>
        <v>Yes</v>
      </c>
      <c r="I45" s="6">
        <v>62.33</v>
      </c>
      <c r="J45" s="6">
        <v>37</v>
      </c>
      <c r="K45" s="91" t="str">
        <f t="shared" si="8"/>
        <v>No</v>
      </c>
    </row>
    <row r="46" spans="1:11" x14ac:dyDescent="0.25">
      <c r="A46" s="110" t="s">
        <v>393</v>
      </c>
      <c r="B46" s="21" t="s">
        <v>259</v>
      </c>
      <c r="C46" s="44">
        <v>1.6540598199999999E-2</v>
      </c>
      <c r="D46" s="5" t="str">
        <f>IF($B46="N/A","N/A",IF(C46&gt;0,"Yes","No"))</f>
        <v>Yes</v>
      </c>
      <c r="E46" s="4">
        <v>1.32698891E-2</v>
      </c>
      <c r="F46" s="5" t="str">
        <f>IF($B46="N/A","N/A",IF(E46&gt;0,"Yes","No"))</f>
        <v>Yes</v>
      </c>
      <c r="G46" s="4">
        <v>1.8834501E-2</v>
      </c>
      <c r="H46" s="5" t="str">
        <f>IF($B46="N/A","N/A",IF(G46&gt;0,"Yes","No"))</f>
        <v>Yes</v>
      </c>
      <c r="I46" s="6">
        <v>-19.8</v>
      </c>
      <c r="J46" s="6">
        <v>41.93</v>
      </c>
      <c r="K46" s="91" t="str">
        <f t="shared" si="8"/>
        <v>No</v>
      </c>
    </row>
    <row r="47" spans="1:11" x14ac:dyDescent="0.25">
      <c r="A47" s="110" t="s">
        <v>394</v>
      </c>
      <c r="B47" s="21" t="s">
        <v>213</v>
      </c>
      <c r="C47" s="44">
        <v>0.14461611830000001</v>
      </c>
      <c r="D47" s="5" t="str">
        <f>IF($B47="N/A","N/A",IF(C47&gt;15,"No",IF(C47&lt;-15,"No","Yes")))</f>
        <v>N/A</v>
      </c>
      <c r="E47" s="4">
        <v>0.17666235220000001</v>
      </c>
      <c r="F47" s="5" t="str">
        <f>IF($B47="N/A","N/A",IF(E47&gt;15,"No",IF(E47&lt;-15,"No","Yes")))</f>
        <v>N/A</v>
      </c>
      <c r="G47" s="4">
        <v>0.15953748640000001</v>
      </c>
      <c r="H47" s="5" t="str">
        <f>IF($B47="N/A","N/A",IF(G47&gt;15,"No",IF(G47&lt;-15,"No","Yes")))</f>
        <v>N/A</v>
      </c>
      <c r="I47" s="6">
        <v>22.16</v>
      </c>
      <c r="J47" s="6">
        <v>-9.69</v>
      </c>
      <c r="K47" s="91" t="str">
        <f t="shared" si="8"/>
        <v>Yes</v>
      </c>
    </row>
    <row r="48" spans="1:11" x14ac:dyDescent="0.25">
      <c r="A48" s="110" t="s">
        <v>395</v>
      </c>
      <c r="B48" s="21" t="s">
        <v>213</v>
      </c>
      <c r="C48" s="44">
        <v>1.7032998452000001</v>
      </c>
      <c r="D48" s="5" t="str">
        <f>IF($B48="N/A","N/A",IF(C48&gt;15,"No",IF(C48&lt;-15,"No","Yes")))</f>
        <v>N/A</v>
      </c>
      <c r="E48" s="4">
        <v>1.9039212559000001</v>
      </c>
      <c r="F48" s="5" t="str">
        <f>IF($B48="N/A","N/A",IF(E48&gt;15,"No",IF(E48&lt;-15,"No","Yes")))</f>
        <v>N/A</v>
      </c>
      <c r="G48" s="4">
        <v>2.1757167859000002</v>
      </c>
      <c r="H48" s="5" t="str">
        <f>IF($B48="N/A","N/A",IF(G48&gt;15,"No",IF(G48&lt;-15,"No","Yes")))</f>
        <v>N/A</v>
      </c>
      <c r="I48" s="6">
        <v>11.78</v>
      </c>
      <c r="J48" s="6">
        <v>14.28</v>
      </c>
      <c r="K48" s="91" t="str">
        <f t="shared" si="8"/>
        <v>Yes</v>
      </c>
    </row>
    <row r="49" spans="1:11" x14ac:dyDescent="0.25">
      <c r="A49" s="110" t="s">
        <v>396</v>
      </c>
      <c r="B49" s="21" t="s">
        <v>213</v>
      </c>
      <c r="C49" s="44">
        <v>5.8925359999999997E-4</v>
      </c>
      <c r="D49" s="5" t="str">
        <f>IF($B49="N/A","N/A",IF(C49&gt;15,"No",IF(C49&lt;-15,"No","Yes")))</f>
        <v>N/A</v>
      </c>
      <c r="E49" s="4">
        <v>5.2664179999999995E-4</v>
      </c>
      <c r="F49" s="5" t="str">
        <f>IF($B49="N/A","N/A",IF(E49&gt;15,"No",IF(E49&lt;-15,"No","Yes")))</f>
        <v>N/A</v>
      </c>
      <c r="G49" s="4">
        <v>4.77346534E-2</v>
      </c>
      <c r="H49" s="5" t="str">
        <f>IF($B49="N/A","N/A",IF(G49&gt;15,"No",IF(G49&lt;-15,"No","Yes")))</f>
        <v>N/A</v>
      </c>
      <c r="I49" s="6">
        <v>-10.6</v>
      </c>
      <c r="J49" s="6">
        <v>8964</v>
      </c>
      <c r="K49" s="91" t="str">
        <f t="shared" si="8"/>
        <v>No</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1.6598700000000001E-5</v>
      </c>
      <c r="D51" s="5" t="str">
        <f>IF($B51="N/A","N/A",IF(C51&gt;15,"No",IF(C51&lt;-15,"No","Yes")))</f>
        <v>N/A</v>
      </c>
      <c r="E51" s="4">
        <v>7.4174897E-6</v>
      </c>
      <c r="F51" s="5" t="str">
        <f>IF($B51="N/A","N/A",IF(E51&gt;15,"No",IF(E51&lt;-15,"No","Yes")))</f>
        <v>N/A</v>
      </c>
      <c r="G51" s="4">
        <v>7.4187864399999998E-2</v>
      </c>
      <c r="H51" s="5" t="str">
        <f>IF($B51="N/A","N/A",IF(G51&gt;15,"No",IF(G51&lt;-15,"No","Yes")))</f>
        <v>N/A</v>
      </c>
      <c r="I51" s="6">
        <v>-55.3</v>
      </c>
      <c r="J51" s="6">
        <v>1000000</v>
      </c>
      <c r="K51" s="91" t="str">
        <f t="shared" si="8"/>
        <v>No</v>
      </c>
    </row>
    <row r="52" spans="1:11" x14ac:dyDescent="0.25">
      <c r="A52" s="110" t="s">
        <v>399</v>
      </c>
      <c r="B52" s="21" t="s">
        <v>220</v>
      </c>
      <c r="C52" s="44">
        <v>14.959232364</v>
      </c>
      <c r="D52" s="5" t="str">
        <f>IF($B52="N/A","N/A",IF(C52&gt;1,"Yes","No"))</f>
        <v>Yes</v>
      </c>
      <c r="E52" s="4">
        <v>14.795963402</v>
      </c>
      <c r="F52" s="5" t="str">
        <f>IF($B52="N/A","N/A",IF(E52&gt;1,"Yes","No"))</f>
        <v>Yes</v>
      </c>
      <c r="G52" s="4">
        <v>16.718985153999999</v>
      </c>
      <c r="H52" s="5" t="str">
        <f>IF($B52="N/A","N/A",IF(G52&gt;1,"Yes","No"))</f>
        <v>Yes</v>
      </c>
      <c r="I52" s="6">
        <v>-1.0900000000000001</v>
      </c>
      <c r="J52" s="6">
        <v>13</v>
      </c>
      <c r="K52" s="91" t="str">
        <f t="shared" si="8"/>
        <v>Yes</v>
      </c>
    </row>
    <row r="53" spans="1:11" x14ac:dyDescent="0.25">
      <c r="A53" s="110" t="s">
        <v>400</v>
      </c>
      <c r="B53" s="21" t="s">
        <v>259</v>
      </c>
      <c r="C53" s="44">
        <v>0</v>
      </c>
      <c r="D53" s="5" t="str">
        <f>IF($B53="N/A","N/A",IF(C53&gt;0,"Yes","No"))</f>
        <v>No</v>
      </c>
      <c r="E53" s="4">
        <v>1.4834999999999999E-5</v>
      </c>
      <c r="F53" s="5" t="str">
        <f>IF($B53="N/A","N/A",IF(E53&gt;0,"Yes","No"))</f>
        <v>Yes</v>
      </c>
      <c r="G53" s="4">
        <v>0.1156778</v>
      </c>
      <c r="H53" s="5" t="str">
        <f>IF($B53="N/A","N/A",IF(G53&gt;0,"Yes","No"))</f>
        <v>Yes</v>
      </c>
      <c r="I53" s="6" t="s">
        <v>1747</v>
      </c>
      <c r="J53" s="6">
        <v>780000</v>
      </c>
      <c r="K53" s="91" t="str">
        <f t="shared" si="8"/>
        <v>No</v>
      </c>
    </row>
    <row r="54" spans="1:11" x14ac:dyDescent="0.25">
      <c r="A54" s="110"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91" t="str">
        <f t="shared" si="8"/>
        <v>N/A</v>
      </c>
    </row>
    <row r="55" spans="1:11" x14ac:dyDescent="0.25">
      <c r="A55" s="110" t="s">
        <v>875</v>
      </c>
      <c r="B55" s="21" t="s">
        <v>213</v>
      </c>
      <c r="C55" s="46">
        <v>86.696593391999997</v>
      </c>
      <c r="D55" s="5" t="str">
        <f>IF($B55="N/A","N/A",IF(C55&gt;15,"No",IF(C55&lt;-15,"No","Yes")))</f>
        <v>N/A</v>
      </c>
      <c r="E55" s="23">
        <v>87.700343059000005</v>
      </c>
      <c r="F55" s="5" t="str">
        <f>IF($B55="N/A","N/A",IF(E55&gt;15,"No",IF(E55&lt;-15,"No","Yes")))</f>
        <v>N/A</v>
      </c>
      <c r="G55" s="23">
        <v>103.03415699</v>
      </c>
      <c r="H55" s="5" t="str">
        <f>IF($B55="N/A","N/A",IF(G55&gt;15,"No",IF(G55&lt;-15,"No","Yes")))</f>
        <v>N/A</v>
      </c>
      <c r="I55" s="6">
        <v>1.1579999999999999</v>
      </c>
      <c r="J55" s="6">
        <v>17.48</v>
      </c>
      <c r="K55" s="91" t="str">
        <f t="shared" ref="K55:K74" si="9">IF(J55="Div by 0", "N/A", IF(J55="N/A","N/A", IF(J55&gt;30, "No", IF(J55&lt;-30, "No", "Yes"))))</f>
        <v>Yes</v>
      </c>
    </row>
    <row r="56" spans="1:11" x14ac:dyDescent="0.25">
      <c r="A56" s="110" t="s">
        <v>876</v>
      </c>
      <c r="B56" s="21" t="s">
        <v>261</v>
      </c>
      <c r="C56" s="46">
        <v>70.948376078999999</v>
      </c>
      <c r="D56" s="5" t="str">
        <f>IF($B56="N/A","N/A",IF(C56&gt;90,"No",IF(C56&lt;20,"No","Yes")))</f>
        <v>Yes</v>
      </c>
      <c r="E56" s="23">
        <v>66.855011689999998</v>
      </c>
      <c r="F56" s="5" t="str">
        <f>IF($B56="N/A","N/A",IF(E56&gt;90,"No",IF(E56&lt;20,"No","Yes")))</f>
        <v>Yes</v>
      </c>
      <c r="G56" s="23">
        <v>69.994570347999996</v>
      </c>
      <c r="H56" s="5" t="str">
        <f>IF($B56="N/A","N/A",IF(G56&gt;90,"No",IF(G56&lt;20,"No","Yes")))</f>
        <v>Yes</v>
      </c>
      <c r="I56" s="6">
        <v>-5.77</v>
      </c>
      <c r="J56" s="6">
        <v>4.6959999999999997</v>
      </c>
      <c r="K56" s="91" t="str">
        <f t="shared" si="9"/>
        <v>Yes</v>
      </c>
    </row>
    <row r="57" spans="1:11" x14ac:dyDescent="0.25">
      <c r="A57" s="110" t="s">
        <v>877</v>
      </c>
      <c r="B57" s="21" t="s">
        <v>262</v>
      </c>
      <c r="C57" s="46">
        <v>54.899269510000003</v>
      </c>
      <c r="D57" s="5" t="str">
        <f>IF($B57="N/A","N/A",IF(C57&gt;60,"No",IF(C57&lt;10,"No","Yes")))</f>
        <v>Yes</v>
      </c>
      <c r="E57" s="23">
        <v>55.304528507999997</v>
      </c>
      <c r="F57" s="5" t="str">
        <f>IF($B57="N/A","N/A",IF(E57&gt;60,"No",IF(E57&lt;10,"No","Yes")))</f>
        <v>Yes</v>
      </c>
      <c r="G57" s="23">
        <v>54.711114600000002</v>
      </c>
      <c r="H57" s="5" t="str">
        <f>IF($B57="N/A","N/A",IF(G57&gt;60,"No",IF(G57&lt;10,"No","Yes")))</f>
        <v>Yes</v>
      </c>
      <c r="I57" s="6">
        <v>0.73819999999999997</v>
      </c>
      <c r="J57" s="6">
        <v>-1.07</v>
      </c>
      <c r="K57" s="91" t="str">
        <f t="shared" si="9"/>
        <v>Yes</v>
      </c>
    </row>
    <row r="58" spans="1:11" ht="25" x14ac:dyDescent="0.25">
      <c r="A58" s="110" t="s">
        <v>878</v>
      </c>
      <c r="B58" s="21" t="s">
        <v>263</v>
      </c>
      <c r="C58" s="46">
        <v>57.058173979000003</v>
      </c>
      <c r="D58" s="5" t="str">
        <f>IF($B58="N/A","N/A",IF(C58&gt;100,"No",IF(C58&lt;10,"No","Yes")))</f>
        <v>Yes</v>
      </c>
      <c r="E58" s="23">
        <v>65.347640409999997</v>
      </c>
      <c r="F58" s="5" t="str">
        <f>IF($B58="N/A","N/A",IF(E58&gt;100,"No",IF(E58&lt;10,"No","Yes")))</f>
        <v>Yes</v>
      </c>
      <c r="G58" s="23">
        <v>64.019346804999998</v>
      </c>
      <c r="H58" s="5" t="str">
        <f>IF($B58="N/A","N/A",IF(G58&gt;100,"No",IF(G58&lt;10,"No","Yes")))</f>
        <v>Yes</v>
      </c>
      <c r="I58" s="6">
        <v>14.53</v>
      </c>
      <c r="J58" s="6">
        <v>-2.0299999999999998</v>
      </c>
      <c r="K58" s="91" t="str">
        <f t="shared" si="9"/>
        <v>Yes</v>
      </c>
    </row>
    <row r="59" spans="1:11" x14ac:dyDescent="0.25">
      <c r="A59" s="110" t="s">
        <v>879</v>
      </c>
      <c r="B59" s="21" t="s">
        <v>264</v>
      </c>
      <c r="C59" s="46">
        <v>237.10409776</v>
      </c>
      <c r="D59" s="5" t="str">
        <f>IF($B59="N/A","N/A",IF(C59&gt;100,"No",IF(C59&lt;20,"No","Yes")))</f>
        <v>No</v>
      </c>
      <c r="E59" s="23">
        <v>115.92349674</v>
      </c>
      <c r="F59" s="5" t="str">
        <f>IF($B59="N/A","N/A",IF(E59&gt;100,"No",IF(E59&lt;20,"No","Yes")))</f>
        <v>No</v>
      </c>
      <c r="G59" s="23">
        <v>117.88501565</v>
      </c>
      <c r="H59" s="5" t="str">
        <f>IF($B59="N/A","N/A",IF(G59&gt;100,"No",IF(G59&lt;20,"No","Yes")))</f>
        <v>No</v>
      </c>
      <c r="I59" s="6">
        <v>-51.1</v>
      </c>
      <c r="J59" s="6">
        <v>1.6919999999999999</v>
      </c>
      <c r="K59" s="91" t="str">
        <f t="shared" si="9"/>
        <v>Yes</v>
      </c>
    </row>
    <row r="60" spans="1:11" x14ac:dyDescent="0.25">
      <c r="A60" s="110" t="s">
        <v>880</v>
      </c>
      <c r="B60" s="21" t="s">
        <v>264</v>
      </c>
      <c r="C60" s="46">
        <v>119.89563772</v>
      </c>
      <c r="D60" s="5" t="str">
        <f>IF($B60="N/A","N/A",IF(C60&gt;100,"No",IF(C60&lt;20,"No","Yes")))</f>
        <v>No</v>
      </c>
      <c r="E60" s="23">
        <v>124.05957601</v>
      </c>
      <c r="F60" s="5" t="str">
        <f>IF($B60="N/A","N/A",IF(E60&gt;100,"No",IF(E60&lt;20,"No","Yes")))</f>
        <v>No</v>
      </c>
      <c r="G60" s="23">
        <v>142.62094514</v>
      </c>
      <c r="H60" s="5" t="str">
        <f>IF($B60="N/A","N/A",IF(G60&gt;100,"No",IF(G60&lt;20,"No","Yes")))</f>
        <v>No</v>
      </c>
      <c r="I60" s="6">
        <v>3.4729999999999999</v>
      </c>
      <c r="J60" s="6">
        <v>14.96</v>
      </c>
      <c r="K60" s="91" t="str">
        <f t="shared" si="9"/>
        <v>Yes</v>
      </c>
    </row>
    <row r="61" spans="1:11" x14ac:dyDescent="0.25">
      <c r="A61" s="110" t="s">
        <v>881</v>
      </c>
      <c r="B61" s="21" t="s">
        <v>213</v>
      </c>
      <c r="C61" s="46">
        <v>83.436912078000006</v>
      </c>
      <c r="D61" s="5" t="str">
        <f>IF($B61="N/A","N/A",IF(C61&gt;15,"No",IF(C61&lt;-15,"No","Yes")))</f>
        <v>N/A</v>
      </c>
      <c r="E61" s="23">
        <v>85.180659836000004</v>
      </c>
      <c r="F61" s="5" t="str">
        <f>IF($B61="N/A","N/A",IF(E61&gt;15,"No",IF(E61&lt;-15,"No","Yes")))</f>
        <v>N/A</v>
      </c>
      <c r="G61" s="23">
        <v>75.048003680999997</v>
      </c>
      <c r="H61" s="5" t="str">
        <f>IF($B61="N/A","N/A",IF(G61&gt;15,"No",IF(G61&lt;-15,"No","Yes")))</f>
        <v>N/A</v>
      </c>
      <c r="I61" s="6">
        <v>2.09</v>
      </c>
      <c r="J61" s="6">
        <v>-11.9</v>
      </c>
      <c r="K61" s="91" t="str">
        <f t="shared" si="9"/>
        <v>Yes</v>
      </c>
    </row>
    <row r="62" spans="1:11" x14ac:dyDescent="0.25">
      <c r="A62" s="110" t="s">
        <v>882</v>
      </c>
      <c r="B62" s="21" t="s">
        <v>265</v>
      </c>
      <c r="C62" s="46">
        <v>31.510331273999999</v>
      </c>
      <c r="D62" s="5" t="str">
        <f>IF($B62="N/A","N/A",IF(C62&gt;60,"No",IF(C62&lt;10,"No","Yes")))</f>
        <v>Yes</v>
      </c>
      <c r="E62" s="23">
        <v>29.973151210000001</v>
      </c>
      <c r="F62" s="5" t="str">
        <f>IF($B62="N/A","N/A",IF(E62&gt;60,"No",IF(E62&lt;10,"No","Yes")))</f>
        <v>Yes</v>
      </c>
      <c r="G62" s="23">
        <v>31.740134249</v>
      </c>
      <c r="H62" s="5" t="str">
        <f>IF($B62="N/A","N/A",IF(G62&gt;60,"No",IF(G62&lt;10,"No","Yes")))</f>
        <v>Yes</v>
      </c>
      <c r="I62" s="6">
        <v>-4.88</v>
      </c>
      <c r="J62" s="6">
        <v>5.8949999999999996</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361.81128246999998</v>
      </c>
      <c r="D64" s="5" t="str">
        <f t="shared" ref="D64:D74" si="10">IF($B64="N/A","N/A",IF(C64&gt;15,"No",IF(C64&lt;-15,"No","Yes")))</f>
        <v>N/A</v>
      </c>
      <c r="E64" s="23">
        <v>398.84018707000001</v>
      </c>
      <c r="F64" s="5" t="str">
        <f>IF($B64="N/A","N/A",IF(E64&gt;15,"No",IF(E64&lt;-15,"No","Yes")))</f>
        <v>N/A</v>
      </c>
      <c r="G64" s="23">
        <v>402.00903103000002</v>
      </c>
      <c r="H64" s="5" t="str">
        <f>IF($B64="N/A","N/A",IF(G64&gt;15,"No",IF(G64&lt;-15,"No","Yes")))</f>
        <v>N/A</v>
      </c>
      <c r="I64" s="6">
        <v>10.23</v>
      </c>
      <c r="J64" s="6">
        <v>0.79449999999999998</v>
      </c>
      <c r="K64" s="91" t="str">
        <f t="shared" si="9"/>
        <v>Yes</v>
      </c>
    </row>
    <row r="65" spans="1:11" ht="25" customHeight="1" x14ac:dyDescent="0.25">
      <c r="A65" s="110" t="s">
        <v>885</v>
      </c>
      <c r="B65" s="21" t="s">
        <v>213</v>
      </c>
      <c r="C65" s="46">
        <v>31.732635304999999</v>
      </c>
      <c r="D65" s="5" t="str">
        <f t="shared" si="10"/>
        <v>N/A</v>
      </c>
      <c r="E65" s="23">
        <v>36.441340406999998</v>
      </c>
      <c r="F65" s="5" t="str">
        <f t="shared" ref="F65:F73" si="11">IF($B65="N/A","N/A",IF(E65&gt;15,"No",IF(E65&lt;-15,"No","Yes")))</f>
        <v>N/A</v>
      </c>
      <c r="G65" s="23">
        <v>75.061904486000003</v>
      </c>
      <c r="H65" s="5" t="str">
        <f t="shared" ref="H65:H86" si="12">IF($B65="N/A","N/A",IF(G65&gt;15,"No",IF(G65&lt;-15,"No","Yes")))</f>
        <v>N/A</v>
      </c>
      <c r="I65" s="6">
        <v>14.84</v>
      </c>
      <c r="J65" s="6">
        <v>106</v>
      </c>
      <c r="K65" s="91" t="str">
        <f t="shared" si="9"/>
        <v>No</v>
      </c>
    </row>
    <row r="66" spans="1:11" x14ac:dyDescent="0.25">
      <c r="A66" s="110" t="s">
        <v>886</v>
      </c>
      <c r="B66" s="21" t="s">
        <v>213</v>
      </c>
      <c r="C66" s="46">
        <v>10.239753769</v>
      </c>
      <c r="D66" s="5" t="str">
        <f t="shared" si="10"/>
        <v>N/A</v>
      </c>
      <c r="E66" s="23">
        <v>10.365770491999999</v>
      </c>
      <c r="F66" s="5" t="str">
        <f t="shared" si="11"/>
        <v>N/A</v>
      </c>
      <c r="G66" s="23">
        <v>11.647730133</v>
      </c>
      <c r="H66" s="5" t="str">
        <f t="shared" si="12"/>
        <v>N/A</v>
      </c>
      <c r="I66" s="6">
        <v>1.2310000000000001</v>
      </c>
      <c r="J66" s="6">
        <v>12.37</v>
      </c>
      <c r="K66" s="91" t="str">
        <f t="shared" si="9"/>
        <v>Yes</v>
      </c>
    </row>
    <row r="67" spans="1:11" x14ac:dyDescent="0.25">
      <c r="A67" s="110" t="s">
        <v>887</v>
      </c>
      <c r="B67" s="21" t="s">
        <v>213</v>
      </c>
      <c r="C67" s="46">
        <v>162.32701236</v>
      </c>
      <c r="D67" s="5" t="str">
        <f t="shared" si="10"/>
        <v>N/A</v>
      </c>
      <c r="E67" s="23">
        <v>158.98871575000001</v>
      </c>
      <c r="F67" s="5" t="str">
        <f t="shared" si="11"/>
        <v>N/A</v>
      </c>
      <c r="G67" s="23">
        <v>145.50998676</v>
      </c>
      <c r="H67" s="5" t="str">
        <f t="shared" si="12"/>
        <v>N/A</v>
      </c>
      <c r="I67" s="6">
        <v>-2.06</v>
      </c>
      <c r="J67" s="6">
        <v>-8.48</v>
      </c>
      <c r="K67" s="91" t="str">
        <f t="shared" si="9"/>
        <v>Yes</v>
      </c>
    </row>
    <row r="68" spans="1:11" ht="25" x14ac:dyDescent="0.25">
      <c r="A68" s="110" t="s">
        <v>888</v>
      </c>
      <c r="B68" s="21" t="s">
        <v>213</v>
      </c>
      <c r="C68" s="46">
        <v>86.615207898999998</v>
      </c>
      <c r="D68" s="5" t="str">
        <f t="shared" si="10"/>
        <v>N/A</v>
      </c>
      <c r="E68" s="23">
        <v>78.367846689999993</v>
      </c>
      <c r="F68" s="5" t="str">
        <f t="shared" si="11"/>
        <v>N/A</v>
      </c>
      <c r="G68" s="23">
        <v>76.630337523999998</v>
      </c>
      <c r="H68" s="5" t="str">
        <f t="shared" si="12"/>
        <v>N/A</v>
      </c>
      <c r="I68" s="6">
        <v>-9.52</v>
      </c>
      <c r="J68" s="6">
        <v>-2.2200000000000002</v>
      </c>
      <c r="K68" s="91" t="str">
        <f t="shared" si="9"/>
        <v>Yes</v>
      </c>
    </row>
    <row r="69" spans="1:11" x14ac:dyDescent="0.25">
      <c r="A69" s="110" t="s">
        <v>889</v>
      </c>
      <c r="B69" s="21" t="s">
        <v>213</v>
      </c>
      <c r="C69" s="46">
        <v>128.90242412000001</v>
      </c>
      <c r="D69" s="5" t="str">
        <f t="shared" si="10"/>
        <v>N/A</v>
      </c>
      <c r="E69" s="23">
        <v>133.62171108000001</v>
      </c>
      <c r="F69" s="5" t="str">
        <f t="shared" si="11"/>
        <v>N/A</v>
      </c>
      <c r="G69" s="23">
        <v>365.01529420999998</v>
      </c>
      <c r="H69" s="5" t="str">
        <f t="shared" si="12"/>
        <v>N/A</v>
      </c>
      <c r="I69" s="6">
        <v>3.661</v>
      </c>
      <c r="J69" s="6">
        <v>173.2</v>
      </c>
      <c r="K69" s="91" t="str">
        <f t="shared" si="9"/>
        <v>No</v>
      </c>
    </row>
    <row r="70" spans="1:11" ht="25" x14ac:dyDescent="0.25">
      <c r="A70" s="110" t="s">
        <v>890</v>
      </c>
      <c r="B70" s="21" t="s">
        <v>213</v>
      </c>
      <c r="C70" s="46">
        <v>36.420614755000003</v>
      </c>
      <c r="D70" s="5" t="str">
        <f t="shared" si="10"/>
        <v>N/A</v>
      </c>
      <c r="E70" s="23">
        <v>28.089419753000001</v>
      </c>
      <c r="F70" s="5" t="str">
        <f t="shared" si="11"/>
        <v>N/A</v>
      </c>
      <c r="G70" s="23">
        <v>26.046913334999999</v>
      </c>
      <c r="H70" s="5" t="str">
        <f t="shared" si="12"/>
        <v>N/A</v>
      </c>
      <c r="I70" s="6">
        <v>-22.9</v>
      </c>
      <c r="J70" s="6">
        <v>-7.27</v>
      </c>
      <c r="K70" s="91" t="str">
        <f t="shared" si="9"/>
        <v>Yes</v>
      </c>
    </row>
    <row r="71" spans="1:11" x14ac:dyDescent="0.25">
      <c r="A71" s="110" t="s">
        <v>891</v>
      </c>
      <c r="B71" s="21" t="s">
        <v>213</v>
      </c>
      <c r="C71" s="46">
        <v>1122.4380331</v>
      </c>
      <c r="D71" s="5" t="str">
        <f t="shared" si="10"/>
        <v>N/A</v>
      </c>
      <c r="E71" s="23">
        <v>1370.5735047999999</v>
      </c>
      <c r="F71" s="5" t="str">
        <f t="shared" si="11"/>
        <v>N/A</v>
      </c>
      <c r="G71" s="23">
        <v>873.06065574000002</v>
      </c>
      <c r="H71" s="5" t="str">
        <f t="shared" si="12"/>
        <v>N/A</v>
      </c>
      <c r="I71" s="6">
        <v>22.11</v>
      </c>
      <c r="J71" s="6">
        <v>-36.299999999999997</v>
      </c>
      <c r="K71" s="91" t="str">
        <f t="shared" si="9"/>
        <v>No</v>
      </c>
    </row>
    <row r="72" spans="1:11" ht="25" x14ac:dyDescent="0.25">
      <c r="A72" s="110" t="s">
        <v>892</v>
      </c>
      <c r="B72" s="21" t="s">
        <v>213</v>
      </c>
      <c r="C72" s="46">
        <v>4421</v>
      </c>
      <c r="D72" s="5" t="str">
        <f t="shared" si="10"/>
        <v>N/A</v>
      </c>
      <c r="E72" s="23">
        <v>928</v>
      </c>
      <c r="F72" s="5" t="str">
        <f t="shared" si="11"/>
        <v>N/A</v>
      </c>
      <c r="G72" s="23">
        <v>2601.7393611000002</v>
      </c>
      <c r="H72" s="5" t="str">
        <f t="shared" si="12"/>
        <v>N/A</v>
      </c>
      <c r="I72" s="6">
        <v>-79</v>
      </c>
      <c r="J72" s="6">
        <v>180.4</v>
      </c>
      <c r="K72" s="91" t="str">
        <f t="shared" si="9"/>
        <v>No</v>
      </c>
    </row>
    <row r="73" spans="1:11" x14ac:dyDescent="0.25">
      <c r="A73" s="110" t="s">
        <v>893</v>
      </c>
      <c r="B73" s="21" t="s">
        <v>213</v>
      </c>
      <c r="C73" s="46">
        <v>128.74532403000001</v>
      </c>
      <c r="D73" s="5" t="str">
        <f t="shared" si="10"/>
        <v>N/A</v>
      </c>
      <c r="E73" s="23">
        <v>127.06271995</v>
      </c>
      <c r="F73" s="5" t="str">
        <f t="shared" si="11"/>
        <v>N/A</v>
      </c>
      <c r="G73" s="23">
        <v>131.83709214000001</v>
      </c>
      <c r="H73" s="5" t="str">
        <f t="shared" si="12"/>
        <v>N/A</v>
      </c>
      <c r="I73" s="6">
        <v>-1.31</v>
      </c>
      <c r="J73" s="6">
        <v>3.7570000000000001</v>
      </c>
      <c r="K73" s="91" t="str">
        <f t="shared" si="9"/>
        <v>Yes</v>
      </c>
    </row>
    <row r="74" spans="1:11" x14ac:dyDescent="0.25">
      <c r="A74" s="110" t="s">
        <v>894</v>
      </c>
      <c r="B74" s="21" t="s">
        <v>213</v>
      </c>
      <c r="C74" s="46" t="s">
        <v>1747</v>
      </c>
      <c r="D74" s="5" t="str">
        <f t="shared" si="10"/>
        <v>N/A</v>
      </c>
      <c r="E74" s="23">
        <v>69</v>
      </c>
      <c r="F74" s="5" t="str">
        <f>IF($B74="N/A","N/A",IF(E74&gt;15,"No",IF(E74&lt;-15,"No","Yes")))</f>
        <v>N/A</v>
      </c>
      <c r="G74" s="23">
        <v>180.40684639</v>
      </c>
      <c r="H74" s="5" t="str">
        <f t="shared" si="12"/>
        <v>N/A</v>
      </c>
      <c r="I74" s="6" t="s">
        <v>1747</v>
      </c>
      <c r="J74" s="6">
        <v>161.5</v>
      </c>
      <c r="K74" s="91" t="str">
        <f t="shared" si="9"/>
        <v>No</v>
      </c>
    </row>
    <row r="75" spans="1:11" x14ac:dyDescent="0.25">
      <c r="A75" s="110" t="s">
        <v>895</v>
      </c>
      <c r="B75" s="21" t="s">
        <v>213</v>
      </c>
      <c r="C75" s="44">
        <v>0.26986986039999999</v>
      </c>
      <c r="D75" s="5" t="str">
        <f t="shared" ref="D75:D80" si="13">IF($B75="N/A","N/A",IF(C75&gt;15,"No",IF(C75&lt;-15,"No","Yes")))</f>
        <v>N/A</v>
      </c>
      <c r="E75" s="4">
        <v>0.2434420119</v>
      </c>
      <c r="F75" s="5" t="str">
        <f>IF($B75="N/A","N/A",IF(E75&gt;15,"No",IF(E75&lt;-15,"No","Yes")))</f>
        <v>N/A</v>
      </c>
      <c r="G75" s="4">
        <v>0.2364501782</v>
      </c>
      <c r="H75" s="5" t="str">
        <f t="shared" si="12"/>
        <v>N/A</v>
      </c>
      <c r="I75" s="6">
        <v>-9.7899999999999991</v>
      </c>
      <c r="J75" s="6">
        <v>-2.87</v>
      </c>
      <c r="K75" s="91" t="str">
        <f t="shared" ref="K75:K80" si="14">IF(J75="Div by 0", "N/A", IF(J75="N/A","N/A", IF(J75&gt;30, "No", IF(J75&lt;-30, "No", "Yes"))))</f>
        <v>Yes</v>
      </c>
    </row>
    <row r="76" spans="1:11" x14ac:dyDescent="0.25">
      <c r="A76" s="110" t="s">
        <v>896</v>
      </c>
      <c r="B76" s="21" t="s">
        <v>213</v>
      </c>
      <c r="C76" s="44">
        <v>0.83235809090000001</v>
      </c>
      <c r="D76" s="5" t="str">
        <f t="shared" si="13"/>
        <v>N/A</v>
      </c>
      <c r="E76" s="4">
        <v>0.72442171399999999</v>
      </c>
      <c r="F76" s="5" t="str">
        <f t="shared" ref="F76:F86" si="15">IF($B76="N/A","N/A",IF(E76&gt;15,"No",IF(E76&lt;-15,"No","Yes")))</f>
        <v>N/A</v>
      </c>
      <c r="G76" s="4">
        <v>0.68177806029999999</v>
      </c>
      <c r="H76" s="5" t="str">
        <f t="shared" si="12"/>
        <v>N/A</v>
      </c>
      <c r="I76" s="6">
        <v>-13</v>
      </c>
      <c r="J76" s="6">
        <v>-5.89</v>
      </c>
      <c r="K76" s="91" t="str">
        <f t="shared" si="14"/>
        <v>Yes</v>
      </c>
    </row>
    <row r="77" spans="1:11" x14ac:dyDescent="0.25">
      <c r="A77" s="110" t="s">
        <v>897</v>
      </c>
      <c r="B77" s="21" t="s">
        <v>213</v>
      </c>
      <c r="C77" s="44">
        <v>2.4119976685000002</v>
      </c>
      <c r="D77" s="5" t="str">
        <f t="shared" si="13"/>
        <v>N/A</v>
      </c>
      <c r="E77" s="4">
        <v>2.1692967849000002</v>
      </c>
      <c r="F77" s="5" t="str">
        <f t="shared" si="15"/>
        <v>N/A</v>
      </c>
      <c r="G77" s="4">
        <v>2.1927913417</v>
      </c>
      <c r="H77" s="5" t="str">
        <f t="shared" si="12"/>
        <v>N/A</v>
      </c>
      <c r="I77" s="6">
        <v>-10.1</v>
      </c>
      <c r="J77" s="6">
        <v>1.083</v>
      </c>
      <c r="K77" s="91" t="str">
        <f t="shared" si="14"/>
        <v>Yes</v>
      </c>
    </row>
    <row r="78" spans="1:11" x14ac:dyDescent="0.25">
      <c r="A78" s="110" t="s">
        <v>898</v>
      </c>
      <c r="B78" s="21" t="s">
        <v>213</v>
      </c>
      <c r="C78" s="44">
        <v>7.2851666400000001E-2</v>
      </c>
      <c r="D78" s="5" t="str">
        <f t="shared" si="13"/>
        <v>N/A</v>
      </c>
      <c r="E78" s="4">
        <v>5.71295057E-2</v>
      </c>
      <c r="F78" s="5" t="str">
        <f t="shared" si="15"/>
        <v>N/A</v>
      </c>
      <c r="G78" s="4">
        <v>3.5816428099999999E-2</v>
      </c>
      <c r="H78" s="5" t="str">
        <f t="shared" si="12"/>
        <v>N/A</v>
      </c>
      <c r="I78" s="6">
        <v>-21.6</v>
      </c>
      <c r="J78" s="6">
        <v>-37.299999999999997</v>
      </c>
      <c r="K78" s="91" t="str">
        <f t="shared" si="14"/>
        <v>No</v>
      </c>
    </row>
    <row r="79" spans="1:11" ht="25" x14ac:dyDescent="0.25">
      <c r="A79" s="110" t="s">
        <v>899</v>
      </c>
      <c r="B79" s="21" t="s">
        <v>213</v>
      </c>
      <c r="C79" s="44">
        <v>5.0709008999999996E-3</v>
      </c>
      <c r="D79" s="5" t="str">
        <f t="shared" si="13"/>
        <v>N/A</v>
      </c>
      <c r="E79" s="4">
        <v>4.3392315000000004E-3</v>
      </c>
      <c r="F79" s="5" t="str">
        <f t="shared" si="15"/>
        <v>N/A</v>
      </c>
      <c r="G79" s="4">
        <v>0.24196158549999999</v>
      </c>
      <c r="H79" s="5" t="str">
        <f t="shared" si="12"/>
        <v>N/A</v>
      </c>
      <c r="I79" s="6">
        <v>-14.4</v>
      </c>
      <c r="J79" s="6">
        <v>5476</v>
      </c>
      <c r="K79" s="91" t="str">
        <f t="shared" si="14"/>
        <v>No</v>
      </c>
    </row>
    <row r="80" spans="1:11" ht="25" x14ac:dyDescent="0.25">
      <c r="A80" s="110" t="s">
        <v>900</v>
      </c>
      <c r="B80" s="21" t="s">
        <v>213</v>
      </c>
      <c r="C80" s="48">
        <v>0</v>
      </c>
      <c r="D80" s="5" t="str">
        <f t="shared" si="13"/>
        <v>N/A</v>
      </c>
      <c r="E80" s="48">
        <v>0</v>
      </c>
      <c r="F80" s="5" t="str">
        <f t="shared" si="15"/>
        <v>N/A</v>
      </c>
      <c r="G80" s="48">
        <v>0.23808661850000001</v>
      </c>
      <c r="H80" s="5" t="str">
        <f t="shared" si="12"/>
        <v>N/A</v>
      </c>
      <c r="I80" s="6" t="s">
        <v>1747</v>
      </c>
      <c r="J80" s="49" t="s">
        <v>1747</v>
      </c>
      <c r="K80" s="91" t="str">
        <f t="shared" si="14"/>
        <v>N/A</v>
      </c>
    </row>
    <row r="81" spans="1:11" x14ac:dyDescent="0.25">
      <c r="A81" s="110" t="s">
        <v>901</v>
      </c>
      <c r="B81" s="21" t="s">
        <v>213</v>
      </c>
      <c r="C81" s="50">
        <v>44.805394102000001</v>
      </c>
      <c r="D81" s="5" t="str">
        <f t="shared" ref="D81:D86" si="16">IF($B81="N/A","N/A",IF(C81&gt;15,"No",IF(C81&lt;-15,"No","Yes")))</f>
        <v>N/A</v>
      </c>
      <c r="E81" s="51">
        <v>46.171328457999998</v>
      </c>
      <c r="F81" s="5" t="str">
        <f t="shared" si="15"/>
        <v>N/A</v>
      </c>
      <c r="G81" s="51">
        <v>46.233056933999997</v>
      </c>
      <c r="H81" s="5" t="str">
        <f>IF($B81="N/A","N/A",IF(G81&gt;15,"No",IF(G81&lt;-15,"No","Yes")))</f>
        <v>N/A</v>
      </c>
      <c r="I81" s="6">
        <v>3.0489999999999999</v>
      </c>
      <c r="J81" s="6">
        <v>0.13370000000000001</v>
      </c>
      <c r="K81" s="91" t="str">
        <f t="shared" ref="K81:K86" si="17">IF(J81="Div by 0", "N/A", IF(J81="N/A","N/A", IF(J81&gt;30, "No", IF(J81&lt;-30, "No", "Yes"))))</f>
        <v>Yes</v>
      </c>
    </row>
    <row r="82" spans="1:11" x14ac:dyDescent="0.25">
      <c r="A82" s="110" t="s">
        <v>902</v>
      </c>
      <c r="B82" s="21" t="s">
        <v>213</v>
      </c>
      <c r="C82" s="50">
        <v>102.0364735</v>
      </c>
      <c r="D82" s="5" t="str">
        <f t="shared" si="16"/>
        <v>N/A</v>
      </c>
      <c r="E82" s="51">
        <v>113.86802711</v>
      </c>
      <c r="F82" s="5" t="str">
        <f t="shared" si="15"/>
        <v>N/A</v>
      </c>
      <c r="G82" s="51">
        <v>119.46912503999999</v>
      </c>
      <c r="H82" s="5" t="str">
        <f t="shared" si="12"/>
        <v>N/A</v>
      </c>
      <c r="I82" s="6">
        <v>11.6</v>
      </c>
      <c r="J82" s="6">
        <v>4.9189999999999996</v>
      </c>
      <c r="K82" s="91" t="str">
        <f t="shared" si="17"/>
        <v>Yes</v>
      </c>
    </row>
    <row r="83" spans="1:11" x14ac:dyDescent="0.25">
      <c r="A83" s="110" t="s">
        <v>903</v>
      </c>
      <c r="B83" s="21" t="s">
        <v>213</v>
      </c>
      <c r="C83" s="50">
        <v>127.64147269</v>
      </c>
      <c r="D83" s="5" t="str">
        <f t="shared" si="16"/>
        <v>N/A</v>
      </c>
      <c r="E83" s="51">
        <v>129.62211880999999</v>
      </c>
      <c r="F83" s="5" t="str">
        <f t="shared" si="15"/>
        <v>N/A</v>
      </c>
      <c r="G83" s="51">
        <v>129.56093637000001</v>
      </c>
      <c r="H83" s="5" t="str">
        <f t="shared" si="12"/>
        <v>N/A</v>
      </c>
      <c r="I83" s="6">
        <v>1.552</v>
      </c>
      <c r="J83" s="6">
        <v>-4.7E-2</v>
      </c>
      <c r="K83" s="91" t="str">
        <f t="shared" si="17"/>
        <v>Yes</v>
      </c>
    </row>
    <row r="84" spans="1:11" x14ac:dyDescent="0.25">
      <c r="A84" s="110" t="s">
        <v>904</v>
      </c>
      <c r="B84" s="21" t="s">
        <v>213</v>
      </c>
      <c r="C84" s="50">
        <v>289.48143084999998</v>
      </c>
      <c r="D84" s="5" t="str">
        <f t="shared" si="16"/>
        <v>N/A</v>
      </c>
      <c r="E84" s="51">
        <v>305.54089847</v>
      </c>
      <c r="F84" s="5" t="str">
        <f t="shared" si="15"/>
        <v>N/A</v>
      </c>
      <c r="G84" s="51">
        <v>192.55344828</v>
      </c>
      <c r="H84" s="5" t="str">
        <f t="shared" si="12"/>
        <v>N/A</v>
      </c>
      <c r="I84" s="6">
        <v>5.548</v>
      </c>
      <c r="J84" s="6">
        <v>-37</v>
      </c>
      <c r="K84" s="91" t="str">
        <f t="shared" si="17"/>
        <v>No</v>
      </c>
    </row>
    <row r="85" spans="1:11" x14ac:dyDescent="0.25">
      <c r="A85" s="110" t="s">
        <v>905</v>
      </c>
      <c r="B85" s="21" t="s">
        <v>213</v>
      </c>
      <c r="C85" s="50">
        <v>59.122749591000002</v>
      </c>
      <c r="D85" s="5" t="str">
        <f t="shared" si="16"/>
        <v>N/A</v>
      </c>
      <c r="E85" s="51">
        <v>61.748717949000003</v>
      </c>
      <c r="F85" s="5" t="str">
        <f t="shared" si="15"/>
        <v>N/A</v>
      </c>
      <c r="G85" s="51">
        <v>906.01949212</v>
      </c>
      <c r="H85" s="5" t="str">
        <f t="shared" si="12"/>
        <v>N/A</v>
      </c>
      <c r="I85" s="6">
        <v>4.4420000000000002</v>
      </c>
      <c r="J85" s="6">
        <v>1367</v>
      </c>
      <c r="K85" s="91" t="str">
        <f t="shared" si="17"/>
        <v>No</v>
      </c>
    </row>
    <row r="86" spans="1:11" ht="25" x14ac:dyDescent="0.25">
      <c r="A86" s="110" t="s">
        <v>906</v>
      </c>
      <c r="B86" s="21" t="s">
        <v>213</v>
      </c>
      <c r="C86" s="52" t="s">
        <v>1747</v>
      </c>
      <c r="D86" s="5" t="str">
        <f t="shared" si="16"/>
        <v>N/A</v>
      </c>
      <c r="E86" s="52" t="s">
        <v>1747</v>
      </c>
      <c r="F86" s="5" t="str">
        <f t="shared" si="15"/>
        <v>N/A</v>
      </c>
      <c r="G86" s="52">
        <v>919.52768772000002</v>
      </c>
      <c r="H86" s="5" t="str">
        <f t="shared" si="12"/>
        <v>N/A</v>
      </c>
      <c r="I86" s="6" t="s">
        <v>1747</v>
      </c>
      <c r="J86" s="6" t="s">
        <v>1747</v>
      </c>
      <c r="K86" s="91" t="str">
        <f t="shared" si="17"/>
        <v>N/A</v>
      </c>
    </row>
    <row r="87" spans="1:11" x14ac:dyDescent="0.25">
      <c r="A87" s="110" t="s">
        <v>32</v>
      </c>
      <c r="B87" s="21" t="s">
        <v>266</v>
      </c>
      <c r="C87" s="44">
        <v>94.634447385000001</v>
      </c>
      <c r="D87" s="5" t="str">
        <f>IF($B87="N/A","N/A",IF(C87&gt;60,"Yes","No"))</f>
        <v>Yes</v>
      </c>
      <c r="E87" s="4">
        <v>95.241717445999996</v>
      </c>
      <c r="F87" s="5" t="str">
        <f>IF($B87="N/A","N/A",IF(E87&gt;60,"Yes","No"))</f>
        <v>Yes</v>
      </c>
      <c r="G87" s="4">
        <v>95.427268760000004</v>
      </c>
      <c r="H87" s="5" t="str">
        <f>IF($B87="N/A","N/A",IF(G87&gt;60,"Yes","No"))</f>
        <v>Yes</v>
      </c>
      <c r="I87" s="6">
        <v>0.64170000000000005</v>
      </c>
      <c r="J87" s="6">
        <v>0.1948</v>
      </c>
      <c r="K87" s="91" t="str">
        <f t="shared" ref="K87:K105" si="18">IF(J87="Div by 0", "N/A", IF(J87="N/A","N/A", IF(J87&gt;30, "No", IF(J87&lt;-30, "No", "Yes"))))</f>
        <v>Yes</v>
      </c>
    </row>
    <row r="88" spans="1:11" x14ac:dyDescent="0.25">
      <c r="A88" s="110" t="s">
        <v>39</v>
      </c>
      <c r="B88" s="21" t="s">
        <v>267</v>
      </c>
      <c r="C88" s="44">
        <v>99.383539769999999</v>
      </c>
      <c r="D88" s="5" t="str">
        <f>IF($B88="N/A","N/A",IF(C88&gt;100,"No",IF(C88&lt;85,"No","Yes")))</f>
        <v>Yes</v>
      </c>
      <c r="E88" s="4">
        <v>99.947072320000004</v>
      </c>
      <c r="F88" s="5" t="str">
        <f>IF($B88="N/A","N/A",IF(E88&gt;100,"No",IF(E88&lt;85,"No","Yes")))</f>
        <v>Yes</v>
      </c>
      <c r="G88" s="4">
        <v>99.993897310999998</v>
      </c>
      <c r="H88" s="5" t="str">
        <f>IF($B88="N/A","N/A",IF(G88&gt;100,"No",IF(G88&lt;85,"No","Yes")))</f>
        <v>Yes</v>
      </c>
      <c r="I88" s="6">
        <v>0.56699999999999995</v>
      </c>
      <c r="J88" s="6">
        <v>4.6800000000000001E-2</v>
      </c>
      <c r="K88" s="91" t="str">
        <f t="shared" si="18"/>
        <v>Yes</v>
      </c>
    </row>
    <row r="89" spans="1:11" x14ac:dyDescent="0.25">
      <c r="A89" s="110" t="s">
        <v>907</v>
      </c>
      <c r="B89" s="21" t="s">
        <v>213</v>
      </c>
      <c r="C89" s="44">
        <v>18.339949054000002</v>
      </c>
      <c r="D89" s="5" t="str">
        <f>IF($B89="N/A","N/A",IF(C89&gt;15,"No",IF(C89&lt;-15,"No","Yes")))</f>
        <v>N/A</v>
      </c>
      <c r="E89" s="4">
        <v>22.649087958999999</v>
      </c>
      <c r="F89" s="5" t="str">
        <f>IF($B89="N/A","N/A",IF(E89&gt;15,"No",IF(E89&lt;-15,"No","Yes")))</f>
        <v>N/A</v>
      </c>
      <c r="G89" s="4">
        <v>29.60535501</v>
      </c>
      <c r="H89" s="5" t="str">
        <f>IF($B89="N/A","N/A",IF(G89&gt;15,"No",IF(G89&lt;-15,"No","Yes")))</f>
        <v>N/A</v>
      </c>
      <c r="I89" s="6">
        <v>23.5</v>
      </c>
      <c r="J89" s="6">
        <v>30.71</v>
      </c>
      <c r="K89" s="91" t="str">
        <f t="shared" si="18"/>
        <v>No</v>
      </c>
    </row>
    <row r="90" spans="1:11" x14ac:dyDescent="0.25">
      <c r="A90" s="110" t="s">
        <v>848</v>
      </c>
      <c r="B90" s="21" t="s">
        <v>268</v>
      </c>
      <c r="C90" s="44">
        <v>6.8249294592999998</v>
      </c>
      <c r="D90" s="5" t="str">
        <f>IF($B90="N/A","N/A",IF(C90&gt;25,"No",IF(C90&lt;5,"No","Yes")))</f>
        <v>Yes</v>
      </c>
      <c r="E90" s="4">
        <v>7.1026245399999999</v>
      </c>
      <c r="F90" s="5" t="str">
        <f>IF($B90="N/A","N/A",IF(E90&gt;25,"No",IF(E90&lt;5,"No","Yes")))</f>
        <v>Yes</v>
      </c>
      <c r="G90" s="4">
        <v>8.2458527582999999</v>
      </c>
      <c r="H90" s="5" t="str">
        <f>IF($B90="N/A","N/A",IF(G90&gt;25,"No",IF(G90&lt;5,"No","Yes")))</f>
        <v>Yes</v>
      </c>
      <c r="I90" s="6">
        <v>4.069</v>
      </c>
      <c r="J90" s="6">
        <v>16.100000000000001</v>
      </c>
      <c r="K90" s="91" t="str">
        <f t="shared" si="18"/>
        <v>Yes</v>
      </c>
    </row>
    <row r="91" spans="1:11" x14ac:dyDescent="0.25">
      <c r="A91" s="110" t="s">
        <v>849</v>
      </c>
      <c r="B91" s="21" t="s">
        <v>269</v>
      </c>
      <c r="C91" s="44">
        <v>19.861404001</v>
      </c>
      <c r="D91" s="5" t="str">
        <f>IF($B91="N/A","N/A",IF(C91&gt;70,"No",IF(C91&lt;40,"No","Yes")))</f>
        <v>No</v>
      </c>
      <c r="E91" s="4">
        <v>21.889361926999999</v>
      </c>
      <c r="F91" s="5" t="str">
        <f>IF($B91="N/A","N/A",IF(E91&gt;70,"No",IF(E91&lt;40,"No","Yes")))</f>
        <v>No</v>
      </c>
      <c r="G91" s="4">
        <v>26.796137756</v>
      </c>
      <c r="H91" s="5" t="str">
        <f>IF($B91="N/A","N/A",IF(G91&gt;70,"No",IF(G91&lt;40,"No","Yes")))</f>
        <v>No</v>
      </c>
      <c r="I91" s="6">
        <v>10.210000000000001</v>
      </c>
      <c r="J91" s="6">
        <v>22.42</v>
      </c>
      <c r="K91" s="91" t="str">
        <f t="shared" si="18"/>
        <v>Yes</v>
      </c>
    </row>
    <row r="92" spans="1:11" x14ac:dyDescent="0.25">
      <c r="A92" s="110" t="s">
        <v>850</v>
      </c>
      <c r="B92" s="21" t="s">
        <v>270</v>
      </c>
      <c r="C92" s="44">
        <v>73.313666538999996</v>
      </c>
      <c r="D92" s="5" t="str">
        <f>IF($B92="N/A","N/A",IF(C92&gt;55,"No",IF(C92&lt;20,"No","Yes")))</f>
        <v>No</v>
      </c>
      <c r="E92" s="4">
        <v>71.008013532999996</v>
      </c>
      <c r="F92" s="5" t="str">
        <f>IF($B92="N/A","N/A",IF(E92&gt;55,"No",IF(E92&lt;20,"No","Yes")))</f>
        <v>No</v>
      </c>
      <c r="G92" s="4">
        <v>64.958009485999995</v>
      </c>
      <c r="H92" s="5" t="str">
        <f>IF($B92="N/A","N/A",IF(G92&gt;55,"No",IF(G92&lt;20,"No","Yes")))</f>
        <v>No</v>
      </c>
      <c r="I92" s="6">
        <v>-3.14</v>
      </c>
      <c r="J92" s="6">
        <v>-8.52</v>
      </c>
      <c r="K92" s="91" t="str">
        <f t="shared" si="18"/>
        <v>Yes</v>
      </c>
    </row>
    <row r="93" spans="1:11" x14ac:dyDescent="0.25">
      <c r="A93" s="110" t="s">
        <v>163</v>
      </c>
      <c r="B93" s="21" t="s">
        <v>246</v>
      </c>
      <c r="C93" s="44">
        <v>89.686833277000005</v>
      </c>
      <c r="D93" s="5" t="str">
        <f>IF($B93="N/A","N/A",IF(C93&gt;95,"Yes","No"))</f>
        <v>No</v>
      </c>
      <c r="E93" s="4">
        <v>91.164011822999996</v>
      </c>
      <c r="F93" s="5" t="str">
        <f>IF($B93="N/A","N/A",IF(E93&gt;95,"Yes","No"))</f>
        <v>No</v>
      </c>
      <c r="G93" s="4">
        <v>91.742206009</v>
      </c>
      <c r="H93" s="5" t="str">
        <f>IF($B93="N/A","N/A",IF(G93&gt;95,"Yes","No"))</f>
        <v>No</v>
      </c>
      <c r="I93" s="6">
        <v>1.647</v>
      </c>
      <c r="J93" s="6">
        <v>0.63419999999999999</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0</v>
      </c>
      <c r="D96" s="5" t="str">
        <f>IF($B96="N/A","N/A",IF(C96&gt;15,"No",IF(C96&lt;-15,"No","Yes")))</f>
        <v>N/A</v>
      </c>
      <c r="E96" s="4">
        <v>0</v>
      </c>
      <c r="F96" s="5" t="str">
        <f>IF($B96="N/A","N/A",IF(E96&gt;15,"No",IF(E96&lt;-15,"No","Yes")))</f>
        <v>N/A</v>
      </c>
      <c r="G96" s="4">
        <v>98.366617750000003</v>
      </c>
      <c r="H96" s="5" t="str">
        <f>IF($B96="N/A","N/A",IF(G96&gt;15,"No",IF(G96&lt;-15,"No","Yes")))</f>
        <v>N/A</v>
      </c>
      <c r="I96" s="6" t="s">
        <v>1747</v>
      </c>
      <c r="J96" s="6" t="s">
        <v>1747</v>
      </c>
      <c r="K96" s="91" t="str">
        <f t="shared" si="18"/>
        <v>N/A</v>
      </c>
    </row>
    <row r="97" spans="1:11" x14ac:dyDescent="0.25">
      <c r="A97" s="110" t="s">
        <v>909</v>
      </c>
      <c r="B97" s="21" t="s">
        <v>213</v>
      </c>
      <c r="C97" s="44">
        <v>99.595630244000006</v>
      </c>
      <c r="D97" s="5" t="str">
        <f>IF($B97="N/A","N/A",IF(C97&gt;15,"No",IF(C97&lt;-15,"No","Yes")))</f>
        <v>N/A</v>
      </c>
      <c r="E97" s="4">
        <v>99.620264019999993</v>
      </c>
      <c r="F97" s="5" t="str">
        <f>IF($B97="N/A","N/A",IF(E97&gt;15,"No",IF(E97&lt;-15,"No","Yes")))</f>
        <v>N/A</v>
      </c>
      <c r="G97" s="4">
        <v>99.744667657999997</v>
      </c>
      <c r="H97" s="5" t="str">
        <f>IF($B97="N/A","N/A",IF(G97&gt;15,"No",IF(G97&lt;-15,"No","Yes")))</f>
        <v>N/A</v>
      </c>
      <c r="I97" s="6">
        <v>2.47E-2</v>
      </c>
      <c r="J97" s="6">
        <v>0.1249</v>
      </c>
      <c r="K97" s="91" t="str">
        <f t="shared" si="18"/>
        <v>Yes</v>
      </c>
    </row>
    <row r="98" spans="1:11" x14ac:dyDescent="0.25">
      <c r="A98" s="110" t="s">
        <v>43</v>
      </c>
      <c r="B98" s="21" t="s">
        <v>223</v>
      </c>
      <c r="C98" s="44">
        <v>89.585972206999998</v>
      </c>
      <c r="D98" s="5" t="str">
        <f>IF($B98="N/A","N/A",IF(C98&gt;100,"No",IF(C98&lt;98,"No","Yes")))</f>
        <v>No</v>
      </c>
      <c r="E98" s="4">
        <v>90.717938211000003</v>
      </c>
      <c r="F98" s="5" t="str">
        <f>IF($B98="N/A","N/A",IF(E98&gt;100,"No",IF(E98&lt;98,"No","Yes")))</f>
        <v>No</v>
      </c>
      <c r="G98" s="4">
        <v>90.892827866000005</v>
      </c>
      <c r="H98" s="5" t="str">
        <f>IF($B98="N/A","N/A",IF(G98&gt;100,"No",IF(G98&lt;98,"No","Yes")))</f>
        <v>No</v>
      </c>
      <c r="I98" s="6">
        <v>1.264</v>
      </c>
      <c r="J98" s="6">
        <v>0.1928</v>
      </c>
      <c r="K98" s="91" t="str">
        <f t="shared" si="18"/>
        <v>Yes</v>
      </c>
    </row>
    <row r="99" spans="1:11" x14ac:dyDescent="0.25">
      <c r="A99" s="110" t="s">
        <v>44</v>
      </c>
      <c r="B99" s="21" t="s">
        <v>213</v>
      </c>
      <c r="C99" s="44">
        <v>23.19198282</v>
      </c>
      <c r="D99" s="5" t="str">
        <f>IF($B99="N/A","N/A",IF(C99&gt;15,"No",IF(C99&lt;-15,"No","Yes")))</f>
        <v>N/A</v>
      </c>
      <c r="E99" s="4">
        <v>31.119051897999999</v>
      </c>
      <c r="F99" s="5" t="str">
        <f>IF($B99="N/A","N/A",IF(E99&gt;15,"No",IF(E99&lt;-15,"No","Yes")))</f>
        <v>N/A</v>
      </c>
      <c r="G99" s="4">
        <v>40.624144942000001</v>
      </c>
      <c r="H99" s="5" t="str">
        <f>IF($B99="N/A","N/A",IF(G99&gt;15,"No",IF(G99&lt;-15,"No","Yes")))</f>
        <v>N/A</v>
      </c>
      <c r="I99" s="6">
        <v>34.18</v>
      </c>
      <c r="J99" s="6">
        <v>30.54</v>
      </c>
      <c r="K99" s="91" t="str">
        <f t="shared" si="18"/>
        <v>No</v>
      </c>
    </row>
    <row r="100" spans="1:11" x14ac:dyDescent="0.25">
      <c r="A100" s="110" t="s">
        <v>45</v>
      </c>
      <c r="B100" s="21" t="s">
        <v>213</v>
      </c>
      <c r="C100" s="44">
        <v>76.808017179999993</v>
      </c>
      <c r="D100" s="5" t="str">
        <f>IF($B100="N/A","N/A",IF(C100&gt;15,"No",IF(C100&lt;-15,"No","Yes")))</f>
        <v>N/A</v>
      </c>
      <c r="E100" s="4">
        <v>68.880948102000005</v>
      </c>
      <c r="F100" s="5" t="str">
        <f>IF($B100="N/A","N/A",IF(E100&gt;15,"No",IF(E100&lt;-15,"No","Yes")))</f>
        <v>N/A</v>
      </c>
      <c r="G100" s="4">
        <v>59.237421873000002</v>
      </c>
      <c r="H100" s="5" t="str">
        <f>IF($B100="N/A","N/A",IF(G100&gt;15,"No",IF(G100&lt;-15,"No","Yes")))</f>
        <v>N/A</v>
      </c>
      <c r="I100" s="6">
        <v>-10.3</v>
      </c>
      <c r="J100" s="6">
        <v>-14</v>
      </c>
      <c r="K100" s="91" t="str">
        <f t="shared" si="18"/>
        <v>Yes</v>
      </c>
    </row>
    <row r="101" spans="1:11" x14ac:dyDescent="0.25">
      <c r="A101" s="110" t="s">
        <v>355</v>
      </c>
      <c r="B101" s="21" t="s">
        <v>213</v>
      </c>
      <c r="C101" s="44">
        <v>100</v>
      </c>
      <c r="D101" s="5" t="str">
        <f>IF($B101="N/A","N/A",IF(C101&gt;15,"No",IF(C101&lt;-15,"No","Yes")))</f>
        <v>N/A</v>
      </c>
      <c r="E101" s="4">
        <v>100</v>
      </c>
      <c r="F101" s="5" t="str">
        <f>IF($B101="N/A","N/A",IF(E101&gt;15,"No",IF(E101&lt;-15,"No","Yes")))</f>
        <v>N/A</v>
      </c>
      <c r="G101" s="4">
        <v>99.861566815000003</v>
      </c>
      <c r="H101" s="5" t="str">
        <f>IF($B101="N/A","N/A",IF(G101&gt;15,"No",IF(G101&lt;-15,"No","Yes")))</f>
        <v>N/A</v>
      </c>
      <c r="I101" s="6">
        <v>0</v>
      </c>
      <c r="J101" s="6">
        <v>-0.13800000000000001</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0.13842477119999999</v>
      </c>
      <c r="H103" s="5" t="str">
        <f>IF($B103="N/A","N/A",IF(G103&gt;15,"No",IF(G103&lt;-15,"No","Yes")))</f>
        <v>N/A</v>
      </c>
      <c r="I103" s="6" t="s">
        <v>1747</v>
      </c>
      <c r="J103" s="6" t="s">
        <v>1747</v>
      </c>
      <c r="K103" s="91" t="str">
        <f t="shared" si="18"/>
        <v>N/A</v>
      </c>
    </row>
    <row r="104" spans="1:11" x14ac:dyDescent="0.25">
      <c r="A104" s="110" t="s">
        <v>33</v>
      </c>
      <c r="B104" s="21" t="s">
        <v>223</v>
      </c>
      <c r="C104" s="44">
        <v>100</v>
      </c>
      <c r="D104" s="5" t="str">
        <f>IF($B104="N/A","N/A",IF(C104&gt;100,"No",IF(C104&lt;98,"No","Yes")))</f>
        <v>Yes</v>
      </c>
      <c r="E104" s="4">
        <v>99.999686247</v>
      </c>
      <c r="F104" s="5" t="str">
        <f>IF($B104="N/A","N/A",IF(E104&gt;100,"No",IF(E104&lt;98,"No","Yes")))</f>
        <v>Yes</v>
      </c>
      <c r="G104" s="4">
        <v>99.997266085999996</v>
      </c>
      <c r="H104" s="5" t="str">
        <f>IF($B104="N/A","N/A",IF(G104&gt;100,"No",IF(G104&lt;98,"No","Yes")))</f>
        <v>Yes</v>
      </c>
      <c r="I104" s="6">
        <v>0</v>
      </c>
      <c r="J104" s="6">
        <v>-2E-3</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99.994545810999995</v>
      </c>
      <c r="H105" s="5" t="str">
        <f>IF($B105="N/A","N/A",IF(G105&gt;100,"No",IF(G105&lt;98,"No","Yes")))</f>
        <v>Yes</v>
      </c>
      <c r="I105" s="6">
        <v>0</v>
      </c>
      <c r="J105" s="6">
        <v>-5.0000000000000001E-3</v>
      </c>
      <c r="K105" s="91" t="str">
        <f t="shared" si="18"/>
        <v>Yes</v>
      </c>
    </row>
    <row r="106" spans="1:11" x14ac:dyDescent="0.25">
      <c r="A106" s="110" t="s">
        <v>49</v>
      </c>
      <c r="B106" s="29" t="s">
        <v>213</v>
      </c>
      <c r="C106" s="44">
        <v>99.981400549</v>
      </c>
      <c r="D106" s="5" t="str">
        <f>IF($B106="N/A","N/A",IF(C106&gt;15,"No",IF(C106&lt;-15,"No","Yes")))</f>
        <v>N/A</v>
      </c>
      <c r="E106" s="4">
        <v>99.991334547999998</v>
      </c>
      <c r="F106" s="5" t="str">
        <f>IF($B106="N/A","N/A",IF(E106&gt;15,"No",IF(E106&lt;-15,"No","Yes")))</f>
        <v>N/A</v>
      </c>
      <c r="G106" s="4">
        <v>99.975395117999994</v>
      </c>
      <c r="H106" s="5" t="str">
        <f>IF($B106="N/A","N/A",IF(G106&gt;15,"No",IF(G106&lt;-15,"No","Yes")))</f>
        <v>N/A</v>
      </c>
      <c r="I106" s="6">
        <v>9.9000000000000008E-3</v>
      </c>
      <c r="J106" s="6">
        <v>-1.6E-2</v>
      </c>
      <c r="K106" s="91" t="str">
        <f>IF(J106="Div by 0", "N/A", IF(J106="N/A","N/A", IF(J106&gt;30, "No", IF(J106&lt;-30, "No", "Yes"))))</f>
        <v>Yes</v>
      </c>
    </row>
    <row r="107" spans="1:11" x14ac:dyDescent="0.25">
      <c r="A107" s="110" t="s">
        <v>910</v>
      </c>
      <c r="B107" s="21" t="s">
        <v>213</v>
      </c>
      <c r="C107" s="53">
        <v>69.294466717999995</v>
      </c>
      <c r="D107" s="5" t="str">
        <f t="shared" ref="D107:D130" si="19">IF($B107="N/A","N/A",IF(C107&gt;15,"No",IF(C107&lt;-15,"No","Yes")))</f>
        <v>N/A</v>
      </c>
      <c r="E107" s="5">
        <v>71.940845519999996</v>
      </c>
      <c r="F107" s="5" t="str">
        <f t="shared" ref="F107:F130" si="20">IF($B107="N/A","N/A",IF(E107&gt;15,"No",IF(E107&lt;-15,"No","Yes")))</f>
        <v>N/A</v>
      </c>
      <c r="G107" s="4">
        <v>79.046710257000001</v>
      </c>
      <c r="H107" s="5" t="str">
        <f t="shared" ref="H107:H130" si="21">IF($B107="N/A","N/A",IF(G107&gt;15,"No",IF(G107&lt;-15,"No","Yes")))</f>
        <v>N/A</v>
      </c>
      <c r="I107" s="6">
        <v>3.819</v>
      </c>
      <c r="J107" s="6">
        <v>9.8770000000000007</v>
      </c>
      <c r="K107" s="91" t="str">
        <f t="shared" ref="K107:K130" si="22">IF(J107="Div by 0", "N/A", IF(J107="N/A","N/A", IF(J107&gt;30, "No", IF(J107&lt;-30, "No", "Yes"))))</f>
        <v>Yes</v>
      </c>
    </row>
    <row r="108" spans="1:11" x14ac:dyDescent="0.25">
      <c r="A108" s="110" t="s">
        <v>911</v>
      </c>
      <c r="B108" s="21" t="s">
        <v>213</v>
      </c>
      <c r="C108" s="53">
        <v>30.700462382000001</v>
      </c>
      <c r="D108" s="21" t="s">
        <v>213</v>
      </c>
      <c r="E108" s="5">
        <v>28.054815249000001</v>
      </c>
      <c r="F108" s="21" t="s">
        <v>213</v>
      </c>
      <c r="G108" s="4">
        <v>20.711374471999999</v>
      </c>
      <c r="H108" s="21" t="s">
        <v>213</v>
      </c>
      <c r="I108" s="6">
        <v>-8.6199999999999992</v>
      </c>
      <c r="J108" s="6">
        <v>-26.2</v>
      </c>
      <c r="K108" s="91" t="str">
        <f t="shared" si="22"/>
        <v>Yes</v>
      </c>
    </row>
    <row r="109" spans="1:11" x14ac:dyDescent="0.25">
      <c r="A109" s="110" t="s">
        <v>912</v>
      </c>
      <c r="B109" s="21" t="s">
        <v>213</v>
      </c>
      <c r="C109" s="53">
        <v>1.2674513478</v>
      </c>
      <c r="D109" s="5" t="str">
        <f t="shared" si="19"/>
        <v>N/A</v>
      </c>
      <c r="E109" s="5">
        <v>1.5923644361</v>
      </c>
      <c r="F109" s="5" t="str">
        <f t="shared" si="20"/>
        <v>N/A</v>
      </c>
      <c r="G109" s="4">
        <v>2.1281905471</v>
      </c>
      <c r="H109" s="5" t="str">
        <f t="shared" si="21"/>
        <v>N/A</v>
      </c>
      <c r="I109" s="6">
        <v>25.64</v>
      </c>
      <c r="J109" s="6">
        <v>33.65</v>
      </c>
      <c r="K109" s="91" t="str">
        <f t="shared" si="22"/>
        <v>No</v>
      </c>
    </row>
    <row r="110" spans="1:11" x14ac:dyDescent="0.25">
      <c r="A110" s="110" t="s">
        <v>913</v>
      </c>
      <c r="B110" s="21" t="s">
        <v>213</v>
      </c>
      <c r="C110" s="53">
        <v>5.8925359999999997E-4</v>
      </c>
      <c r="D110" s="5" t="str">
        <f t="shared" si="19"/>
        <v>N/A</v>
      </c>
      <c r="E110" s="5">
        <v>5.2664179999999995E-4</v>
      </c>
      <c r="F110" s="5" t="str">
        <f t="shared" si="20"/>
        <v>N/A</v>
      </c>
      <c r="G110" s="4">
        <v>3.8008640599999997E-2</v>
      </c>
      <c r="H110" s="5" t="str">
        <f t="shared" si="21"/>
        <v>N/A</v>
      </c>
      <c r="I110" s="6">
        <v>-10.6</v>
      </c>
      <c r="J110" s="6">
        <v>7117</v>
      </c>
      <c r="K110" s="91" t="str">
        <f t="shared" si="22"/>
        <v>No</v>
      </c>
    </row>
    <row r="111" spans="1:11" x14ac:dyDescent="0.25">
      <c r="A111" s="110" t="s">
        <v>914</v>
      </c>
      <c r="B111" s="21" t="s">
        <v>213</v>
      </c>
      <c r="C111" s="53">
        <v>0</v>
      </c>
      <c r="D111" s="5" t="str">
        <f t="shared" si="19"/>
        <v>N/A</v>
      </c>
      <c r="E111" s="5">
        <v>1.4834999999999999E-5</v>
      </c>
      <c r="F111" s="5" t="str">
        <f t="shared" si="20"/>
        <v>N/A</v>
      </c>
      <c r="G111" s="4">
        <v>2.07179511E-2</v>
      </c>
      <c r="H111" s="5" t="str">
        <f t="shared" si="21"/>
        <v>N/A</v>
      </c>
      <c r="I111" s="6" t="s">
        <v>1747</v>
      </c>
      <c r="J111" s="6">
        <v>140000</v>
      </c>
      <c r="K111" s="91" t="str">
        <f t="shared" si="22"/>
        <v>No</v>
      </c>
    </row>
    <row r="112" spans="1:11" x14ac:dyDescent="0.25">
      <c r="A112" s="110" t="s">
        <v>915</v>
      </c>
      <c r="B112" s="21" t="s">
        <v>213</v>
      </c>
      <c r="C112" s="53">
        <v>1.0584156995</v>
      </c>
      <c r="D112" s="5" t="str">
        <f t="shared" si="19"/>
        <v>N/A</v>
      </c>
      <c r="E112" s="5">
        <v>1.1706133892999999</v>
      </c>
      <c r="F112" s="5" t="str">
        <f t="shared" si="20"/>
        <v>N/A</v>
      </c>
      <c r="G112" s="4">
        <v>1.8021452651000001</v>
      </c>
      <c r="H112" s="5" t="str">
        <f t="shared" si="21"/>
        <v>N/A</v>
      </c>
      <c r="I112" s="6">
        <v>10.6</v>
      </c>
      <c r="J112" s="6">
        <v>53.95</v>
      </c>
      <c r="K112" s="91" t="str">
        <f t="shared" si="22"/>
        <v>No</v>
      </c>
    </row>
    <row r="113" spans="1:11" x14ac:dyDescent="0.25">
      <c r="A113" s="110" t="s">
        <v>916</v>
      </c>
      <c r="B113" s="21" t="s">
        <v>213</v>
      </c>
      <c r="C113" s="53">
        <v>1.6598700000000001E-5</v>
      </c>
      <c r="D113" s="5" t="str">
        <f t="shared" si="19"/>
        <v>N/A</v>
      </c>
      <c r="E113" s="5">
        <v>7.4174897E-6</v>
      </c>
      <c r="F113" s="5" t="str">
        <f t="shared" si="20"/>
        <v>N/A</v>
      </c>
      <c r="G113" s="4">
        <v>1.4203066000000001E-3</v>
      </c>
      <c r="H113" s="5" t="str">
        <f t="shared" si="21"/>
        <v>N/A</v>
      </c>
      <c r="I113" s="6">
        <v>-55.3</v>
      </c>
      <c r="J113" s="6">
        <v>19048</v>
      </c>
      <c r="K113" s="91" t="str">
        <f t="shared" si="22"/>
        <v>No</v>
      </c>
    </row>
    <row r="114" spans="1:11" x14ac:dyDescent="0.25">
      <c r="A114" s="110" t="s">
        <v>917</v>
      </c>
      <c r="B114" s="21" t="s">
        <v>213</v>
      </c>
      <c r="C114" s="53">
        <v>0.153703903</v>
      </c>
      <c r="D114" s="5" t="str">
        <f t="shared" si="19"/>
        <v>N/A</v>
      </c>
      <c r="E114" s="5">
        <v>0.12558551809999999</v>
      </c>
      <c r="F114" s="5" t="str">
        <f t="shared" si="20"/>
        <v>N/A</v>
      </c>
      <c r="G114" s="4">
        <v>0.15699791639999999</v>
      </c>
      <c r="H114" s="5" t="str">
        <f t="shared" si="21"/>
        <v>N/A</v>
      </c>
      <c r="I114" s="6">
        <v>-18.3</v>
      </c>
      <c r="J114" s="6">
        <v>25.01</v>
      </c>
      <c r="K114" s="91" t="str">
        <f t="shared" si="22"/>
        <v>Yes</v>
      </c>
    </row>
    <row r="115" spans="1:11" x14ac:dyDescent="0.25">
      <c r="A115" s="110" t="s">
        <v>918</v>
      </c>
      <c r="B115" s="21" t="s">
        <v>213</v>
      </c>
      <c r="C115" s="53">
        <v>2.2443259647999998</v>
      </c>
      <c r="D115" s="5" t="str">
        <f t="shared" si="19"/>
        <v>N/A</v>
      </c>
      <c r="E115" s="5">
        <v>2.3593477059999999</v>
      </c>
      <c r="F115" s="5" t="str">
        <f t="shared" si="20"/>
        <v>N/A</v>
      </c>
      <c r="G115" s="4">
        <v>2.4083383115000001</v>
      </c>
      <c r="H115" s="5" t="str">
        <f t="shared" si="21"/>
        <v>N/A</v>
      </c>
      <c r="I115" s="6">
        <v>5.125</v>
      </c>
      <c r="J115" s="6">
        <v>2.0760000000000001</v>
      </c>
      <c r="K115" s="91" t="str">
        <f t="shared" si="22"/>
        <v>Yes</v>
      </c>
    </row>
    <row r="116" spans="1:11" x14ac:dyDescent="0.25">
      <c r="A116" s="110" t="s">
        <v>919</v>
      </c>
      <c r="B116" s="21" t="s">
        <v>213</v>
      </c>
      <c r="C116" s="53">
        <v>25.866225650000001</v>
      </c>
      <c r="D116" s="5" t="str">
        <f t="shared" si="19"/>
        <v>N/A</v>
      </c>
      <c r="E116" s="5">
        <v>22.698697859999999</v>
      </c>
      <c r="F116" s="5" t="str">
        <f t="shared" si="20"/>
        <v>N/A</v>
      </c>
      <c r="G116" s="4">
        <v>13.976264978</v>
      </c>
      <c r="H116" s="5" t="str">
        <f t="shared" si="21"/>
        <v>N/A</v>
      </c>
      <c r="I116" s="6">
        <v>-12.2</v>
      </c>
      <c r="J116" s="6">
        <v>-38.4</v>
      </c>
      <c r="K116" s="91" t="str">
        <f t="shared" si="22"/>
        <v>No</v>
      </c>
    </row>
    <row r="117" spans="1:11" x14ac:dyDescent="0.25">
      <c r="A117" s="110" t="s">
        <v>920</v>
      </c>
      <c r="B117" s="21" t="s">
        <v>213</v>
      </c>
      <c r="C117" s="53">
        <v>1.6075834800000001E-2</v>
      </c>
      <c r="D117" s="5" t="str">
        <f t="shared" si="19"/>
        <v>N/A</v>
      </c>
      <c r="E117" s="5">
        <v>1.0963049799999999E-2</v>
      </c>
      <c r="F117" s="5" t="str">
        <f t="shared" si="20"/>
        <v>N/A</v>
      </c>
      <c r="G117" s="4">
        <v>1.7738394800000001E-2</v>
      </c>
      <c r="H117" s="5" t="str">
        <f t="shared" si="21"/>
        <v>N/A</v>
      </c>
      <c r="I117" s="6">
        <v>-31.8</v>
      </c>
      <c r="J117" s="6">
        <v>61.8</v>
      </c>
      <c r="K117" s="91" t="str">
        <f t="shared" si="22"/>
        <v>No</v>
      </c>
    </row>
    <row r="118" spans="1:11" x14ac:dyDescent="0.25">
      <c r="A118" s="110" t="s">
        <v>921</v>
      </c>
      <c r="B118" s="21" t="s">
        <v>213</v>
      </c>
      <c r="C118" s="53">
        <v>9.3658128800000004E-2</v>
      </c>
      <c r="D118" s="5" t="str">
        <f t="shared" si="19"/>
        <v>N/A</v>
      </c>
      <c r="E118" s="5">
        <v>9.6694395700000005E-2</v>
      </c>
      <c r="F118" s="5" t="str">
        <f t="shared" si="20"/>
        <v>N/A</v>
      </c>
      <c r="G118" s="4">
        <v>0.16155216050000001</v>
      </c>
      <c r="H118" s="5" t="str">
        <f t="shared" si="21"/>
        <v>N/A</v>
      </c>
      <c r="I118" s="6">
        <v>3.242</v>
      </c>
      <c r="J118" s="6">
        <v>67.069999999999993</v>
      </c>
      <c r="K118" s="91" t="str">
        <f t="shared" si="22"/>
        <v>No</v>
      </c>
    </row>
    <row r="119" spans="1:11" x14ac:dyDescent="0.25">
      <c r="A119" s="110" t="s">
        <v>922</v>
      </c>
      <c r="B119" s="21" t="s">
        <v>213</v>
      </c>
      <c r="C119" s="53">
        <v>5.0709008999999996E-3</v>
      </c>
      <c r="D119" s="5" t="str">
        <f t="shared" si="19"/>
        <v>N/A</v>
      </c>
      <c r="E119" s="5">
        <v>4.3392315000000004E-3</v>
      </c>
      <c r="F119" s="5" t="str">
        <f t="shared" si="20"/>
        <v>N/A</v>
      </c>
      <c r="G119" s="4">
        <v>0.2419152711</v>
      </c>
      <c r="H119" s="5" t="str">
        <f t="shared" si="21"/>
        <v>N/A</v>
      </c>
      <c r="I119" s="6">
        <v>-14.4</v>
      </c>
      <c r="J119" s="6">
        <v>5475</v>
      </c>
      <c r="K119" s="91" t="str">
        <f t="shared" si="22"/>
        <v>No</v>
      </c>
    </row>
    <row r="120" spans="1:11" x14ac:dyDescent="0.25">
      <c r="A120" s="110" t="s">
        <v>923</v>
      </c>
      <c r="B120" s="21" t="s">
        <v>213</v>
      </c>
      <c r="C120" s="53">
        <v>5.0709008999999996E-3</v>
      </c>
      <c r="D120" s="5" t="str">
        <f t="shared" si="19"/>
        <v>N/A</v>
      </c>
      <c r="E120" s="5">
        <v>4.3392315000000004E-3</v>
      </c>
      <c r="F120" s="5" t="str">
        <f t="shared" si="20"/>
        <v>N/A</v>
      </c>
      <c r="G120" s="4">
        <v>5.0420885499999998E-2</v>
      </c>
      <c r="H120" s="5" t="str">
        <f t="shared" si="21"/>
        <v>N/A</v>
      </c>
      <c r="I120" s="6">
        <v>-14.4</v>
      </c>
      <c r="J120" s="6">
        <v>1062</v>
      </c>
      <c r="K120" s="91" t="str">
        <f t="shared" si="22"/>
        <v>No</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9.7260127999999994E-3</v>
      </c>
      <c r="H122" s="5" t="str">
        <f t="shared" si="21"/>
        <v>N/A</v>
      </c>
      <c r="I122" s="6" t="s">
        <v>1747</v>
      </c>
      <c r="J122" s="6" t="s">
        <v>1747</v>
      </c>
      <c r="K122" s="91" t="str">
        <f t="shared" si="22"/>
        <v>N/A</v>
      </c>
    </row>
    <row r="123" spans="1:11" x14ac:dyDescent="0.25">
      <c r="A123" s="110" t="s">
        <v>926</v>
      </c>
      <c r="B123" s="21" t="s">
        <v>213</v>
      </c>
      <c r="C123" s="53">
        <v>0</v>
      </c>
      <c r="D123" s="5" t="str">
        <f t="shared" si="19"/>
        <v>N/A</v>
      </c>
      <c r="E123" s="5">
        <v>0</v>
      </c>
      <c r="F123" s="5" t="str">
        <f t="shared" si="20"/>
        <v>N/A</v>
      </c>
      <c r="G123" s="4">
        <v>9.4959848900000005E-2</v>
      </c>
      <c r="H123" s="5" t="str">
        <f t="shared" si="21"/>
        <v>N/A</v>
      </c>
      <c r="I123" s="6" t="s">
        <v>1747</v>
      </c>
      <c r="J123" s="6" t="s">
        <v>1747</v>
      </c>
      <c r="K123" s="91" t="str">
        <f t="shared" si="22"/>
        <v>N/A</v>
      </c>
    </row>
    <row r="124" spans="1:11" x14ac:dyDescent="0.25">
      <c r="A124" s="110" t="s">
        <v>927</v>
      </c>
      <c r="B124" s="21" t="s">
        <v>213</v>
      </c>
      <c r="C124" s="53">
        <v>0</v>
      </c>
      <c r="D124" s="5" t="str">
        <f t="shared" si="19"/>
        <v>N/A</v>
      </c>
      <c r="E124" s="5">
        <v>0</v>
      </c>
      <c r="F124" s="5" t="str">
        <f t="shared" si="20"/>
        <v>N/A</v>
      </c>
      <c r="G124" s="4">
        <v>9.6411032000000008E-3</v>
      </c>
      <c r="H124" s="5" t="str">
        <f t="shared" si="21"/>
        <v>N/A</v>
      </c>
      <c r="I124" s="6" t="s">
        <v>1747</v>
      </c>
      <c r="J124" s="6" t="s">
        <v>1747</v>
      </c>
      <c r="K124" s="91" t="str">
        <f t="shared" si="22"/>
        <v>N/A</v>
      </c>
    </row>
    <row r="125" spans="1:11" x14ac:dyDescent="0.25">
      <c r="A125" s="110" t="s">
        <v>928</v>
      </c>
      <c r="B125" s="21" t="s">
        <v>213</v>
      </c>
      <c r="C125" s="53">
        <v>0</v>
      </c>
      <c r="D125" s="5" t="str">
        <f t="shared" si="19"/>
        <v>N/A</v>
      </c>
      <c r="E125" s="5">
        <v>0</v>
      </c>
      <c r="F125" s="5" t="str">
        <f t="shared" si="20"/>
        <v>N/A</v>
      </c>
      <c r="G125" s="4">
        <v>7.2767557799999993E-2</v>
      </c>
      <c r="H125" s="5" t="str">
        <f t="shared" si="21"/>
        <v>N/A</v>
      </c>
      <c r="I125" s="6" t="s">
        <v>1747</v>
      </c>
      <c r="J125" s="6" t="s">
        <v>1747</v>
      </c>
      <c r="K125" s="91" t="str">
        <f t="shared" si="22"/>
        <v>N/A</v>
      </c>
    </row>
    <row r="126" spans="1:11" x14ac:dyDescent="0.25">
      <c r="A126" s="110" t="s">
        <v>929</v>
      </c>
      <c r="B126" s="21" t="s">
        <v>213</v>
      </c>
      <c r="C126" s="53">
        <v>0</v>
      </c>
      <c r="D126" s="5" t="str">
        <f t="shared" si="19"/>
        <v>N/A</v>
      </c>
      <c r="E126" s="5">
        <v>0</v>
      </c>
      <c r="F126" s="5" t="str">
        <f t="shared" si="20"/>
        <v>N/A</v>
      </c>
      <c r="G126" s="4">
        <v>1.0806679999999999E-4</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v>
      </c>
      <c r="D130" s="100" t="str">
        <f t="shared" si="19"/>
        <v>N/A</v>
      </c>
      <c r="E130" s="100">
        <v>0</v>
      </c>
      <c r="F130" s="100" t="str">
        <f t="shared" si="20"/>
        <v>N/A</v>
      </c>
      <c r="G130" s="104">
        <v>4.2917961000000001E-3</v>
      </c>
      <c r="H130" s="100" t="str">
        <f t="shared" si="21"/>
        <v>N/A</v>
      </c>
      <c r="I130" s="101" t="s">
        <v>1747</v>
      </c>
      <c r="J130" s="101" t="s">
        <v>1747</v>
      </c>
      <c r="K130" s="102" t="str">
        <f t="shared" si="22"/>
        <v>N/A</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2229945</v>
      </c>
      <c r="D6" s="5" t="str">
        <f>IF($B6="N/A","N/A",IF(C6&gt;15,"No",IF(C6&lt;-15,"No","Yes")))</f>
        <v>N/A</v>
      </c>
      <c r="E6" s="22">
        <v>2645135</v>
      </c>
      <c r="F6" s="5" t="str">
        <f>IF($B6="N/A","N/A",IF(E6&gt;15,"No",IF(E6&lt;-15,"No","Yes")))</f>
        <v>N/A</v>
      </c>
      <c r="G6" s="22">
        <v>2395318</v>
      </c>
      <c r="H6" s="5" t="str">
        <f>IF($B6="N/A","N/A",IF(G6&gt;15,"No",IF(G6&lt;-15,"No","Yes")))</f>
        <v>N/A</v>
      </c>
      <c r="I6" s="6">
        <v>18.62</v>
      </c>
      <c r="J6" s="6">
        <v>-9.44</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33.862927560999999</v>
      </c>
      <c r="D9" s="5" t="str">
        <f t="shared" ref="D9:D17" si="1">IF($B9="N/A","N/A",IF(C9&gt;15,"No",IF(C9&lt;-15,"No","Yes")))</f>
        <v>N/A</v>
      </c>
      <c r="E9" s="23">
        <v>35.278293167999998</v>
      </c>
      <c r="F9" s="5" t="str">
        <f>IF($B9="N/A","N/A",IF(E9&gt;15,"No",IF(E9&lt;-15,"No","Yes")))</f>
        <v>N/A</v>
      </c>
      <c r="G9" s="23">
        <v>29.914477743999999</v>
      </c>
      <c r="H9" s="5" t="str">
        <f>IF($B9="N/A","N/A",IF(G9&gt;15,"No",IF(G9&lt;-15,"No","Yes")))</f>
        <v>N/A</v>
      </c>
      <c r="I9" s="6">
        <v>4.18</v>
      </c>
      <c r="J9" s="6">
        <v>-15.2</v>
      </c>
      <c r="K9" s="91" t="str">
        <f t="shared" si="0"/>
        <v>Yes</v>
      </c>
    </row>
    <row r="10" spans="1:11" x14ac:dyDescent="0.25">
      <c r="A10" s="110" t="s">
        <v>16</v>
      </c>
      <c r="B10" s="21" t="s">
        <v>213</v>
      </c>
      <c r="C10" s="44">
        <v>17.982102697999998</v>
      </c>
      <c r="D10" s="5" t="str">
        <f t="shared" si="1"/>
        <v>N/A</v>
      </c>
      <c r="E10" s="4">
        <v>18.580072473000001</v>
      </c>
      <c r="F10" s="5" t="str">
        <f>IF($B10="N/A","N/A",IF(E10&gt;15,"No",IF(E10&lt;-15,"No","Yes")))</f>
        <v>N/A</v>
      </c>
      <c r="G10" s="4">
        <v>10.372860722</v>
      </c>
      <c r="H10" s="5" t="str">
        <f>IF($B10="N/A","N/A",IF(G10&gt;15,"No",IF(G10&lt;-15,"No","Yes")))</f>
        <v>N/A</v>
      </c>
      <c r="I10" s="6">
        <v>3.3250000000000002</v>
      </c>
      <c r="J10" s="6">
        <v>-44.2</v>
      </c>
      <c r="K10" s="91" t="str">
        <f t="shared" si="0"/>
        <v>No</v>
      </c>
    </row>
    <row r="11" spans="1:11" x14ac:dyDescent="0.25">
      <c r="A11" s="110" t="s">
        <v>36</v>
      </c>
      <c r="B11" s="21" t="s">
        <v>213</v>
      </c>
      <c r="C11" s="44">
        <v>20.596413564999999</v>
      </c>
      <c r="D11" s="5" t="str">
        <f t="shared" si="1"/>
        <v>N/A</v>
      </c>
      <c r="E11" s="4">
        <v>20.941371911000001</v>
      </c>
      <c r="F11" s="5" t="str">
        <f>IF($B11="N/A","N/A",IF(E11&gt;15,"No",IF(E11&lt;-15,"No","Yes")))</f>
        <v>N/A</v>
      </c>
      <c r="G11" s="4">
        <v>13.308422761999999</v>
      </c>
      <c r="H11" s="5" t="str">
        <f>IF($B11="N/A","N/A",IF(G11&gt;15,"No",IF(G11&lt;-15,"No","Yes")))</f>
        <v>N/A</v>
      </c>
      <c r="I11" s="6">
        <v>1.675</v>
      </c>
      <c r="J11" s="6">
        <v>-36.4</v>
      </c>
      <c r="K11" s="91" t="str">
        <f t="shared" si="0"/>
        <v>No</v>
      </c>
    </row>
    <row r="12" spans="1:11" x14ac:dyDescent="0.25">
      <c r="A12" s="110" t="s">
        <v>37</v>
      </c>
      <c r="B12" s="21" t="s">
        <v>213</v>
      </c>
      <c r="C12" s="44">
        <v>94.968038027000006</v>
      </c>
      <c r="D12" s="5" t="str">
        <f t="shared" si="1"/>
        <v>N/A</v>
      </c>
      <c r="E12" s="4">
        <v>90.328412172</v>
      </c>
      <c r="F12" s="5" t="str">
        <f>IF($B12="N/A","N/A",IF(E12&gt;15,"No",IF(E12&lt;-15,"No","Yes")))</f>
        <v>N/A</v>
      </c>
      <c r="G12" s="4">
        <v>2.5032258065000002</v>
      </c>
      <c r="H12" s="5" t="str">
        <f>IF($B12="N/A","N/A",IF(G12&gt;15,"No",IF(G12&lt;-15,"No","Yes")))</f>
        <v>N/A</v>
      </c>
      <c r="I12" s="6">
        <v>-4.8899999999999997</v>
      </c>
      <c r="J12" s="6">
        <v>-97.2</v>
      </c>
      <c r="K12" s="91" t="str">
        <f t="shared" si="0"/>
        <v>No</v>
      </c>
    </row>
    <row r="13" spans="1:11" x14ac:dyDescent="0.25">
      <c r="A13" s="110" t="s">
        <v>38</v>
      </c>
      <c r="B13" s="21" t="s">
        <v>213</v>
      </c>
      <c r="C13" s="44">
        <v>17.070858033</v>
      </c>
      <c r="D13" s="5" t="str">
        <f t="shared" si="1"/>
        <v>N/A</v>
      </c>
      <c r="E13" s="4">
        <v>17.570526767</v>
      </c>
      <c r="F13" s="5" t="str">
        <f>IF($B13="N/A","N/A",IF(E13&gt;15,"No",IF(E13&lt;-15,"No","Yes")))</f>
        <v>N/A</v>
      </c>
      <c r="G13" s="4">
        <v>9.6778482913000001</v>
      </c>
      <c r="H13" s="5" t="str">
        <f>IF($B13="N/A","N/A",IF(G13&gt;15,"No",IF(G13&lt;-15,"No","Yes")))</f>
        <v>N/A</v>
      </c>
      <c r="I13" s="6">
        <v>2.927</v>
      </c>
      <c r="J13" s="6">
        <v>-44.9</v>
      </c>
      <c r="K13" s="91" t="str">
        <f t="shared" si="0"/>
        <v>No</v>
      </c>
    </row>
    <row r="14" spans="1:11" x14ac:dyDescent="0.25">
      <c r="A14" s="110" t="s">
        <v>673</v>
      </c>
      <c r="B14" s="21" t="s">
        <v>213</v>
      </c>
      <c r="C14" s="44">
        <v>27.822390238000001</v>
      </c>
      <c r="D14" s="5" t="str">
        <f t="shared" si="1"/>
        <v>N/A</v>
      </c>
      <c r="E14" s="4">
        <v>25.726248377000001</v>
      </c>
      <c r="F14" s="5" t="str">
        <f t="shared" ref="F14:F33" si="2">IF($B14="N/A","N/A",IF(E14&gt;15,"No",IF(E14&lt;-15,"No","Yes")))</f>
        <v>N/A</v>
      </c>
      <c r="G14" s="4">
        <v>27.887487173</v>
      </c>
      <c r="H14" s="5" t="str">
        <f t="shared" ref="H14:H33" si="3">IF($B14="N/A","N/A",IF(G14&gt;15,"No",IF(G14&lt;-15,"No","Yes")))</f>
        <v>N/A</v>
      </c>
      <c r="I14" s="6">
        <v>-7.53</v>
      </c>
      <c r="J14" s="6">
        <v>8.4009999999999998</v>
      </c>
      <c r="K14" s="91" t="str">
        <f t="shared" ref="K14:K30" si="4">IF(J14="Div by 0", "N/A", IF(J14="N/A","N/A", IF(J14&gt;30, "No", IF(J14&lt;-30, "No", "Yes"))))</f>
        <v>Yes</v>
      </c>
    </row>
    <row r="15" spans="1:11" x14ac:dyDescent="0.25">
      <c r="A15" s="110" t="s">
        <v>674</v>
      </c>
      <c r="B15" s="21" t="s">
        <v>213</v>
      </c>
      <c r="C15" s="44">
        <v>4.4113195617000001</v>
      </c>
      <c r="D15" s="5" t="str">
        <f t="shared" si="1"/>
        <v>N/A</v>
      </c>
      <c r="E15" s="4">
        <v>3.7470299247000001</v>
      </c>
      <c r="F15" s="5" t="str">
        <f t="shared" si="2"/>
        <v>N/A</v>
      </c>
      <c r="G15" s="4">
        <v>3.4465569916000001</v>
      </c>
      <c r="H15" s="5" t="str">
        <f t="shared" si="3"/>
        <v>N/A</v>
      </c>
      <c r="I15" s="6">
        <v>-15.1</v>
      </c>
      <c r="J15" s="6">
        <v>-8.02</v>
      </c>
      <c r="K15" s="91" t="str">
        <f t="shared" si="4"/>
        <v>Yes</v>
      </c>
    </row>
    <row r="16" spans="1:11" x14ac:dyDescent="0.25">
      <c r="A16" s="110" t="s">
        <v>379</v>
      </c>
      <c r="B16" s="21" t="s">
        <v>213</v>
      </c>
      <c r="C16" s="44">
        <v>13.756707004000001</v>
      </c>
      <c r="D16" s="5" t="str">
        <f t="shared" si="1"/>
        <v>N/A</v>
      </c>
      <c r="E16" s="4">
        <v>19.116037555999998</v>
      </c>
      <c r="F16" s="5" t="str">
        <f t="shared" si="2"/>
        <v>N/A</v>
      </c>
      <c r="G16" s="4">
        <v>19.463010756999999</v>
      </c>
      <c r="H16" s="5" t="str">
        <f t="shared" si="3"/>
        <v>N/A</v>
      </c>
      <c r="I16" s="6">
        <v>38.96</v>
      </c>
      <c r="J16" s="6">
        <v>1.8149999999999999</v>
      </c>
      <c r="K16" s="91" t="str">
        <f t="shared" si="4"/>
        <v>Yes</v>
      </c>
    </row>
    <row r="17" spans="1:11" x14ac:dyDescent="0.25">
      <c r="A17" s="110" t="s">
        <v>380</v>
      </c>
      <c r="B17" s="21" t="s">
        <v>213</v>
      </c>
      <c r="C17" s="44">
        <v>6.8711560151000004</v>
      </c>
      <c r="D17" s="5" t="str">
        <f t="shared" si="1"/>
        <v>N/A</v>
      </c>
      <c r="E17" s="4">
        <v>6.4438677042999997</v>
      </c>
      <c r="F17" s="5" t="str">
        <f t="shared" si="2"/>
        <v>N/A</v>
      </c>
      <c r="G17" s="4">
        <v>5.6968636315000003</v>
      </c>
      <c r="H17" s="5" t="str">
        <f t="shared" si="3"/>
        <v>N/A</v>
      </c>
      <c r="I17" s="6">
        <v>-6.22</v>
      </c>
      <c r="J17" s="6">
        <v>-11.6</v>
      </c>
      <c r="K17" s="91" t="str">
        <f t="shared" si="4"/>
        <v>Yes</v>
      </c>
    </row>
    <row r="18" spans="1:11" x14ac:dyDescent="0.25">
      <c r="A18" s="110" t="s">
        <v>381</v>
      </c>
      <c r="B18" s="21" t="s">
        <v>213</v>
      </c>
      <c r="C18" s="44">
        <v>0.54718838359999999</v>
      </c>
      <c r="D18" s="5" t="str">
        <f t="shared" ref="D18:D33" si="5">IF($B18="N/A","N/A",IF(C18&gt;15,"No",IF(C18&lt;-15,"No","Yes")))</f>
        <v>N/A</v>
      </c>
      <c r="E18" s="4">
        <v>0.50190254940000001</v>
      </c>
      <c r="F18" s="5" t="str">
        <f t="shared" si="2"/>
        <v>N/A</v>
      </c>
      <c r="G18" s="4">
        <v>0.16177392730000001</v>
      </c>
      <c r="H18" s="5" t="str">
        <f t="shared" si="3"/>
        <v>N/A</v>
      </c>
      <c r="I18" s="6">
        <v>-8.2799999999999994</v>
      </c>
      <c r="J18" s="6">
        <v>-67.8</v>
      </c>
      <c r="K18" s="91" t="str">
        <f t="shared" si="4"/>
        <v>No</v>
      </c>
    </row>
    <row r="19" spans="1:11" x14ac:dyDescent="0.25">
      <c r="A19" s="110" t="s">
        <v>382</v>
      </c>
      <c r="B19" s="21" t="s">
        <v>213</v>
      </c>
      <c r="C19" s="44">
        <v>14.325510270000001</v>
      </c>
      <c r="D19" s="5" t="str">
        <f t="shared" si="5"/>
        <v>N/A</v>
      </c>
      <c r="E19" s="4">
        <v>14.397072360999999</v>
      </c>
      <c r="F19" s="5" t="str">
        <f t="shared" si="2"/>
        <v>N/A</v>
      </c>
      <c r="G19" s="4">
        <v>16.051355184999998</v>
      </c>
      <c r="H19" s="5" t="str">
        <f t="shared" si="3"/>
        <v>N/A</v>
      </c>
      <c r="I19" s="6">
        <v>0.4995</v>
      </c>
      <c r="J19" s="6">
        <v>11.49</v>
      </c>
      <c r="K19" s="91" t="str">
        <f t="shared" si="4"/>
        <v>Yes</v>
      </c>
    </row>
    <row r="20" spans="1:11" x14ac:dyDescent="0.25">
      <c r="A20" s="110" t="s">
        <v>384</v>
      </c>
      <c r="B20" s="21" t="s">
        <v>213</v>
      </c>
      <c r="C20" s="44">
        <v>12.538560368000001</v>
      </c>
      <c r="D20" s="5" t="str">
        <f t="shared" si="5"/>
        <v>N/A</v>
      </c>
      <c r="E20" s="4">
        <v>9.8658858622000007</v>
      </c>
      <c r="F20" s="5" t="str">
        <f t="shared" si="2"/>
        <v>N/A</v>
      </c>
      <c r="G20" s="4">
        <v>10.143287863999999</v>
      </c>
      <c r="H20" s="5" t="str">
        <f t="shared" si="3"/>
        <v>N/A</v>
      </c>
      <c r="I20" s="6">
        <v>-21.3</v>
      </c>
      <c r="J20" s="6">
        <v>2.8119999999999998</v>
      </c>
      <c r="K20" s="91" t="str">
        <f t="shared" si="4"/>
        <v>Yes</v>
      </c>
    </row>
    <row r="21" spans="1:11" x14ac:dyDescent="0.25">
      <c r="A21" s="110" t="s">
        <v>385</v>
      </c>
      <c r="B21" s="21" t="s">
        <v>213</v>
      </c>
      <c r="C21" s="44">
        <v>1.1276511304000001</v>
      </c>
      <c r="D21" s="5" t="str">
        <f t="shared" si="5"/>
        <v>N/A</v>
      </c>
      <c r="E21" s="4">
        <v>1.1927557573000001</v>
      </c>
      <c r="F21" s="5" t="str">
        <f t="shared" si="2"/>
        <v>N/A</v>
      </c>
      <c r="G21" s="4">
        <v>2.2787788510999998</v>
      </c>
      <c r="H21" s="5" t="str">
        <f t="shared" si="3"/>
        <v>N/A</v>
      </c>
      <c r="I21" s="6">
        <v>5.7729999999999997</v>
      </c>
      <c r="J21" s="6">
        <v>91.05</v>
      </c>
      <c r="K21" s="91" t="str">
        <f t="shared" si="4"/>
        <v>No</v>
      </c>
    </row>
    <row r="22" spans="1:11" x14ac:dyDescent="0.25">
      <c r="A22" s="110" t="s">
        <v>386</v>
      </c>
      <c r="B22" s="21" t="s">
        <v>213</v>
      </c>
      <c r="C22" s="44">
        <v>5.6810369761999997</v>
      </c>
      <c r="D22" s="5" t="str">
        <f t="shared" si="5"/>
        <v>N/A</v>
      </c>
      <c r="E22" s="4">
        <v>6.0190122621000004</v>
      </c>
      <c r="F22" s="5" t="str">
        <f t="shared" si="2"/>
        <v>N/A</v>
      </c>
      <c r="G22" s="4">
        <v>3.2721333869000002</v>
      </c>
      <c r="H22" s="5" t="str">
        <f t="shared" si="3"/>
        <v>N/A</v>
      </c>
      <c r="I22" s="6">
        <v>5.9489999999999998</v>
      </c>
      <c r="J22" s="6">
        <v>-45.6</v>
      </c>
      <c r="K22" s="91" t="str">
        <f t="shared" si="4"/>
        <v>No</v>
      </c>
    </row>
    <row r="23" spans="1:11" x14ac:dyDescent="0.25">
      <c r="A23" s="110" t="s">
        <v>389</v>
      </c>
      <c r="B23" s="21" t="s">
        <v>213</v>
      </c>
      <c r="C23" s="44">
        <v>0.5850368507</v>
      </c>
      <c r="D23" s="5" t="str">
        <f t="shared" si="5"/>
        <v>N/A</v>
      </c>
      <c r="E23" s="4">
        <v>0.66083583639999999</v>
      </c>
      <c r="F23" s="5" t="str">
        <f t="shared" si="2"/>
        <v>N/A</v>
      </c>
      <c r="G23" s="4">
        <v>0</v>
      </c>
      <c r="H23" s="5" t="str">
        <f t="shared" si="3"/>
        <v>N/A</v>
      </c>
      <c r="I23" s="6">
        <v>12.96</v>
      </c>
      <c r="J23" s="6">
        <v>-100</v>
      </c>
      <c r="K23" s="91" t="str">
        <f t="shared" si="4"/>
        <v>No</v>
      </c>
    </row>
    <row r="24" spans="1:11" x14ac:dyDescent="0.25">
      <c r="A24" s="110" t="s">
        <v>390</v>
      </c>
      <c r="B24" s="21" t="s">
        <v>213</v>
      </c>
      <c r="C24" s="44">
        <v>0.17632721879999999</v>
      </c>
      <c r="D24" s="5" t="str">
        <f t="shared" si="5"/>
        <v>N/A</v>
      </c>
      <c r="E24" s="4">
        <v>0.1943190045</v>
      </c>
      <c r="F24" s="5" t="str">
        <f t="shared" si="2"/>
        <v>N/A</v>
      </c>
      <c r="G24" s="4">
        <v>0</v>
      </c>
      <c r="H24" s="5" t="str">
        <f t="shared" si="3"/>
        <v>N/A</v>
      </c>
      <c r="I24" s="6">
        <v>10.199999999999999</v>
      </c>
      <c r="J24" s="6">
        <v>-100</v>
      </c>
      <c r="K24" s="91" t="str">
        <f t="shared" si="4"/>
        <v>No</v>
      </c>
    </row>
    <row r="25" spans="1:11" x14ac:dyDescent="0.25">
      <c r="A25" s="110" t="s">
        <v>391</v>
      </c>
      <c r="B25" s="21" t="s">
        <v>213</v>
      </c>
      <c r="C25" s="44">
        <v>0.2112159717</v>
      </c>
      <c r="D25" s="5" t="str">
        <f t="shared" si="5"/>
        <v>N/A</v>
      </c>
      <c r="E25" s="4">
        <v>0.14260141730000001</v>
      </c>
      <c r="F25" s="5" t="str">
        <f t="shared" si="2"/>
        <v>N/A</v>
      </c>
      <c r="G25" s="4">
        <v>0.31461375899999999</v>
      </c>
      <c r="H25" s="5" t="str">
        <f t="shared" si="3"/>
        <v>N/A</v>
      </c>
      <c r="I25" s="6">
        <v>-32.5</v>
      </c>
      <c r="J25" s="6">
        <v>120.6</v>
      </c>
      <c r="K25" s="91" t="str">
        <f t="shared" si="4"/>
        <v>No</v>
      </c>
    </row>
    <row r="26" spans="1:11" x14ac:dyDescent="0.25">
      <c r="A26" s="110" t="s">
        <v>392</v>
      </c>
      <c r="B26" s="21" t="s">
        <v>213</v>
      </c>
      <c r="C26" s="44">
        <v>1.7396841625999999</v>
      </c>
      <c r="D26" s="5" t="str">
        <f t="shared" si="5"/>
        <v>N/A</v>
      </c>
      <c r="E26" s="4">
        <v>1.5754961466999999</v>
      </c>
      <c r="F26" s="5" t="str">
        <f t="shared" si="2"/>
        <v>N/A</v>
      </c>
      <c r="G26" s="4">
        <v>2.2423327508000002</v>
      </c>
      <c r="H26" s="5" t="str">
        <f t="shared" si="3"/>
        <v>N/A</v>
      </c>
      <c r="I26" s="6">
        <v>-9.44</v>
      </c>
      <c r="J26" s="6">
        <v>42.33</v>
      </c>
      <c r="K26" s="91" t="str">
        <f t="shared" si="4"/>
        <v>No</v>
      </c>
    </row>
    <row r="27" spans="1:11" x14ac:dyDescent="0.25">
      <c r="A27" s="110" t="s">
        <v>393</v>
      </c>
      <c r="B27" s="21" t="s">
        <v>213</v>
      </c>
      <c r="C27" s="44">
        <v>1.7937660000000001E-4</v>
      </c>
      <c r="D27" s="5" t="str">
        <f t="shared" si="5"/>
        <v>N/A</v>
      </c>
      <c r="E27" s="4">
        <v>3.7805300000000002E-5</v>
      </c>
      <c r="F27" s="5" t="str">
        <f t="shared" si="2"/>
        <v>N/A</v>
      </c>
      <c r="G27" s="4">
        <v>0</v>
      </c>
      <c r="H27" s="5" t="str">
        <f t="shared" si="3"/>
        <v>N/A</v>
      </c>
      <c r="I27" s="6">
        <v>-78.900000000000006</v>
      </c>
      <c r="J27" s="6">
        <v>-100</v>
      </c>
      <c r="K27" s="91" t="str">
        <f t="shared" si="4"/>
        <v>No</v>
      </c>
    </row>
    <row r="28" spans="1:11" x14ac:dyDescent="0.25">
      <c r="A28" s="110" t="s">
        <v>398</v>
      </c>
      <c r="B28" s="21" t="s">
        <v>213</v>
      </c>
      <c r="C28" s="44">
        <v>4.48442E-5</v>
      </c>
      <c r="D28" s="5" t="str">
        <f t="shared" si="5"/>
        <v>N/A</v>
      </c>
      <c r="E28" s="4">
        <v>0</v>
      </c>
      <c r="F28" s="5" t="str">
        <f t="shared" si="2"/>
        <v>N/A</v>
      </c>
      <c r="G28" s="4">
        <v>0</v>
      </c>
      <c r="H28" s="5" t="str">
        <f t="shared" si="3"/>
        <v>N/A</v>
      </c>
      <c r="I28" s="6">
        <v>-100</v>
      </c>
      <c r="J28" s="6" t="s">
        <v>1747</v>
      </c>
      <c r="K28" s="91" t="str">
        <f t="shared" si="4"/>
        <v>N/A</v>
      </c>
    </row>
    <row r="29" spans="1:11" x14ac:dyDescent="0.25">
      <c r="A29" s="110" t="s">
        <v>399</v>
      </c>
      <c r="B29" s="21" t="s">
        <v>213</v>
      </c>
      <c r="C29" s="44">
        <v>7.6625208244999996</v>
      </c>
      <c r="D29" s="5" t="str">
        <f t="shared" si="5"/>
        <v>N/A</v>
      </c>
      <c r="E29" s="4">
        <v>7.9196713967000001</v>
      </c>
      <c r="F29" s="5" t="str">
        <f t="shared" si="2"/>
        <v>N/A</v>
      </c>
      <c r="G29" s="4">
        <v>5.3536106688</v>
      </c>
      <c r="H29" s="5" t="str">
        <f t="shared" si="3"/>
        <v>N/A</v>
      </c>
      <c r="I29" s="6">
        <v>3.3559999999999999</v>
      </c>
      <c r="J29" s="6">
        <v>-32.4</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100</v>
      </c>
      <c r="D31" s="5" t="str">
        <f t="shared" si="5"/>
        <v>N/A</v>
      </c>
      <c r="E31" s="4">
        <v>99.999659753000003</v>
      </c>
      <c r="F31" s="5" t="str">
        <f t="shared" si="2"/>
        <v>N/A</v>
      </c>
      <c r="G31" s="4">
        <v>99.999874755999997</v>
      </c>
      <c r="H31" s="5" t="str">
        <f t="shared" si="3"/>
        <v>N/A</v>
      </c>
      <c r="I31" s="6">
        <v>0</v>
      </c>
      <c r="J31" s="6">
        <v>2.0000000000000001E-4</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100</v>
      </c>
      <c r="F32" s="5" t="str">
        <f>IF($B32="N/A","N/A",IF(E32&gt;100,"No",IF(E32&lt;85,"No","Yes")))</f>
        <v>Yes</v>
      </c>
      <c r="G32" s="4">
        <v>99.999921299999997</v>
      </c>
      <c r="H32" s="5" t="str">
        <f>IF($B32="N/A","N/A",IF(G32&gt;100,"No",IF(G32&lt;85,"No","Yes")))</f>
        <v>Yes</v>
      </c>
      <c r="I32" s="6">
        <v>0</v>
      </c>
      <c r="J32" s="6">
        <v>0</v>
      </c>
      <c r="K32" s="91" t="str">
        <f t="shared" si="6"/>
        <v>Yes</v>
      </c>
    </row>
    <row r="33" spans="1:11" x14ac:dyDescent="0.25">
      <c r="A33" s="110" t="s">
        <v>907</v>
      </c>
      <c r="B33" s="21" t="s">
        <v>213</v>
      </c>
      <c r="C33" s="44">
        <v>54.698344577999997</v>
      </c>
      <c r="D33" s="5" t="str">
        <f t="shared" si="5"/>
        <v>N/A</v>
      </c>
      <c r="E33" s="4">
        <v>54.685901541</v>
      </c>
      <c r="F33" s="5" t="str">
        <f t="shared" si="2"/>
        <v>N/A</v>
      </c>
      <c r="G33" s="4">
        <v>59.078075325999997</v>
      </c>
      <c r="H33" s="5" t="str">
        <f t="shared" si="3"/>
        <v>N/A</v>
      </c>
      <c r="I33" s="6">
        <v>-2.3E-2</v>
      </c>
      <c r="J33" s="6">
        <v>8.032</v>
      </c>
      <c r="K33" s="91" t="str">
        <f t="shared" si="6"/>
        <v>Yes</v>
      </c>
    </row>
    <row r="34" spans="1:11" x14ac:dyDescent="0.25">
      <c r="A34" s="110" t="s">
        <v>848</v>
      </c>
      <c r="B34" s="21" t="s">
        <v>268</v>
      </c>
      <c r="C34" s="44">
        <v>7.6770503308000002</v>
      </c>
      <c r="D34" s="5" t="str">
        <f>IF($B34="N/A","N/A",IF(C34&gt;25,"No",IF(C34&lt;5,"No","Yes")))</f>
        <v>Yes</v>
      </c>
      <c r="E34" s="4">
        <v>7.2523955381</v>
      </c>
      <c r="F34" s="5" t="str">
        <f>IF($B34="N/A","N/A",IF(E34&gt;25,"No",IF(E34&lt;5,"No","Yes")))</f>
        <v>Yes</v>
      </c>
      <c r="G34" s="4">
        <v>6.8950430319000002</v>
      </c>
      <c r="H34" s="5" t="str">
        <f>IF($B34="N/A","N/A",IF(G34&gt;25,"No",IF(G34&lt;5,"No","Yes")))</f>
        <v>Yes</v>
      </c>
      <c r="I34" s="6">
        <v>-5.53</v>
      </c>
      <c r="J34" s="6">
        <v>-4.93</v>
      </c>
      <c r="K34" s="91" t="str">
        <f t="shared" si="6"/>
        <v>Yes</v>
      </c>
    </row>
    <row r="35" spans="1:11" x14ac:dyDescent="0.25">
      <c r="A35" s="110" t="s">
        <v>849</v>
      </c>
      <c r="B35" s="21" t="s">
        <v>269</v>
      </c>
      <c r="C35" s="44">
        <v>37.351414497</v>
      </c>
      <c r="D35" s="5" t="str">
        <f>IF($B35="N/A","N/A",IF(C35&gt;70,"No",IF(C35&lt;40,"No","Yes")))</f>
        <v>No</v>
      </c>
      <c r="E35" s="4">
        <v>36.706833625000002</v>
      </c>
      <c r="F35" s="5" t="str">
        <f>IF($B35="N/A","N/A",IF(E35&gt;70,"No",IF(E35&lt;40,"No","Yes")))</f>
        <v>No</v>
      </c>
      <c r="G35" s="4">
        <v>37.785719206000003</v>
      </c>
      <c r="H35" s="5" t="str">
        <f>IF($B35="N/A","N/A",IF(G35&gt;70,"No",IF(G35&lt;40,"No","Yes")))</f>
        <v>No</v>
      </c>
      <c r="I35" s="6">
        <v>-1.73</v>
      </c>
      <c r="J35" s="6">
        <v>2.9390000000000001</v>
      </c>
      <c r="K35" s="91" t="str">
        <f t="shared" si="6"/>
        <v>Yes</v>
      </c>
    </row>
    <row r="36" spans="1:11" x14ac:dyDescent="0.25">
      <c r="A36" s="110" t="s">
        <v>850</v>
      </c>
      <c r="B36" s="21" t="s">
        <v>270</v>
      </c>
      <c r="C36" s="44">
        <v>54.971535172000003</v>
      </c>
      <c r="D36" s="5" t="str">
        <f>IF($B36="N/A","N/A",IF(C36&gt;55,"No",IF(C36&lt;20,"No","Yes")))</f>
        <v>Yes</v>
      </c>
      <c r="E36" s="4">
        <v>56.040770836999997</v>
      </c>
      <c r="F36" s="5" t="str">
        <f>IF($B36="N/A","N/A",IF(E36&gt;55,"No",IF(E36&lt;20,"No","Yes")))</f>
        <v>No</v>
      </c>
      <c r="G36" s="4">
        <v>55.319237762</v>
      </c>
      <c r="H36" s="5" t="str">
        <f>IF($B36="N/A","N/A",IF(G36&gt;55,"No",IF(G36&lt;20,"No","Yes")))</f>
        <v>No</v>
      </c>
      <c r="I36" s="6">
        <v>1.9450000000000001</v>
      </c>
      <c r="J36" s="6">
        <v>-1.29</v>
      </c>
      <c r="K36" s="91" t="str">
        <f t="shared" si="6"/>
        <v>Yes</v>
      </c>
    </row>
    <row r="37" spans="1:11" x14ac:dyDescent="0.25">
      <c r="A37" s="110" t="s">
        <v>163</v>
      </c>
      <c r="B37" s="21" t="s">
        <v>246</v>
      </c>
      <c r="C37" s="44">
        <v>85.215509800000007</v>
      </c>
      <c r="D37" s="5" t="str">
        <f>IF($B37="N/A","N/A",IF(C37&gt;95,"Yes","No"))</f>
        <v>No</v>
      </c>
      <c r="E37" s="4">
        <v>87.471414502000002</v>
      </c>
      <c r="F37" s="5" t="str">
        <f>IF($B37="N/A","N/A",IF(E37&gt;95,"Yes","No"))</f>
        <v>No</v>
      </c>
      <c r="G37" s="4">
        <v>89.798682263000003</v>
      </c>
      <c r="H37" s="5" t="str">
        <f>IF($B37="N/A","N/A",IF(G37&gt;95,"Yes","No"))</f>
        <v>No</v>
      </c>
      <c r="I37" s="6">
        <v>2.6469999999999998</v>
      </c>
      <c r="J37" s="6">
        <v>2.661</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91" t="str">
        <f t="shared" si="6"/>
        <v>Yes</v>
      </c>
    </row>
    <row r="40" spans="1:11" x14ac:dyDescent="0.25">
      <c r="A40" s="110" t="s">
        <v>43</v>
      </c>
      <c r="B40" s="21" t="s">
        <v>223</v>
      </c>
      <c r="C40" s="44">
        <v>83.320878964000002</v>
      </c>
      <c r="D40" s="5" t="str">
        <f>IF($B40="N/A","N/A",IF(C40&gt;100,"No",IF(C40&lt;98,"No","Yes")))</f>
        <v>No</v>
      </c>
      <c r="E40" s="4">
        <v>85.275423828000001</v>
      </c>
      <c r="F40" s="5" t="str">
        <f>IF($B40="N/A","N/A",IF(E40&gt;100,"No",IF(E40&lt;98,"No","Yes")))</f>
        <v>No</v>
      </c>
      <c r="G40" s="4">
        <v>87.852540095999998</v>
      </c>
      <c r="H40" s="5" t="str">
        <f>IF($B40="N/A","N/A",IF(G40&gt;100,"No",IF(G40&lt;98,"No","Yes")))</f>
        <v>No</v>
      </c>
      <c r="I40" s="6">
        <v>2.3460000000000001</v>
      </c>
      <c r="J40" s="6">
        <v>3.0219999999999998</v>
      </c>
      <c r="K40" s="91" t="str">
        <f t="shared" si="6"/>
        <v>Yes</v>
      </c>
    </row>
    <row r="41" spans="1:11" x14ac:dyDescent="0.25">
      <c r="A41" s="110" t="s">
        <v>44</v>
      </c>
      <c r="B41" s="21" t="s">
        <v>213</v>
      </c>
      <c r="C41" s="44">
        <v>82.334881718999995</v>
      </c>
      <c r="D41" s="5" t="str">
        <f t="shared" si="7"/>
        <v>N/A</v>
      </c>
      <c r="E41" s="4">
        <v>80.898088243999993</v>
      </c>
      <c r="F41" s="5" t="str">
        <f t="shared" ref="F41:F47" si="8">IF($B41="N/A","N/A",IF(E41&gt;15,"No",IF(E41&lt;-15,"No","Yes")))</f>
        <v>N/A</v>
      </c>
      <c r="G41" s="4">
        <v>85.489482855000006</v>
      </c>
      <c r="H41" s="5" t="str">
        <f t="shared" ref="H41:H47" si="9">IF($B41="N/A","N/A",IF(G41&gt;15,"No",IF(G41&lt;-15,"No","Yes")))</f>
        <v>N/A</v>
      </c>
      <c r="I41" s="6">
        <v>-1.75</v>
      </c>
      <c r="J41" s="6">
        <v>5.6760000000000002</v>
      </c>
      <c r="K41" s="91" t="str">
        <f t="shared" si="6"/>
        <v>Yes</v>
      </c>
    </row>
    <row r="42" spans="1:11" x14ac:dyDescent="0.25">
      <c r="A42" s="110" t="s">
        <v>45</v>
      </c>
      <c r="B42" s="21" t="s">
        <v>213</v>
      </c>
      <c r="C42" s="44">
        <v>17.661855568</v>
      </c>
      <c r="D42" s="5" t="str">
        <f t="shared" si="7"/>
        <v>N/A</v>
      </c>
      <c r="E42" s="4">
        <v>19.096941440999998</v>
      </c>
      <c r="F42" s="5" t="str">
        <f t="shared" si="8"/>
        <v>N/A</v>
      </c>
      <c r="G42" s="4">
        <v>14.50726279</v>
      </c>
      <c r="H42" s="5" t="str">
        <f t="shared" si="9"/>
        <v>N/A</v>
      </c>
      <c r="I42" s="6">
        <v>8.125</v>
      </c>
      <c r="J42" s="6">
        <v>-24</v>
      </c>
      <c r="K42" s="91" t="str">
        <f t="shared" si="6"/>
        <v>Yes</v>
      </c>
    </row>
    <row r="43" spans="1:11" x14ac:dyDescent="0.25">
      <c r="A43" s="110" t="s">
        <v>50</v>
      </c>
      <c r="B43" s="21" t="s">
        <v>213</v>
      </c>
      <c r="C43" s="44">
        <v>3.2627131E-3</v>
      </c>
      <c r="D43" s="5" t="str">
        <f t="shared" si="7"/>
        <v>N/A</v>
      </c>
      <c r="E43" s="4">
        <v>4.9703142999999997E-3</v>
      </c>
      <c r="F43" s="5" t="str">
        <f t="shared" si="8"/>
        <v>N/A</v>
      </c>
      <c r="G43" s="4">
        <v>2.2780484000000001E-3</v>
      </c>
      <c r="H43" s="5" t="str">
        <f t="shared" si="9"/>
        <v>N/A</v>
      </c>
      <c r="I43" s="6">
        <v>52.34</v>
      </c>
      <c r="J43" s="6">
        <v>-54.2</v>
      </c>
      <c r="K43" s="91" t="str">
        <f t="shared" si="6"/>
        <v>No</v>
      </c>
    </row>
    <row r="44" spans="1:11" x14ac:dyDescent="0.25">
      <c r="A44" s="110" t="s">
        <v>910</v>
      </c>
      <c r="B44" s="21" t="s">
        <v>213</v>
      </c>
      <c r="C44" s="44">
        <v>91.980026413000004</v>
      </c>
      <c r="D44" s="5" t="str">
        <f t="shared" si="7"/>
        <v>N/A</v>
      </c>
      <c r="E44" s="4">
        <v>91.606250720999995</v>
      </c>
      <c r="F44" s="5" t="str">
        <f t="shared" si="8"/>
        <v>N/A</v>
      </c>
      <c r="G44" s="4">
        <v>94.155222813999998</v>
      </c>
      <c r="H44" s="5" t="str">
        <f t="shared" si="9"/>
        <v>N/A</v>
      </c>
      <c r="I44" s="6">
        <v>-0.40600000000000003</v>
      </c>
      <c r="J44" s="6">
        <v>2.7829999999999999</v>
      </c>
      <c r="K44" s="91" t="str">
        <f>IF(J44="Div by 0", "N/A", IF(J44="N/A","N/A", IF(J44&gt;30, "No", IF(J44&lt;-30, "No", "Yes"))))</f>
        <v>Yes</v>
      </c>
    </row>
    <row r="45" spans="1:11" x14ac:dyDescent="0.25">
      <c r="A45" s="110" t="s">
        <v>911</v>
      </c>
      <c r="B45" s="21" t="s">
        <v>213</v>
      </c>
      <c r="C45" s="44">
        <v>8.0199735868000008</v>
      </c>
      <c r="D45" s="5" t="str">
        <f t="shared" si="7"/>
        <v>N/A</v>
      </c>
      <c r="E45" s="4">
        <v>8.3937492792999997</v>
      </c>
      <c r="F45" s="5" t="str">
        <f t="shared" si="8"/>
        <v>N/A</v>
      </c>
      <c r="G45" s="4">
        <v>5.8447771862</v>
      </c>
      <c r="H45" s="5" t="str">
        <f t="shared" si="9"/>
        <v>N/A</v>
      </c>
      <c r="I45" s="6">
        <v>4.6609999999999996</v>
      </c>
      <c r="J45" s="6">
        <v>-30.4</v>
      </c>
      <c r="K45" s="91" t="str">
        <f>IF(J45="Div by 0", "N/A", IF(J45="N/A","N/A", IF(J45&gt;30, "No", IF(J45&lt;-30, "No", "Yes"))))</f>
        <v>No</v>
      </c>
    </row>
    <row r="46" spans="1:11" x14ac:dyDescent="0.25">
      <c r="A46" s="110" t="s">
        <v>934</v>
      </c>
      <c r="B46" s="21" t="s">
        <v>213</v>
      </c>
      <c r="C46" s="44">
        <v>1.1344225979</v>
      </c>
      <c r="D46" s="5" t="str">
        <f t="shared" si="7"/>
        <v>N/A</v>
      </c>
      <c r="E46" s="4">
        <v>1.1630030225000001</v>
      </c>
      <c r="F46" s="5" t="str">
        <f t="shared" si="8"/>
        <v>N/A</v>
      </c>
      <c r="G46" s="4">
        <v>0.16198266789999999</v>
      </c>
      <c r="H46" s="5" t="str">
        <f t="shared" si="9"/>
        <v>N/A</v>
      </c>
      <c r="I46" s="6">
        <v>2.5190000000000001</v>
      </c>
      <c r="J46" s="6">
        <v>-86.1</v>
      </c>
      <c r="K46" s="91" t="str">
        <f>IF(J46="Div by 0", "N/A", IF(J46="N/A","N/A", IF(J46&gt;30, "No", IF(J46&lt;-30, "No", "Yes"))))</f>
        <v>No</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91" t="str">
        <f t="shared" ref="K6:K15" si="3">IF(J6="Div by 0", "N/A", IF(J6="N/A","N/A", IF(J6&gt;30, "No", IF(J6&lt;-30, "No", "Yes"))))</f>
        <v>N/A</v>
      </c>
    </row>
    <row r="7" spans="1:11" x14ac:dyDescent="0.25">
      <c r="A7" s="111" t="s">
        <v>443</v>
      </c>
      <c r="B7" s="3" t="s">
        <v>213</v>
      </c>
      <c r="C7" s="44" t="s">
        <v>1747</v>
      </c>
      <c r="D7" s="5" t="str">
        <f t="shared" si="0"/>
        <v>N/A</v>
      </c>
      <c r="E7" s="44" t="s">
        <v>1747</v>
      </c>
      <c r="F7" s="5" t="str">
        <f t="shared" si="1"/>
        <v>N/A</v>
      </c>
      <c r="G7" s="44" t="s">
        <v>1747</v>
      </c>
      <c r="H7" s="5" t="str">
        <f t="shared" si="2"/>
        <v>N/A</v>
      </c>
      <c r="I7" s="6" t="s">
        <v>1747</v>
      </c>
      <c r="J7" s="6" t="s">
        <v>1747</v>
      </c>
      <c r="K7" s="91" t="str">
        <f t="shared" si="3"/>
        <v>N/A</v>
      </c>
    </row>
    <row r="8" spans="1:11" x14ac:dyDescent="0.25">
      <c r="A8" s="111" t="s">
        <v>444</v>
      </c>
      <c r="B8" s="3" t="s">
        <v>213</v>
      </c>
      <c r="C8" s="44" t="s">
        <v>1747</v>
      </c>
      <c r="D8" s="5" t="str">
        <f t="shared" si="0"/>
        <v>N/A</v>
      </c>
      <c r="E8" s="44" t="s">
        <v>1747</v>
      </c>
      <c r="F8" s="5" t="str">
        <f t="shared" si="1"/>
        <v>N/A</v>
      </c>
      <c r="G8" s="44" t="s">
        <v>1747</v>
      </c>
      <c r="H8" s="5" t="str">
        <f t="shared" si="2"/>
        <v>N/A</v>
      </c>
      <c r="I8" s="6" t="s">
        <v>1747</v>
      </c>
      <c r="J8" s="6" t="s">
        <v>1747</v>
      </c>
      <c r="K8" s="91" t="str">
        <f t="shared" si="3"/>
        <v>N/A</v>
      </c>
    </row>
    <row r="9" spans="1:11" x14ac:dyDescent="0.25">
      <c r="A9" s="111" t="s">
        <v>445</v>
      </c>
      <c r="B9" s="3" t="s">
        <v>213</v>
      </c>
      <c r="C9" s="44" t="s">
        <v>1747</v>
      </c>
      <c r="D9" s="5" t="str">
        <f t="shared" si="0"/>
        <v>N/A</v>
      </c>
      <c r="E9" s="44" t="s">
        <v>1747</v>
      </c>
      <c r="F9" s="5" t="str">
        <f t="shared" si="1"/>
        <v>N/A</v>
      </c>
      <c r="G9" s="44" t="s">
        <v>1747</v>
      </c>
      <c r="H9" s="5" t="str">
        <f t="shared" si="2"/>
        <v>N/A</v>
      </c>
      <c r="I9" s="6" t="s">
        <v>1747</v>
      </c>
      <c r="J9" s="6" t="s">
        <v>1747</v>
      </c>
      <c r="K9" s="91" t="str">
        <f t="shared" si="3"/>
        <v>N/A</v>
      </c>
    </row>
    <row r="10" spans="1:11" x14ac:dyDescent="0.25">
      <c r="A10" s="111" t="s">
        <v>446</v>
      </c>
      <c r="B10" s="3" t="s">
        <v>213</v>
      </c>
      <c r="C10" s="44" t="s">
        <v>1747</v>
      </c>
      <c r="D10" s="5" t="str">
        <f t="shared" si="0"/>
        <v>N/A</v>
      </c>
      <c r="E10" s="44" t="s">
        <v>1747</v>
      </c>
      <c r="F10" s="5" t="str">
        <f t="shared" si="1"/>
        <v>N/A</v>
      </c>
      <c r="G10" s="44" t="s">
        <v>1747</v>
      </c>
      <c r="H10" s="5" t="str">
        <f t="shared" si="2"/>
        <v>N/A</v>
      </c>
      <c r="I10" s="6" t="s">
        <v>1747</v>
      </c>
      <c r="J10" s="6" t="s">
        <v>1747</v>
      </c>
      <c r="K10" s="91" t="str">
        <f t="shared" si="3"/>
        <v>N/A</v>
      </c>
    </row>
    <row r="11" spans="1:11" ht="13" x14ac:dyDescent="0.3">
      <c r="A11" s="111" t="s">
        <v>1627</v>
      </c>
      <c r="B11" s="3" t="s">
        <v>213</v>
      </c>
      <c r="C11" s="44" t="s">
        <v>1747</v>
      </c>
      <c r="D11" s="5" t="str">
        <f t="shared" si="0"/>
        <v>N/A</v>
      </c>
      <c r="E11" s="44" t="s">
        <v>1747</v>
      </c>
      <c r="F11" s="5" t="str">
        <f t="shared" si="1"/>
        <v>N/A</v>
      </c>
      <c r="G11" s="44" t="s">
        <v>1747</v>
      </c>
      <c r="H11" s="5" t="str">
        <f t="shared" si="2"/>
        <v>N/A</v>
      </c>
      <c r="I11" s="6" t="s">
        <v>1747</v>
      </c>
      <c r="J11" s="6" t="s">
        <v>1747</v>
      </c>
      <c r="K11" s="91" t="str">
        <f t="shared" si="3"/>
        <v>N/A</v>
      </c>
    </row>
    <row r="12" spans="1:11" x14ac:dyDescent="0.25">
      <c r="A12" s="111" t="s">
        <v>16</v>
      </c>
      <c r="B12" s="3" t="s">
        <v>213</v>
      </c>
      <c r="C12" s="44" t="s">
        <v>1747</v>
      </c>
      <c r="D12" s="5" t="str">
        <f t="shared" si="0"/>
        <v>N/A</v>
      </c>
      <c r="E12" s="44" t="s">
        <v>1747</v>
      </c>
      <c r="F12" s="5" t="str">
        <f t="shared" si="1"/>
        <v>N/A</v>
      </c>
      <c r="G12" s="44" t="s">
        <v>1747</v>
      </c>
      <c r="H12" s="5" t="str">
        <f t="shared" si="2"/>
        <v>N/A</v>
      </c>
      <c r="I12" s="6" t="s">
        <v>1747</v>
      </c>
      <c r="J12" s="6" t="s">
        <v>1747</v>
      </c>
      <c r="K12" s="91" t="str">
        <f t="shared" si="3"/>
        <v>N/A</v>
      </c>
    </row>
    <row r="13" spans="1:11" x14ac:dyDescent="0.25">
      <c r="A13" s="111" t="s">
        <v>36</v>
      </c>
      <c r="B13" s="3" t="s">
        <v>213</v>
      </c>
      <c r="C13" s="44" t="s">
        <v>1747</v>
      </c>
      <c r="D13" s="5" t="str">
        <f t="shared" si="0"/>
        <v>N/A</v>
      </c>
      <c r="E13" s="44" t="s">
        <v>1747</v>
      </c>
      <c r="F13" s="5" t="str">
        <f t="shared" si="1"/>
        <v>N/A</v>
      </c>
      <c r="G13" s="44" t="s">
        <v>1747</v>
      </c>
      <c r="H13" s="5" t="str">
        <f t="shared" si="2"/>
        <v>N/A</v>
      </c>
      <c r="I13" s="6" t="s">
        <v>1747</v>
      </c>
      <c r="J13" s="6" t="s">
        <v>1747</v>
      </c>
      <c r="K13" s="91" t="str">
        <f t="shared" si="3"/>
        <v>N/A</v>
      </c>
    </row>
    <row r="14" spans="1:11" x14ac:dyDescent="0.25">
      <c r="A14" s="111" t="s">
        <v>37</v>
      </c>
      <c r="B14" s="3" t="s">
        <v>213</v>
      </c>
      <c r="C14" s="44" t="s">
        <v>1747</v>
      </c>
      <c r="D14" s="5" t="str">
        <f t="shared" si="0"/>
        <v>N/A</v>
      </c>
      <c r="E14" s="44" t="s">
        <v>1747</v>
      </c>
      <c r="F14" s="5" t="str">
        <f t="shared" si="1"/>
        <v>N/A</v>
      </c>
      <c r="G14" s="44" t="s">
        <v>1747</v>
      </c>
      <c r="H14" s="5" t="str">
        <f t="shared" si="2"/>
        <v>N/A</v>
      </c>
      <c r="I14" s="6" t="s">
        <v>1747</v>
      </c>
      <c r="J14" s="6" t="s">
        <v>1747</v>
      </c>
      <c r="K14" s="91" t="str">
        <f t="shared" si="3"/>
        <v>N/A</v>
      </c>
    </row>
    <row r="15" spans="1:11" x14ac:dyDescent="0.25">
      <c r="A15" s="111" t="s">
        <v>38</v>
      </c>
      <c r="B15" s="3" t="s">
        <v>213</v>
      </c>
      <c r="C15" s="44" t="s">
        <v>1747</v>
      </c>
      <c r="D15" s="5" t="str">
        <f t="shared" si="0"/>
        <v>N/A</v>
      </c>
      <c r="E15" s="44" t="s">
        <v>1747</v>
      </c>
      <c r="F15" s="5" t="str">
        <f t="shared" si="1"/>
        <v>N/A</v>
      </c>
      <c r="G15" s="44" t="s">
        <v>1747</v>
      </c>
      <c r="H15" s="5" t="str">
        <f t="shared" si="2"/>
        <v>N/A</v>
      </c>
      <c r="I15" s="6" t="s">
        <v>1747</v>
      </c>
      <c r="J15" s="6" t="s">
        <v>1747</v>
      </c>
      <c r="K15" s="91" t="str">
        <f t="shared" si="3"/>
        <v>N/A</v>
      </c>
    </row>
    <row r="16" spans="1:11" x14ac:dyDescent="0.25">
      <c r="A16" s="111"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91" t="str">
        <f t="shared" ref="K16:K41" si="7">IF(J16="Div by 0", "N/A", IF(J16="N/A","N/A", IF(J16&gt;30, "No", IF(J16&lt;-30, "No", "Yes"))))</f>
        <v>N/A</v>
      </c>
    </row>
    <row r="17" spans="1:11" x14ac:dyDescent="0.25">
      <c r="A17" s="111" t="s">
        <v>377</v>
      </c>
      <c r="B17" s="3" t="s">
        <v>213</v>
      </c>
      <c r="C17" s="4" t="s">
        <v>1747</v>
      </c>
      <c r="D17" s="5" t="str">
        <f t="shared" si="4"/>
        <v>N/A</v>
      </c>
      <c r="E17" s="4" t="s">
        <v>1747</v>
      </c>
      <c r="F17" s="5" t="str">
        <f t="shared" si="5"/>
        <v>N/A</v>
      </c>
      <c r="G17" s="4" t="s">
        <v>1747</v>
      </c>
      <c r="H17" s="5" t="str">
        <f t="shared" si="6"/>
        <v>N/A</v>
      </c>
      <c r="I17" s="6" t="s">
        <v>1747</v>
      </c>
      <c r="J17" s="6" t="s">
        <v>1747</v>
      </c>
      <c r="K17" s="91" t="str">
        <f t="shared" si="7"/>
        <v>N/A</v>
      </c>
    </row>
    <row r="18" spans="1:11" x14ac:dyDescent="0.25">
      <c r="A18" s="111" t="s">
        <v>378</v>
      </c>
      <c r="B18" s="3" t="s">
        <v>213</v>
      </c>
      <c r="C18" s="4" t="s">
        <v>1747</v>
      </c>
      <c r="D18" s="5" t="str">
        <f t="shared" si="4"/>
        <v>N/A</v>
      </c>
      <c r="E18" s="4" t="s">
        <v>1747</v>
      </c>
      <c r="F18" s="5" t="str">
        <f t="shared" si="5"/>
        <v>N/A</v>
      </c>
      <c r="G18" s="4" t="s">
        <v>1747</v>
      </c>
      <c r="H18" s="5" t="str">
        <f t="shared" si="6"/>
        <v>N/A</v>
      </c>
      <c r="I18" s="6" t="s">
        <v>1747</v>
      </c>
      <c r="J18" s="6" t="s">
        <v>1747</v>
      </c>
      <c r="K18" s="91" t="str">
        <f t="shared" si="7"/>
        <v>N/A</v>
      </c>
    </row>
    <row r="19" spans="1:11" x14ac:dyDescent="0.25">
      <c r="A19" s="111" t="s">
        <v>379</v>
      </c>
      <c r="B19" s="3" t="s">
        <v>213</v>
      </c>
      <c r="C19" s="4" t="s">
        <v>1747</v>
      </c>
      <c r="D19" s="5" t="str">
        <f t="shared" si="4"/>
        <v>N/A</v>
      </c>
      <c r="E19" s="4" t="s">
        <v>1747</v>
      </c>
      <c r="F19" s="5" t="str">
        <f t="shared" si="5"/>
        <v>N/A</v>
      </c>
      <c r="G19" s="4" t="s">
        <v>1747</v>
      </c>
      <c r="H19" s="5" t="str">
        <f t="shared" si="6"/>
        <v>N/A</v>
      </c>
      <c r="I19" s="6" t="s">
        <v>1747</v>
      </c>
      <c r="J19" s="6" t="s">
        <v>1747</v>
      </c>
      <c r="K19" s="91" t="str">
        <f t="shared" si="7"/>
        <v>N/A</v>
      </c>
    </row>
    <row r="20" spans="1:11" x14ac:dyDescent="0.25">
      <c r="A20" s="111" t="s">
        <v>380</v>
      </c>
      <c r="B20" s="3" t="s">
        <v>213</v>
      </c>
      <c r="C20" s="4" t="s">
        <v>1747</v>
      </c>
      <c r="D20" s="5" t="str">
        <f t="shared" si="4"/>
        <v>N/A</v>
      </c>
      <c r="E20" s="4" t="s">
        <v>1747</v>
      </c>
      <c r="F20" s="5" t="str">
        <f t="shared" si="5"/>
        <v>N/A</v>
      </c>
      <c r="G20" s="4" t="s">
        <v>1747</v>
      </c>
      <c r="H20" s="5" t="str">
        <f t="shared" si="6"/>
        <v>N/A</v>
      </c>
      <c r="I20" s="6" t="s">
        <v>1747</v>
      </c>
      <c r="J20" s="6" t="s">
        <v>1747</v>
      </c>
      <c r="K20" s="91" t="str">
        <f t="shared" si="7"/>
        <v>N/A</v>
      </c>
    </row>
    <row r="21" spans="1:11" x14ac:dyDescent="0.25">
      <c r="A21" s="111" t="s">
        <v>381</v>
      </c>
      <c r="B21" s="3" t="s">
        <v>213</v>
      </c>
      <c r="C21" s="4" t="s">
        <v>1747</v>
      </c>
      <c r="D21" s="5" t="str">
        <f t="shared" si="4"/>
        <v>N/A</v>
      </c>
      <c r="E21" s="4" t="s">
        <v>1747</v>
      </c>
      <c r="F21" s="5" t="str">
        <f t="shared" si="5"/>
        <v>N/A</v>
      </c>
      <c r="G21" s="4" t="s">
        <v>1747</v>
      </c>
      <c r="H21" s="5" t="str">
        <f t="shared" si="6"/>
        <v>N/A</v>
      </c>
      <c r="I21" s="6" t="s">
        <v>1747</v>
      </c>
      <c r="J21" s="6" t="s">
        <v>1747</v>
      </c>
      <c r="K21" s="91" t="str">
        <f t="shared" si="7"/>
        <v>N/A</v>
      </c>
    </row>
    <row r="22" spans="1:11" x14ac:dyDescent="0.25">
      <c r="A22" s="111" t="s">
        <v>382</v>
      </c>
      <c r="B22" s="3" t="s">
        <v>213</v>
      </c>
      <c r="C22" s="4" t="s">
        <v>1747</v>
      </c>
      <c r="D22" s="5" t="str">
        <f t="shared" si="4"/>
        <v>N/A</v>
      </c>
      <c r="E22" s="4" t="s">
        <v>1747</v>
      </c>
      <c r="F22" s="5" t="str">
        <f t="shared" si="5"/>
        <v>N/A</v>
      </c>
      <c r="G22" s="4" t="s">
        <v>1747</v>
      </c>
      <c r="H22" s="5" t="str">
        <f t="shared" si="6"/>
        <v>N/A</v>
      </c>
      <c r="I22" s="6" t="s">
        <v>1747</v>
      </c>
      <c r="J22" s="6" t="s">
        <v>1747</v>
      </c>
      <c r="K22" s="91" t="str">
        <f t="shared" si="7"/>
        <v>N/A</v>
      </c>
    </row>
    <row r="23" spans="1:11" x14ac:dyDescent="0.25">
      <c r="A23" s="111" t="s">
        <v>383</v>
      </c>
      <c r="B23" s="3" t="s">
        <v>213</v>
      </c>
      <c r="C23" s="4" t="s">
        <v>1747</v>
      </c>
      <c r="D23" s="5" t="str">
        <f t="shared" si="4"/>
        <v>N/A</v>
      </c>
      <c r="E23" s="4" t="s">
        <v>1747</v>
      </c>
      <c r="F23" s="5" t="str">
        <f t="shared" si="5"/>
        <v>N/A</v>
      </c>
      <c r="G23" s="4" t="s">
        <v>1747</v>
      </c>
      <c r="H23" s="5" t="str">
        <f t="shared" si="6"/>
        <v>N/A</v>
      </c>
      <c r="I23" s="6" t="s">
        <v>1747</v>
      </c>
      <c r="J23" s="6" t="s">
        <v>1747</v>
      </c>
      <c r="K23" s="91" t="str">
        <f t="shared" si="7"/>
        <v>N/A</v>
      </c>
    </row>
    <row r="24" spans="1:11" x14ac:dyDescent="0.25">
      <c r="A24" s="111" t="s">
        <v>384</v>
      </c>
      <c r="B24" s="3" t="s">
        <v>213</v>
      </c>
      <c r="C24" s="4" t="s">
        <v>1747</v>
      </c>
      <c r="D24" s="5" t="str">
        <f t="shared" si="4"/>
        <v>N/A</v>
      </c>
      <c r="E24" s="4" t="s">
        <v>1747</v>
      </c>
      <c r="F24" s="5" t="str">
        <f t="shared" si="5"/>
        <v>N/A</v>
      </c>
      <c r="G24" s="4" t="s">
        <v>1747</v>
      </c>
      <c r="H24" s="5" t="str">
        <f t="shared" si="6"/>
        <v>N/A</v>
      </c>
      <c r="I24" s="6" t="s">
        <v>1747</v>
      </c>
      <c r="J24" s="6" t="s">
        <v>1747</v>
      </c>
      <c r="K24" s="91" t="str">
        <f t="shared" si="7"/>
        <v>N/A</v>
      </c>
    </row>
    <row r="25" spans="1:11" x14ac:dyDescent="0.25">
      <c r="A25" s="111" t="s">
        <v>385</v>
      </c>
      <c r="B25" s="3" t="s">
        <v>213</v>
      </c>
      <c r="C25" s="4" t="s">
        <v>1747</v>
      </c>
      <c r="D25" s="5" t="str">
        <f t="shared" si="4"/>
        <v>N/A</v>
      </c>
      <c r="E25" s="4" t="s">
        <v>1747</v>
      </c>
      <c r="F25" s="5" t="str">
        <f t="shared" si="5"/>
        <v>N/A</v>
      </c>
      <c r="G25" s="4" t="s">
        <v>1747</v>
      </c>
      <c r="H25" s="5" t="str">
        <f t="shared" si="6"/>
        <v>N/A</v>
      </c>
      <c r="I25" s="6" t="s">
        <v>1747</v>
      </c>
      <c r="J25" s="6" t="s">
        <v>1747</v>
      </c>
      <c r="K25" s="91" t="str">
        <f t="shared" si="7"/>
        <v>N/A</v>
      </c>
    </row>
    <row r="26" spans="1:11" x14ac:dyDescent="0.25">
      <c r="A26" s="111" t="s">
        <v>386</v>
      </c>
      <c r="B26" s="3" t="s">
        <v>213</v>
      </c>
      <c r="C26" s="4" t="s">
        <v>1747</v>
      </c>
      <c r="D26" s="5" t="str">
        <f t="shared" si="4"/>
        <v>N/A</v>
      </c>
      <c r="E26" s="4" t="s">
        <v>1747</v>
      </c>
      <c r="F26" s="5" t="str">
        <f t="shared" si="5"/>
        <v>N/A</v>
      </c>
      <c r="G26" s="4" t="s">
        <v>1747</v>
      </c>
      <c r="H26" s="5" t="str">
        <f t="shared" si="6"/>
        <v>N/A</v>
      </c>
      <c r="I26" s="6" t="s">
        <v>1747</v>
      </c>
      <c r="J26" s="6" t="s">
        <v>1747</v>
      </c>
      <c r="K26" s="91" t="str">
        <f t="shared" si="7"/>
        <v>N/A</v>
      </c>
    </row>
    <row r="27" spans="1:11" x14ac:dyDescent="0.25">
      <c r="A27" s="111" t="s">
        <v>387</v>
      </c>
      <c r="B27" s="3" t="s">
        <v>213</v>
      </c>
      <c r="C27" s="4" t="s">
        <v>1747</v>
      </c>
      <c r="D27" s="5" t="str">
        <f t="shared" si="4"/>
        <v>N/A</v>
      </c>
      <c r="E27" s="4" t="s">
        <v>1747</v>
      </c>
      <c r="F27" s="5" t="str">
        <f t="shared" si="5"/>
        <v>N/A</v>
      </c>
      <c r="G27" s="4" t="s">
        <v>1747</v>
      </c>
      <c r="H27" s="5" t="str">
        <f t="shared" si="6"/>
        <v>N/A</v>
      </c>
      <c r="I27" s="6" t="s">
        <v>1747</v>
      </c>
      <c r="J27" s="6" t="s">
        <v>1747</v>
      </c>
      <c r="K27" s="91" t="str">
        <f t="shared" si="7"/>
        <v>N/A</v>
      </c>
    </row>
    <row r="28" spans="1:11" x14ac:dyDescent="0.25">
      <c r="A28" s="111" t="s">
        <v>388</v>
      </c>
      <c r="B28" s="3" t="s">
        <v>213</v>
      </c>
      <c r="C28" s="4" t="s">
        <v>1747</v>
      </c>
      <c r="D28" s="5" t="str">
        <f t="shared" si="4"/>
        <v>N/A</v>
      </c>
      <c r="E28" s="4" t="s">
        <v>1747</v>
      </c>
      <c r="F28" s="5" t="str">
        <f t="shared" si="5"/>
        <v>N/A</v>
      </c>
      <c r="G28" s="4" t="s">
        <v>1747</v>
      </c>
      <c r="H28" s="5" t="str">
        <f t="shared" si="6"/>
        <v>N/A</v>
      </c>
      <c r="I28" s="6" t="s">
        <v>1747</v>
      </c>
      <c r="J28" s="6" t="s">
        <v>1747</v>
      </c>
      <c r="K28" s="91" t="str">
        <f t="shared" si="7"/>
        <v>N/A</v>
      </c>
    </row>
    <row r="29" spans="1:11" x14ac:dyDescent="0.25">
      <c r="A29" s="111" t="s">
        <v>389</v>
      </c>
      <c r="B29" s="3" t="s">
        <v>213</v>
      </c>
      <c r="C29" s="4" t="s">
        <v>1747</v>
      </c>
      <c r="D29" s="5" t="str">
        <f t="shared" si="4"/>
        <v>N/A</v>
      </c>
      <c r="E29" s="4" t="s">
        <v>1747</v>
      </c>
      <c r="F29" s="5" t="str">
        <f t="shared" si="5"/>
        <v>N/A</v>
      </c>
      <c r="G29" s="4" t="s">
        <v>1747</v>
      </c>
      <c r="H29" s="5" t="str">
        <f t="shared" si="6"/>
        <v>N/A</v>
      </c>
      <c r="I29" s="6" t="s">
        <v>1747</v>
      </c>
      <c r="J29" s="6" t="s">
        <v>1747</v>
      </c>
      <c r="K29" s="91" t="str">
        <f t="shared" si="7"/>
        <v>N/A</v>
      </c>
    </row>
    <row r="30" spans="1:11" x14ac:dyDescent="0.25">
      <c r="A30" s="111" t="s">
        <v>390</v>
      </c>
      <c r="B30" s="3" t="s">
        <v>213</v>
      </c>
      <c r="C30" s="4" t="s">
        <v>1747</v>
      </c>
      <c r="D30" s="5" t="str">
        <f t="shared" si="4"/>
        <v>N/A</v>
      </c>
      <c r="E30" s="4" t="s">
        <v>1747</v>
      </c>
      <c r="F30" s="5" t="str">
        <f t="shared" si="5"/>
        <v>N/A</v>
      </c>
      <c r="G30" s="4" t="s">
        <v>1747</v>
      </c>
      <c r="H30" s="5" t="str">
        <f t="shared" si="6"/>
        <v>N/A</v>
      </c>
      <c r="I30" s="6" t="s">
        <v>1747</v>
      </c>
      <c r="J30" s="6" t="s">
        <v>1747</v>
      </c>
      <c r="K30" s="91" t="str">
        <f t="shared" si="7"/>
        <v>N/A</v>
      </c>
    </row>
    <row r="31" spans="1:11" x14ac:dyDescent="0.25">
      <c r="A31" s="111" t="s">
        <v>391</v>
      </c>
      <c r="B31" s="3" t="s">
        <v>213</v>
      </c>
      <c r="C31" s="4" t="s">
        <v>1747</v>
      </c>
      <c r="D31" s="5" t="str">
        <f t="shared" si="4"/>
        <v>N/A</v>
      </c>
      <c r="E31" s="4" t="s">
        <v>1747</v>
      </c>
      <c r="F31" s="5" t="str">
        <f t="shared" si="5"/>
        <v>N/A</v>
      </c>
      <c r="G31" s="4" t="s">
        <v>1747</v>
      </c>
      <c r="H31" s="5" t="str">
        <f t="shared" si="6"/>
        <v>N/A</v>
      </c>
      <c r="I31" s="6" t="s">
        <v>1747</v>
      </c>
      <c r="J31" s="6" t="s">
        <v>1747</v>
      </c>
      <c r="K31" s="91" t="str">
        <f t="shared" si="7"/>
        <v>N/A</v>
      </c>
    </row>
    <row r="32" spans="1:11" x14ac:dyDescent="0.25">
      <c r="A32" s="111" t="s">
        <v>392</v>
      </c>
      <c r="B32" s="3" t="s">
        <v>213</v>
      </c>
      <c r="C32" s="4" t="s">
        <v>1747</v>
      </c>
      <c r="D32" s="5" t="str">
        <f t="shared" si="4"/>
        <v>N/A</v>
      </c>
      <c r="E32" s="4" t="s">
        <v>1747</v>
      </c>
      <c r="F32" s="5" t="str">
        <f t="shared" si="5"/>
        <v>N/A</v>
      </c>
      <c r="G32" s="4" t="s">
        <v>1747</v>
      </c>
      <c r="H32" s="5" t="str">
        <f t="shared" si="6"/>
        <v>N/A</v>
      </c>
      <c r="I32" s="6" t="s">
        <v>1747</v>
      </c>
      <c r="J32" s="6" t="s">
        <v>1747</v>
      </c>
      <c r="K32" s="91" t="str">
        <f t="shared" si="7"/>
        <v>N/A</v>
      </c>
    </row>
    <row r="33" spans="1:11" x14ac:dyDescent="0.25">
      <c r="A33" s="111" t="s">
        <v>393</v>
      </c>
      <c r="B33" s="3" t="s">
        <v>213</v>
      </c>
      <c r="C33" s="4" t="s">
        <v>1747</v>
      </c>
      <c r="D33" s="5" t="str">
        <f t="shared" si="4"/>
        <v>N/A</v>
      </c>
      <c r="E33" s="4" t="s">
        <v>1747</v>
      </c>
      <c r="F33" s="5" t="str">
        <f t="shared" si="5"/>
        <v>N/A</v>
      </c>
      <c r="G33" s="4" t="s">
        <v>1747</v>
      </c>
      <c r="H33" s="5" t="str">
        <f t="shared" si="6"/>
        <v>N/A</v>
      </c>
      <c r="I33" s="6" t="s">
        <v>1747</v>
      </c>
      <c r="J33" s="6" t="s">
        <v>1747</v>
      </c>
      <c r="K33" s="91" t="str">
        <f t="shared" si="7"/>
        <v>N/A</v>
      </c>
    </row>
    <row r="34" spans="1:11" x14ac:dyDescent="0.25">
      <c r="A34" s="111" t="s">
        <v>394</v>
      </c>
      <c r="B34" s="3" t="s">
        <v>213</v>
      </c>
      <c r="C34" s="4" t="s">
        <v>1747</v>
      </c>
      <c r="D34" s="5" t="str">
        <f t="shared" si="4"/>
        <v>N/A</v>
      </c>
      <c r="E34" s="4" t="s">
        <v>1747</v>
      </c>
      <c r="F34" s="5" t="str">
        <f t="shared" si="5"/>
        <v>N/A</v>
      </c>
      <c r="G34" s="4" t="s">
        <v>1747</v>
      </c>
      <c r="H34" s="5" t="str">
        <f t="shared" si="6"/>
        <v>N/A</v>
      </c>
      <c r="I34" s="6" t="s">
        <v>1747</v>
      </c>
      <c r="J34" s="6" t="s">
        <v>1747</v>
      </c>
      <c r="K34" s="91" t="str">
        <f t="shared" si="7"/>
        <v>N/A</v>
      </c>
    </row>
    <row r="35" spans="1:11" x14ac:dyDescent="0.25">
      <c r="A35" s="111" t="s">
        <v>395</v>
      </c>
      <c r="B35" s="3" t="s">
        <v>213</v>
      </c>
      <c r="C35" s="4" t="s">
        <v>1747</v>
      </c>
      <c r="D35" s="5" t="str">
        <f t="shared" si="4"/>
        <v>N/A</v>
      </c>
      <c r="E35" s="4" t="s">
        <v>1747</v>
      </c>
      <c r="F35" s="5" t="str">
        <f t="shared" si="5"/>
        <v>N/A</v>
      </c>
      <c r="G35" s="4" t="s">
        <v>1747</v>
      </c>
      <c r="H35" s="5" t="str">
        <f t="shared" si="6"/>
        <v>N/A</v>
      </c>
      <c r="I35" s="6" t="s">
        <v>1747</v>
      </c>
      <c r="J35" s="6" t="s">
        <v>1747</v>
      </c>
      <c r="K35" s="91" t="str">
        <f t="shared" si="7"/>
        <v>N/A</v>
      </c>
    </row>
    <row r="36" spans="1:11" x14ac:dyDescent="0.25">
      <c r="A36" s="111" t="s">
        <v>396</v>
      </c>
      <c r="B36" s="3" t="s">
        <v>213</v>
      </c>
      <c r="C36" s="4" t="s">
        <v>1747</v>
      </c>
      <c r="D36" s="5" t="str">
        <f t="shared" si="4"/>
        <v>N/A</v>
      </c>
      <c r="E36" s="4" t="s">
        <v>1747</v>
      </c>
      <c r="F36" s="5" t="str">
        <f t="shared" si="5"/>
        <v>N/A</v>
      </c>
      <c r="G36" s="4" t="s">
        <v>1747</v>
      </c>
      <c r="H36" s="5" t="str">
        <f t="shared" si="6"/>
        <v>N/A</v>
      </c>
      <c r="I36" s="6" t="s">
        <v>1747</v>
      </c>
      <c r="J36" s="6" t="s">
        <v>1747</v>
      </c>
      <c r="K36" s="91" t="str">
        <f t="shared" si="7"/>
        <v>N/A</v>
      </c>
    </row>
    <row r="37" spans="1:11" x14ac:dyDescent="0.25">
      <c r="A37" s="111" t="s">
        <v>397</v>
      </c>
      <c r="B37" s="3" t="s">
        <v>213</v>
      </c>
      <c r="C37" s="4" t="s">
        <v>1747</v>
      </c>
      <c r="D37" s="5" t="str">
        <f t="shared" si="4"/>
        <v>N/A</v>
      </c>
      <c r="E37" s="4" t="s">
        <v>1747</v>
      </c>
      <c r="F37" s="5" t="str">
        <f t="shared" si="5"/>
        <v>N/A</v>
      </c>
      <c r="G37" s="4" t="s">
        <v>1747</v>
      </c>
      <c r="H37" s="5" t="str">
        <f t="shared" si="6"/>
        <v>N/A</v>
      </c>
      <c r="I37" s="6" t="s">
        <v>1747</v>
      </c>
      <c r="J37" s="6" t="s">
        <v>1747</v>
      </c>
      <c r="K37" s="91" t="str">
        <f t="shared" si="7"/>
        <v>N/A</v>
      </c>
    </row>
    <row r="38" spans="1:11" x14ac:dyDescent="0.25">
      <c r="A38" s="111" t="s">
        <v>398</v>
      </c>
      <c r="B38" s="3" t="s">
        <v>213</v>
      </c>
      <c r="C38" s="4" t="s">
        <v>1747</v>
      </c>
      <c r="D38" s="5" t="str">
        <f t="shared" si="4"/>
        <v>N/A</v>
      </c>
      <c r="E38" s="4" t="s">
        <v>1747</v>
      </c>
      <c r="F38" s="5" t="str">
        <f t="shared" si="5"/>
        <v>N/A</v>
      </c>
      <c r="G38" s="4" t="s">
        <v>1747</v>
      </c>
      <c r="H38" s="5" t="str">
        <f t="shared" si="6"/>
        <v>N/A</v>
      </c>
      <c r="I38" s="6" t="s">
        <v>1747</v>
      </c>
      <c r="J38" s="6" t="s">
        <v>1747</v>
      </c>
      <c r="K38" s="91" t="str">
        <f t="shared" si="7"/>
        <v>N/A</v>
      </c>
    </row>
    <row r="39" spans="1:11" x14ac:dyDescent="0.25">
      <c r="A39" s="111" t="s">
        <v>399</v>
      </c>
      <c r="B39" s="3" t="s">
        <v>213</v>
      </c>
      <c r="C39" s="4" t="s">
        <v>1747</v>
      </c>
      <c r="D39" s="5" t="str">
        <f t="shared" si="4"/>
        <v>N/A</v>
      </c>
      <c r="E39" s="4" t="s">
        <v>1747</v>
      </c>
      <c r="F39" s="5" t="str">
        <f t="shared" si="5"/>
        <v>N/A</v>
      </c>
      <c r="G39" s="4" t="s">
        <v>1747</v>
      </c>
      <c r="H39" s="5" t="str">
        <f t="shared" si="6"/>
        <v>N/A</v>
      </c>
      <c r="I39" s="6" t="s">
        <v>1747</v>
      </c>
      <c r="J39" s="6" t="s">
        <v>1747</v>
      </c>
      <c r="K39" s="91" t="str">
        <f t="shared" si="7"/>
        <v>N/A</v>
      </c>
    </row>
    <row r="40" spans="1:11" x14ac:dyDescent="0.25">
      <c r="A40" s="111" t="s">
        <v>400</v>
      </c>
      <c r="B40" s="3" t="s">
        <v>213</v>
      </c>
      <c r="C40" s="4" t="s">
        <v>1747</v>
      </c>
      <c r="D40" s="5" t="str">
        <f t="shared" si="4"/>
        <v>N/A</v>
      </c>
      <c r="E40" s="4" t="s">
        <v>1747</v>
      </c>
      <c r="F40" s="5" t="str">
        <f t="shared" si="5"/>
        <v>N/A</v>
      </c>
      <c r="G40" s="4" t="s">
        <v>1747</v>
      </c>
      <c r="H40" s="5" t="str">
        <f t="shared" si="6"/>
        <v>N/A</v>
      </c>
      <c r="I40" s="6" t="s">
        <v>1747</v>
      </c>
      <c r="J40" s="6" t="s">
        <v>1747</v>
      </c>
      <c r="K40" s="91" t="str">
        <f t="shared" si="7"/>
        <v>N/A</v>
      </c>
    </row>
    <row r="41" spans="1:11" x14ac:dyDescent="0.25">
      <c r="A41" s="111" t="s">
        <v>401</v>
      </c>
      <c r="B41" s="3" t="s">
        <v>213</v>
      </c>
      <c r="C41" s="4" t="s">
        <v>1747</v>
      </c>
      <c r="D41" s="5" t="str">
        <f t="shared" si="4"/>
        <v>N/A</v>
      </c>
      <c r="E41" s="4" t="s">
        <v>1747</v>
      </c>
      <c r="F41" s="5" t="str">
        <f t="shared" si="5"/>
        <v>N/A</v>
      </c>
      <c r="G41" s="4" t="s">
        <v>1747</v>
      </c>
      <c r="H41" s="5" t="str">
        <f t="shared" si="6"/>
        <v>N/A</v>
      </c>
      <c r="I41" s="6" t="s">
        <v>1747</v>
      </c>
      <c r="J41" s="6" t="s">
        <v>1747</v>
      </c>
      <c r="K41" s="91" t="str">
        <f t="shared" si="7"/>
        <v>N/A</v>
      </c>
    </row>
    <row r="42" spans="1:11" x14ac:dyDescent="0.25">
      <c r="A42" s="111"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91" t="str">
        <f t="shared" ref="K42:K51" si="11">IF(J42="Div by 0", "N/A", IF(J42="N/A","N/A", IF(J42&gt;30, "No", IF(J42&lt;-30, "No", "Yes"))))</f>
        <v>N/A</v>
      </c>
    </row>
    <row r="43" spans="1:11" x14ac:dyDescent="0.25">
      <c r="A43" s="111" t="s">
        <v>39</v>
      </c>
      <c r="B43" s="3" t="s">
        <v>213</v>
      </c>
      <c r="C43" s="4" t="s">
        <v>1747</v>
      </c>
      <c r="D43" s="5" t="str">
        <f t="shared" si="8"/>
        <v>N/A</v>
      </c>
      <c r="E43" s="4" t="s">
        <v>1747</v>
      </c>
      <c r="F43" s="5" t="str">
        <f t="shared" si="9"/>
        <v>N/A</v>
      </c>
      <c r="G43" s="4" t="s">
        <v>1747</v>
      </c>
      <c r="H43" s="5" t="str">
        <f t="shared" si="10"/>
        <v>N/A</v>
      </c>
      <c r="I43" s="6" t="s">
        <v>1747</v>
      </c>
      <c r="J43" s="6" t="s">
        <v>1747</v>
      </c>
      <c r="K43" s="91" t="str">
        <f t="shared" si="11"/>
        <v>N/A</v>
      </c>
    </row>
    <row r="44" spans="1:11" x14ac:dyDescent="0.25">
      <c r="A44" s="111" t="s">
        <v>40</v>
      </c>
      <c r="B44" s="3" t="s">
        <v>213</v>
      </c>
      <c r="C44" s="4" t="s">
        <v>1747</v>
      </c>
      <c r="D44" s="5" t="str">
        <f t="shared" si="8"/>
        <v>N/A</v>
      </c>
      <c r="E44" s="4" t="s">
        <v>1747</v>
      </c>
      <c r="F44" s="5" t="str">
        <f t="shared" si="9"/>
        <v>N/A</v>
      </c>
      <c r="G44" s="4" t="s">
        <v>1747</v>
      </c>
      <c r="H44" s="5" t="str">
        <f t="shared" si="10"/>
        <v>N/A</v>
      </c>
      <c r="I44" s="6" t="s">
        <v>1747</v>
      </c>
      <c r="J44" s="6" t="s">
        <v>1747</v>
      </c>
      <c r="K44" s="91" t="str">
        <f t="shared" si="11"/>
        <v>N/A</v>
      </c>
    </row>
    <row r="45" spans="1:11" x14ac:dyDescent="0.25">
      <c r="A45" s="111" t="s">
        <v>163</v>
      </c>
      <c r="B45" s="3" t="s">
        <v>213</v>
      </c>
      <c r="C45" s="4" t="s">
        <v>1747</v>
      </c>
      <c r="D45" s="5" t="str">
        <f t="shared" si="8"/>
        <v>N/A</v>
      </c>
      <c r="E45" s="4" t="s">
        <v>1747</v>
      </c>
      <c r="F45" s="5" t="str">
        <f t="shared" si="9"/>
        <v>N/A</v>
      </c>
      <c r="G45" s="4" t="s">
        <v>1747</v>
      </c>
      <c r="H45" s="5" t="str">
        <f t="shared" si="10"/>
        <v>N/A</v>
      </c>
      <c r="I45" s="6" t="s">
        <v>1747</v>
      </c>
      <c r="J45" s="6" t="s">
        <v>1747</v>
      </c>
      <c r="K45" s="91" t="str">
        <f t="shared" si="11"/>
        <v>N/A</v>
      </c>
    </row>
    <row r="46" spans="1:11" x14ac:dyDescent="0.25">
      <c r="A46" s="111" t="s">
        <v>41</v>
      </c>
      <c r="B46" s="3" t="s">
        <v>213</v>
      </c>
      <c r="C46" s="4" t="s">
        <v>1747</v>
      </c>
      <c r="D46" s="5" t="str">
        <f t="shared" si="8"/>
        <v>N/A</v>
      </c>
      <c r="E46" s="4" t="s">
        <v>1747</v>
      </c>
      <c r="F46" s="5" t="str">
        <f t="shared" si="9"/>
        <v>N/A</v>
      </c>
      <c r="G46" s="4" t="s">
        <v>1747</v>
      </c>
      <c r="H46" s="5" t="str">
        <f t="shared" si="10"/>
        <v>N/A</v>
      </c>
      <c r="I46" s="6" t="s">
        <v>1747</v>
      </c>
      <c r="J46" s="6" t="s">
        <v>1747</v>
      </c>
      <c r="K46" s="91" t="str">
        <f t="shared" si="11"/>
        <v>N/A</v>
      </c>
    </row>
    <row r="47" spans="1:11" x14ac:dyDescent="0.25">
      <c r="A47" s="111" t="s">
        <v>42</v>
      </c>
      <c r="B47" s="3" t="s">
        <v>213</v>
      </c>
      <c r="C47" s="4" t="s">
        <v>1747</v>
      </c>
      <c r="D47" s="5" t="str">
        <f t="shared" si="8"/>
        <v>N/A</v>
      </c>
      <c r="E47" s="4" t="s">
        <v>1747</v>
      </c>
      <c r="F47" s="5" t="str">
        <f t="shared" si="9"/>
        <v>N/A</v>
      </c>
      <c r="G47" s="4" t="s">
        <v>1747</v>
      </c>
      <c r="H47" s="5" t="str">
        <f t="shared" si="10"/>
        <v>N/A</v>
      </c>
      <c r="I47" s="6" t="s">
        <v>1747</v>
      </c>
      <c r="J47" s="6" t="s">
        <v>1747</v>
      </c>
      <c r="K47" s="91" t="str">
        <f t="shared" si="11"/>
        <v>N/A</v>
      </c>
    </row>
    <row r="48" spans="1:11" x14ac:dyDescent="0.25">
      <c r="A48" s="111" t="s">
        <v>43</v>
      </c>
      <c r="B48" s="3" t="s">
        <v>213</v>
      </c>
      <c r="C48" s="4" t="s">
        <v>1747</v>
      </c>
      <c r="D48" s="5" t="str">
        <f t="shared" si="8"/>
        <v>N/A</v>
      </c>
      <c r="E48" s="4" t="s">
        <v>1747</v>
      </c>
      <c r="F48" s="5" t="str">
        <f t="shared" si="9"/>
        <v>N/A</v>
      </c>
      <c r="G48" s="4" t="s">
        <v>1747</v>
      </c>
      <c r="H48" s="5" t="str">
        <f t="shared" si="10"/>
        <v>N/A</v>
      </c>
      <c r="I48" s="6" t="s">
        <v>1747</v>
      </c>
      <c r="J48" s="6" t="s">
        <v>1747</v>
      </c>
      <c r="K48" s="91" t="str">
        <f t="shared" si="11"/>
        <v>N/A</v>
      </c>
    </row>
    <row r="49" spans="1:12" x14ac:dyDescent="0.25">
      <c r="A49" s="111" t="s">
        <v>44</v>
      </c>
      <c r="B49" s="3" t="s">
        <v>213</v>
      </c>
      <c r="C49" s="4" t="s">
        <v>1747</v>
      </c>
      <c r="D49" s="5" t="str">
        <f t="shared" si="8"/>
        <v>N/A</v>
      </c>
      <c r="E49" s="4" t="s">
        <v>1747</v>
      </c>
      <c r="F49" s="5" t="str">
        <f t="shared" si="9"/>
        <v>N/A</v>
      </c>
      <c r="G49" s="4" t="s">
        <v>1747</v>
      </c>
      <c r="H49" s="5" t="str">
        <f t="shared" si="10"/>
        <v>N/A</v>
      </c>
      <c r="I49" s="6" t="s">
        <v>1747</v>
      </c>
      <c r="J49" s="6" t="s">
        <v>1747</v>
      </c>
      <c r="K49" s="91" t="str">
        <f t="shared" si="11"/>
        <v>N/A</v>
      </c>
    </row>
    <row r="50" spans="1:12" x14ac:dyDescent="0.25">
      <c r="A50" s="111" t="s">
        <v>45</v>
      </c>
      <c r="B50" s="3" t="s">
        <v>213</v>
      </c>
      <c r="C50" s="4" t="s">
        <v>1747</v>
      </c>
      <c r="D50" s="5" t="str">
        <f t="shared" si="8"/>
        <v>N/A</v>
      </c>
      <c r="E50" s="4" t="s">
        <v>1747</v>
      </c>
      <c r="F50" s="5" t="str">
        <f t="shared" si="9"/>
        <v>N/A</v>
      </c>
      <c r="G50" s="4" t="s">
        <v>1747</v>
      </c>
      <c r="H50" s="5" t="str">
        <f t="shared" si="10"/>
        <v>N/A</v>
      </c>
      <c r="I50" s="6" t="s">
        <v>1747</v>
      </c>
      <c r="J50" s="6" t="s">
        <v>1747</v>
      </c>
      <c r="K50" s="91" t="str">
        <f t="shared" si="11"/>
        <v>N/A</v>
      </c>
    </row>
    <row r="51" spans="1:12" x14ac:dyDescent="0.25">
      <c r="A51" s="111" t="s">
        <v>50</v>
      </c>
      <c r="B51" s="3" t="s">
        <v>213</v>
      </c>
      <c r="C51" s="4" t="s">
        <v>1747</v>
      </c>
      <c r="D51" s="5" t="str">
        <f t="shared" si="8"/>
        <v>N/A</v>
      </c>
      <c r="E51" s="4" t="s">
        <v>1747</v>
      </c>
      <c r="F51" s="5" t="str">
        <f t="shared" si="9"/>
        <v>N/A</v>
      </c>
      <c r="G51" s="4" t="s">
        <v>1747</v>
      </c>
      <c r="H51" s="5" t="str">
        <f t="shared" si="10"/>
        <v>N/A</v>
      </c>
      <c r="I51" s="6" t="s">
        <v>1747</v>
      </c>
      <c r="J51" s="6" t="s">
        <v>1747</v>
      </c>
      <c r="K51" s="91" t="str">
        <f t="shared" si="11"/>
        <v>N/A</v>
      </c>
      <c r="L51" s="29"/>
    </row>
    <row r="52" spans="1:12" s="29" customFormat="1" x14ac:dyDescent="0.25">
      <c r="A52" s="110" t="s">
        <v>895</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91" t="str">
        <f t="shared" ref="K52:K57" si="15">IF(J52="Div by 0", "N/A", IF(J52="N/A","N/A", IF(J52&gt;30, "No", IF(J52&lt;-30, "No", "Yes"))))</f>
        <v>N/A</v>
      </c>
    </row>
    <row r="53" spans="1:12" s="29" customFormat="1" x14ac:dyDescent="0.25">
      <c r="A53" s="110" t="s">
        <v>896</v>
      </c>
      <c r="B53" s="3" t="s">
        <v>213</v>
      </c>
      <c r="C53" s="4" t="s">
        <v>1747</v>
      </c>
      <c r="D53" s="5" t="str">
        <f t="shared" si="12"/>
        <v>N/A</v>
      </c>
      <c r="E53" s="4" t="s">
        <v>1747</v>
      </c>
      <c r="F53" s="5" t="str">
        <f t="shared" si="13"/>
        <v>N/A</v>
      </c>
      <c r="G53" s="4" t="s">
        <v>1747</v>
      </c>
      <c r="H53" s="5" t="str">
        <f t="shared" si="14"/>
        <v>N/A</v>
      </c>
      <c r="I53" s="6" t="s">
        <v>1747</v>
      </c>
      <c r="J53" s="6" t="s">
        <v>1747</v>
      </c>
      <c r="K53" s="91" t="str">
        <f t="shared" si="15"/>
        <v>N/A</v>
      </c>
    </row>
    <row r="54" spans="1:12" s="29" customFormat="1" x14ac:dyDescent="0.25">
      <c r="A54" s="110" t="s">
        <v>897</v>
      </c>
      <c r="B54" s="3" t="s">
        <v>213</v>
      </c>
      <c r="C54" s="4" t="s">
        <v>1747</v>
      </c>
      <c r="D54" s="5" t="str">
        <f t="shared" si="12"/>
        <v>N/A</v>
      </c>
      <c r="E54" s="4" t="s">
        <v>1747</v>
      </c>
      <c r="F54" s="5" t="str">
        <f t="shared" si="13"/>
        <v>N/A</v>
      </c>
      <c r="G54" s="4" t="s">
        <v>1747</v>
      </c>
      <c r="H54" s="5" t="str">
        <f t="shared" si="14"/>
        <v>N/A</v>
      </c>
      <c r="I54" s="6" t="s">
        <v>1747</v>
      </c>
      <c r="J54" s="6" t="s">
        <v>1747</v>
      </c>
      <c r="K54" s="91" t="str">
        <f t="shared" si="15"/>
        <v>N/A</v>
      </c>
    </row>
    <row r="55" spans="1:12" s="29" customFormat="1" x14ac:dyDescent="0.25">
      <c r="A55" s="110" t="s">
        <v>898</v>
      </c>
      <c r="B55" s="3" t="s">
        <v>213</v>
      </c>
      <c r="C55" s="4" t="s">
        <v>1747</v>
      </c>
      <c r="D55" s="5" t="str">
        <f t="shared" si="12"/>
        <v>N/A</v>
      </c>
      <c r="E55" s="4" t="s">
        <v>1747</v>
      </c>
      <c r="F55" s="5" t="str">
        <f t="shared" si="13"/>
        <v>N/A</v>
      </c>
      <c r="G55" s="4" t="s">
        <v>1747</v>
      </c>
      <c r="H55" s="5" t="str">
        <f t="shared" si="14"/>
        <v>N/A</v>
      </c>
      <c r="I55" s="6" t="s">
        <v>1747</v>
      </c>
      <c r="J55" s="6" t="s">
        <v>1747</v>
      </c>
      <c r="K55" s="91" t="str">
        <f t="shared" si="15"/>
        <v>N/A</v>
      </c>
    </row>
    <row r="56" spans="1:12" s="29" customFormat="1" ht="25" x14ac:dyDescent="0.25">
      <c r="A56" s="110" t="s">
        <v>899</v>
      </c>
      <c r="B56" s="3" t="s">
        <v>213</v>
      </c>
      <c r="C56" s="4" t="s">
        <v>1747</v>
      </c>
      <c r="D56" s="5" t="str">
        <f t="shared" si="12"/>
        <v>N/A</v>
      </c>
      <c r="E56" s="4" t="s">
        <v>1747</v>
      </c>
      <c r="F56" s="5" t="str">
        <f t="shared" si="13"/>
        <v>N/A</v>
      </c>
      <c r="G56" s="4" t="s">
        <v>1747</v>
      </c>
      <c r="H56" s="5" t="str">
        <f t="shared" si="14"/>
        <v>N/A</v>
      </c>
      <c r="I56" s="6" t="s">
        <v>1747</v>
      </c>
      <c r="J56" s="6" t="s">
        <v>1747</v>
      </c>
      <c r="K56" s="91" t="str">
        <f t="shared" si="15"/>
        <v>N/A</v>
      </c>
    </row>
    <row r="57" spans="1:12" s="29" customFormat="1" ht="25" x14ac:dyDescent="0.25">
      <c r="A57" s="117" t="s">
        <v>935</v>
      </c>
      <c r="B57" s="119" t="s">
        <v>213</v>
      </c>
      <c r="C57" s="104" t="s">
        <v>1747</v>
      </c>
      <c r="D57" s="100" t="str">
        <f t="shared" si="12"/>
        <v>N/A</v>
      </c>
      <c r="E57" s="104" t="s">
        <v>1747</v>
      </c>
      <c r="F57" s="100" t="str">
        <f t="shared" si="13"/>
        <v>N/A</v>
      </c>
      <c r="G57" s="104" t="s">
        <v>1747</v>
      </c>
      <c r="H57" s="100" t="str">
        <f t="shared" si="14"/>
        <v>N/A</v>
      </c>
      <c r="I57" s="101" t="s">
        <v>1747</v>
      </c>
      <c r="J57" s="101" t="s">
        <v>1747</v>
      </c>
      <c r="K57" s="102" t="str">
        <f t="shared" si="15"/>
        <v>N/A</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3852737</v>
      </c>
      <c r="D7" s="18" t="str">
        <f>IF($B7="N/A","N/A",IF(C7&gt;15,"No",IF(C7&lt;-15,"No","Yes")))</f>
        <v>N/A</v>
      </c>
      <c r="E7" s="17">
        <v>3625531</v>
      </c>
      <c r="F7" s="18" t="str">
        <f>IF($B7="N/A","N/A",IF(E7&gt;15,"No",IF(E7&lt;-15,"No","Yes")))</f>
        <v>N/A</v>
      </c>
      <c r="G7" s="17">
        <v>3372308</v>
      </c>
      <c r="H7" s="18" t="str">
        <f>IF($B7="N/A","N/A",IF(G7&gt;15,"No",IF(G7&lt;-15,"No","Yes")))</f>
        <v>N/A</v>
      </c>
      <c r="I7" s="19">
        <v>-5.9</v>
      </c>
      <c r="J7" s="19">
        <v>-6.98</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90"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99.990333030000002</v>
      </c>
      <c r="H11" s="5" t="str">
        <f>IF($B11="N/A","N/A",IF(G11&gt;100,"No",IF(G11&lt;95,"No","Yes")))</f>
        <v>Yes</v>
      </c>
      <c r="I11" s="6">
        <v>0</v>
      </c>
      <c r="J11" s="6">
        <v>-0.01</v>
      </c>
      <c r="K11" s="91" t="str">
        <f t="shared" si="0"/>
        <v>Yes</v>
      </c>
    </row>
    <row r="12" spans="1:11" x14ac:dyDescent="0.25">
      <c r="A12" s="90" t="s">
        <v>348</v>
      </c>
      <c r="B12" s="21" t="s">
        <v>213</v>
      </c>
      <c r="C12" s="5">
        <v>100</v>
      </c>
      <c r="D12" s="5" t="str">
        <f t="shared" ref="D12:D13" si="1">IF(OR($B12="N/A",$C12="N/A"),"N/A",IF(C12&gt;100,"No",IF(C12&lt;95,"No","Yes")))</f>
        <v>N/A</v>
      </c>
      <c r="E12" s="5">
        <v>100</v>
      </c>
      <c r="F12" s="5" t="str">
        <f t="shared" ref="F12:F13" si="2">IF(OR($B12="N/A",$E12="N/A"),"N/A",IF(E12&gt;100,"No",IF(E12&lt;95,"No","Yes")))</f>
        <v>N/A</v>
      </c>
      <c r="G12" s="5">
        <v>98.626238217999997</v>
      </c>
      <c r="H12" s="5" t="str">
        <f t="shared" ref="H12:H13" si="3">IF($B12="N/A","N/A",IF(G12&gt;100,"No",IF(G12&lt;95,"No","Yes")))</f>
        <v>N/A</v>
      </c>
      <c r="I12" s="6">
        <v>0</v>
      </c>
      <c r="J12" s="6">
        <v>-1.37</v>
      </c>
      <c r="K12" s="91" t="str">
        <f t="shared" si="0"/>
        <v>Yes</v>
      </c>
    </row>
    <row r="13" spans="1:11" x14ac:dyDescent="0.25">
      <c r="A13" s="90" t="s">
        <v>837</v>
      </c>
      <c r="B13" s="21" t="s">
        <v>214</v>
      </c>
      <c r="C13" s="5">
        <v>0</v>
      </c>
      <c r="D13" s="5" t="str">
        <f t="shared" si="1"/>
        <v>No</v>
      </c>
      <c r="E13" s="5">
        <v>0</v>
      </c>
      <c r="F13" s="5" t="str">
        <f t="shared" si="2"/>
        <v>No</v>
      </c>
      <c r="G13" s="5">
        <v>0</v>
      </c>
      <c r="H13" s="5" t="str">
        <f t="shared" si="3"/>
        <v>No</v>
      </c>
      <c r="I13" s="6" t="s">
        <v>1747</v>
      </c>
      <c r="J13" s="6" t="s">
        <v>1747</v>
      </c>
      <c r="K13" s="91" t="str">
        <f t="shared" si="0"/>
        <v>N/A</v>
      </c>
    </row>
    <row r="14" spans="1:11" x14ac:dyDescent="0.25">
      <c r="A14" s="90" t="s">
        <v>13</v>
      </c>
      <c r="B14" s="21" t="s">
        <v>213</v>
      </c>
      <c r="C14" s="22">
        <v>3852737</v>
      </c>
      <c r="D14" s="5" t="str">
        <f>IF($B14="N/A","N/A",IF(C14&gt;15,"No",IF(C14&lt;-15,"No","Yes")))</f>
        <v>N/A</v>
      </c>
      <c r="E14" s="22">
        <v>3625531</v>
      </c>
      <c r="F14" s="5" t="str">
        <f>IF($B14="N/A","N/A",IF(E14&gt;15,"No",IF(E14&lt;-15,"No","Yes")))</f>
        <v>N/A</v>
      </c>
      <c r="G14" s="22">
        <v>3372308</v>
      </c>
      <c r="H14" s="5" t="str">
        <f>IF($B14="N/A","N/A",IF(G14&gt;15,"No",IF(G14&lt;-15,"No","Yes")))</f>
        <v>N/A</v>
      </c>
      <c r="I14" s="6">
        <v>-5.9</v>
      </c>
      <c r="J14" s="6">
        <v>-6.98</v>
      </c>
      <c r="K14" s="91" t="str">
        <f t="shared" si="0"/>
        <v>Yes</v>
      </c>
    </row>
    <row r="15" spans="1:11" ht="14.25" customHeight="1" x14ac:dyDescent="0.25">
      <c r="A15" s="90" t="s">
        <v>442</v>
      </c>
      <c r="B15" s="21" t="s">
        <v>213</v>
      </c>
      <c r="C15" s="5">
        <v>4.71872334E-2</v>
      </c>
      <c r="D15" s="5" t="str">
        <f>IF($B15="N/A","N/A",IF(C15&gt;15,"No",IF(C15&lt;-15,"No","Yes")))</f>
        <v>N/A</v>
      </c>
      <c r="E15" s="5">
        <v>0.7019385574</v>
      </c>
      <c r="F15" s="5" t="str">
        <f>IF($B15="N/A","N/A",IF(E15&gt;15,"No",IF(E15&lt;-15,"No","Yes")))</f>
        <v>N/A</v>
      </c>
      <c r="G15" s="5">
        <v>0.54241783369999996</v>
      </c>
      <c r="H15" s="5" t="str">
        <f>IF($B15="N/A","N/A",IF(G15&gt;15,"No",IF(G15&lt;-15,"No","Yes")))</f>
        <v>N/A</v>
      </c>
      <c r="I15" s="6">
        <v>1388</v>
      </c>
      <c r="J15" s="6">
        <v>-22.7</v>
      </c>
      <c r="K15" s="91" t="str">
        <f t="shared" si="0"/>
        <v>Yes</v>
      </c>
    </row>
    <row r="16" spans="1:11" ht="12.75" customHeight="1" x14ac:dyDescent="0.25">
      <c r="A16" s="90" t="s">
        <v>859</v>
      </c>
      <c r="B16" s="21" t="s">
        <v>213</v>
      </c>
      <c r="C16" s="23">
        <v>125.20077008</v>
      </c>
      <c r="D16" s="5" t="str">
        <f>IF($B16="N/A","N/A",IF(C16&gt;15,"No",IF(C16&lt;-15,"No","Yes")))</f>
        <v>N/A</v>
      </c>
      <c r="E16" s="23">
        <v>190.67570434999999</v>
      </c>
      <c r="F16" s="5" t="str">
        <f>IF($B16="N/A","N/A",IF(E16&gt;15,"No",IF(E16&lt;-15,"No","Yes")))</f>
        <v>N/A</v>
      </c>
      <c r="G16" s="23">
        <v>199.78209053</v>
      </c>
      <c r="H16" s="5" t="str">
        <f>IF($B16="N/A","N/A",IF(G16&gt;15,"No",IF(G16&lt;-15,"No","Yes")))</f>
        <v>N/A</v>
      </c>
      <c r="I16" s="6">
        <v>52.3</v>
      </c>
      <c r="J16" s="6">
        <v>4.7759999999999998</v>
      </c>
      <c r="K16" s="91" t="str">
        <f t="shared" si="0"/>
        <v>Yes</v>
      </c>
    </row>
    <row r="17" spans="1:11" x14ac:dyDescent="0.25">
      <c r="A17" s="90" t="s">
        <v>131</v>
      </c>
      <c r="B17" s="21" t="s">
        <v>213</v>
      </c>
      <c r="C17" s="22">
        <v>4801</v>
      </c>
      <c r="D17" s="5" t="str">
        <f>IF($B17="N/A","N/A",IF(C17&gt;15,"No",IF(C17&lt;-15,"No","Yes")))</f>
        <v>N/A</v>
      </c>
      <c r="E17" s="22">
        <v>2838</v>
      </c>
      <c r="F17" s="5" t="str">
        <f>IF($B17="N/A","N/A",IF(E17&gt;15,"No",IF(E17&lt;-15,"No","Yes")))</f>
        <v>N/A</v>
      </c>
      <c r="G17" s="22">
        <v>9669</v>
      </c>
      <c r="H17" s="5" t="str">
        <f>IF($B17="N/A","N/A",IF(G17&gt;15,"No",IF(G17&lt;-15,"No","Yes")))</f>
        <v>N/A</v>
      </c>
      <c r="I17" s="6">
        <v>-40.9</v>
      </c>
      <c r="J17" s="6">
        <v>240.7</v>
      </c>
      <c r="K17" s="91" t="str">
        <f t="shared" si="0"/>
        <v>No</v>
      </c>
    </row>
    <row r="18" spans="1:11" x14ac:dyDescent="0.25">
      <c r="A18" s="90" t="s">
        <v>346</v>
      </c>
      <c r="B18" s="21" t="s">
        <v>213</v>
      </c>
      <c r="C18" s="4">
        <v>0.12461271040000001</v>
      </c>
      <c r="D18" s="5" t="str">
        <f>IF($B18="N/A","N/A",IF(C18&gt;15,"No",IF(C18&lt;-15,"No","Yes")))</f>
        <v>N/A</v>
      </c>
      <c r="E18" s="4">
        <v>7.8278188799999995E-2</v>
      </c>
      <c r="F18" s="5" t="str">
        <f>IF($B18="N/A","N/A",IF(E18&gt;15,"No",IF(E18&lt;-15,"No","Yes")))</f>
        <v>N/A</v>
      </c>
      <c r="G18" s="4">
        <v>0.28671758330000002</v>
      </c>
      <c r="H18" s="5" t="str">
        <f>IF($B18="N/A","N/A",IF(G18&gt;15,"No",IF(G18&lt;-15,"No","Yes")))</f>
        <v>N/A</v>
      </c>
      <c r="I18" s="6">
        <v>-37.200000000000003</v>
      </c>
      <c r="J18" s="6">
        <v>266.3</v>
      </c>
      <c r="K18" s="91" t="str">
        <f t="shared" si="0"/>
        <v>No</v>
      </c>
    </row>
    <row r="19" spans="1:11" ht="27.75" customHeight="1" x14ac:dyDescent="0.25">
      <c r="A19" s="90" t="s">
        <v>838</v>
      </c>
      <c r="B19" s="21" t="s">
        <v>213</v>
      </c>
      <c r="C19" s="23">
        <v>59.962716100999998</v>
      </c>
      <c r="D19" s="5" t="str">
        <f>IF($B19="N/A","N/A",IF(C19&gt;60,"No",IF(C19&lt;15,"No","Yes")))</f>
        <v>N/A</v>
      </c>
      <c r="E19" s="23">
        <v>63.226568006000001</v>
      </c>
      <c r="F19" s="5" t="str">
        <f>IF($B19="N/A","N/A",IF(E19&gt;60,"No",IF(E19&lt;15,"No","Yes")))</f>
        <v>N/A</v>
      </c>
      <c r="G19" s="23">
        <v>58.307891198999997</v>
      </c>
      <c r="H19" s="5" t="str">
        <f>IF($B19="N/A","N/A",IF(G19&gt;60,"No",IF(G19&lt;15,"No","Yes")))</f>
        <v>N/A</v>
      </c>
      <c r="I19" s="6">
        <v>5.4429999999999996</v>
      </c>
      <c r="J19" s="6">
        <v>-7.78</v>
      </c>
      <c r="K19" s="91" t="str">
        <f t="shared" si="0"/>
        <v>Yes</v>
      </c>
    </row>
    <row r="20" spans="1:11" x14ac:dyDescent="0.25">
      <c r="A20" s="90"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3852737</v>
      </c>
      <c r="D6" s="5" t="str">
        <f>IF($B6="N/A","N/A",IF(C6&gt;15,"No",IF(C6&lt;-15,"No","Yes")))</f>
        <v>N/A</v>
      </c>
      <c r="E6" s="22">
        <v>3625531</v>
      </c>
      <c r="F6" s="5" t="str">
        <f>IF($B6="N/A","N/A",IF(E6&gt;15,"No",IF(E6&lt;-15,"No","Yes")))</f>
        <v>N/A</v>
      </c>
      <c r="G6" s="22">
        <v>3372308</v>
      </c>
      <c r="H6" s="5" t="str">
        <f>IF($B6="N/A","N/A",IF(G6&gt;15,"No",IF(G6&lt;-15,"No","Yes")))</f>
        <v>N/A</v>
      </c>
      <c r="I6" s="6">
        <v>-5.9</v>
      </c>
      <c r="J6" s="6">
        <v>-6.98</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56.610095109</v>
      </c>
      <c r="D9" s="5" t="str">
        <f>IF($B9="N/A","N/A",IF(C9&gt;60,"No",IF(C9&lt;15,"No","Yes")))</f>
        <v>Yes</v>
      </c>
      <c r="E9" s="23">
        <v>58.029493610999999</v>
      </c>
      <c r="F9" s="5" t="str">
        <f>IF($B9="N/A","N/A",IF(E9&gt;60,"No",IF(E9&lt;15,"No","Yes")))</f>
        <v>Yes</v>
      </c>
      <c r="G9" s="23">
        <v>60.423031348000002</v>
      </c>
      <c r="H9" s="5" t="str">
        <f>IF($B9="N/A","N/A",IF(G9&gt;60,"No",IF(G9&lt;15,"No","Yes")))</f>
        <v>No</v>
      </c>
      <c r="I9" s="6">
        <v>2.5070000000000001</v>
      </c>
      <c r="J9" s="6">
        <v>4.125</v>
      </c>
      <c r="K9" s="91" t="str">
        <f t="shared" si="0"/>
        <v>Yes</v>
      </c>
    </row>
    <row r="10" spans="1:11" x14ac:dyDescent="0.25">
      <c r="A10" s="90" t="s">
        <v>14</v>
      </c>
      <c r="B10" s="21" t="s">
        <v>272</v>
      </c>
      <c r="C10" s="5">
        <v>3.0843008489999999</v>
      </c>
      <c r="D10" s="5" t="str">
        <f>IF($B10="N/A","N/A",IF(C10&gt;15,"No",IF(C10&lt;=0,"No","Yes")))</f>
        <v>Yes</v>
      </c>
      <c r="E10" s="5">
        <v>0.40369259010000003</v>
      </c>
      <c r="F10" s="5" t="str">
        <f>IF($B10="N/A","N/A",IF(E10&gt;15,"No",IF(E10&lt;=0,"No","Yes")))</f>
        <v>Yes</v>
      </c>
      <c r="G10" s="5">
        <v>2.9653299999999999E-5</v>
      </c>
      <c r="H10" s="5" t="str">
        <f>IF($B10="N/A","N/A",IF(G10&gt;15,"No",IF(G10&lt;=0,"No","Yes")))</f>
        <v>Yes</v>
      </c>
      <c r="I10" s="6">
        <v>-86.9</v>
      </c>
      <c r="J10" s="6">
        <v>-100</v>
      </c>
      <c r="K10" s="91" t="str">
        <f t="shared" si="0"/>
        <v>No</v>
      </c>
    </row>
    <row r="11" spans="1:11" x14ac:dyDescent="0.25">
      <c r="A11" s="90" t="s">
        <v>874</v>
      </c>
      <c r="B11" s="21" t="s">
        <v>213</v>
      </c>
      <c r="C11" s="23">
        <v>105.70807035</v>
      </c>
      <c r="D11" s="5" t="str">
        <f>IF($B11="N/A","N/A",IF(C11&gt;15,"No",IF(C11&lt;-15,"No","Yes")))</f>
        <v>N/A</v>
      </c>
      <c r="E11" s="23">
        <v>109.52869637000001</v>
      </c>
      <c r="F11" s="5" t="str">
        <f>IF($B11="N/A","N/A",IF(E11&gt;15,"No",IF(E11&lt;-15,"No","Yes")))</f>
        <v>N/A</v>
      </c>
      <c r="G11" s="23">
        <v>1426</v>
      </c>
      <c r="H11" s="5" t="str">
        <f>IF($B11="N/A","N/A",IF(G11&gt;15,"No",IF(G11&lt;-15,"No","Yes")))</f>
        <v>N/A</v>
      </c>
      <c r="I11" s="6">
        <v>3.6139999999999999</v>
      </c>
      <c r="J11" s="6">
        <v>1202</v>
      </c>
      <c r="K11" s="91" t="str">
        <f t="shared" si="0"/>
        <v>No</v>
      </c>
    </row>
    <row r="12" spans="1:11" x14ac:dyDescent="0.25">
      <c r="A12" s="90" t="s">
        <v>936</v>
      </c>
      <c r="B12" s="21" t="s">
        <v>213</v>
      </c>
      <c r="C12" s="5">
        <v>2.9872789137</v>
      </c>
      <c r="D12" s="5" t="str">
        <f>IF($B12="N/A","N/A",IF(C12&gt;15,"No",IF(C12&lt;-15,"No","Yes")))</f>
        <v>N/A</v>
      </c>
      <c r="E12" s="5">
        <v>2.8096298169999998</v>
      </c>
      <c r="F12" s="5" t="str">
        <f>IF($B12="N/A","N/A",IF(E12&gt;15,"No",IF(E12&lt;-15,"No","Yes")))</f>
        <v>N/A</v>
      </c>
      <c r="G12" s="5">
        <v>2.5461197493999999</v>
      </c>
      <c r="H12" s="5" t="str">
        <f>IF($B12="N/A","N/A",IF(G12&gt;15,"No",IF(G12&lt;-15,"No","Yes")))</f>
        <v>N/A</v>
      </c>
      <c r="I12" s="6">
        <v>-5.95</v>
      </c>
      <c r="J12" s="6">
        <v>-9.3800000000000008</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100</v>
      </c>
      <c r="D15" s="5" t="str">
        <f>IF($B15="N/A","N/A",IF(C15&gt;15,"No",IF(C15&lt;-15,"No","Yes")))</f>
        <v>N/A</v>
      </c>
      <c r="E15" s="5">
        <v>100</v>
      </c>
      <c r="F15" s="5" t="str">
        <f>IF($B15="N/A","N/A",IF(E15&gt;15,"No",IF(E15&lt;-15,"No","Yes")))</f>
        <v>N/A</v>
      </c>
      <c r="G15" s="5">
        <v>99.999970347000001</v>
      </c>
      <c r="H15" s="5" t="str">
        <f>IF($B15="N/A","N/A",IF(G15&gt;15,"No",IF(G15&lt;-15,"No","Yes")))</f>
        <v>N/A</v>
      </c>
      <c r="I15" s="6">
        <v>0</v>
      </c>
      <c r="J15" s="6">
        <v>0</v>
      </c>
      <c r="K15" s="91" t="str">
        <f t="shared" si="0"/>
        <v>Yes</v>
      </c>
    </row>
    <row r="16" spans="1:11" x14ac:dyDescent="0.25">
      <c r="A16" s="90" t="s">
        <v>165</v>
      </c>
      <c r="B16" s="21" t="s">
        <v>275</v>
      </c>
      <c r="C16" s="5">
        <v>100</v>
      </c>
      <c r="D16" s="5" t="str">
        <f>IF($B16="N/A","N/A",IF(C16&gt;98,"Yes","No"))</f>
        <v>Yes</v>
      </c>
      <c r="E16" s="5">
        <v>100</v>
      </c>
      <c r="F16" s="5" t="str">
        <f>IF($B16="N/A","N/A",IF(E16&gt;98,"Yes","No"))</f>
        <v>Yes</v>
      </c>
      <c r="G16" s="5">
        <v>99.999970347000001</v>
      </c>
      <c r="H16" s="5" t="str">
        <f>IF($B16="N/A","N/A",IF(G16&gt;98,"Yes","No"))</f>
        <v>Yes</v>
      </c>
      <c r="I16" s="6">
        <v>0</v>
      </c>
      <c r="J16" s="6">
        <v>0</v>
      </c>
      <c r="K16" s="91" t="str">
        <f t="shared" si="0"/>
        <v>Yes</v>
      </c>
    </row>
    <row r="17" spans="1:11" x14ac:dyDescent="0.25">
      <c r="A17" s="90" t="s">
        <v>21</v>
      </c>
      <c r="B17" s="21" t="s">
        <v>275</v>
      </c>
      <c r="C17" s="5">
        <v>99.934669819999996</v>
      </c>
      <c r="D17" s="5" t="str">
        <f>IF($B17="N/A","N/A",IF(C17&gt;98,"Yes","No"))</f>
        <v>Yes</v>
      </c>
      <c r="E17" s="5">
        <v>99.974017599000007</v>
      </c>
      <c r="F17" s="5" t="str">
        <f>IF($B17="N/A","N/A",IF(E17&gt;98,"Yes","No"))</f>
        <v>Yes</v>
      </c>
      <c r="G17" s="5">
        <v>99.985766424999994</v>
      </c>
      <c r="H17" s="5" t="str">
        <f>IF($B17="N/A","N/A",IF(G17&gt;98,"Yes","No"))</f>
        <v>Yes</v>
      </c>
      <c r="I17" s="6">
        <v>3.9399999999999998E-2</v>
      </c>
      <c r="J17" s="6">
        <v>1.18E-2</v>
      </c>
      <c r="K17" s="91" t="str">
        <f t="shared" si="0"/>
        <v>Yes</v>
      </c>
    </row>
    <row r="18" spans="1:11" x14ac:dyDescent="0.25">
      <c r="A18" s="90" t="s">
        <v>53</v>
      </c>
      <c r="B18" s="21" t="s">
        <v>275</v>
      </c>
      <c r="C18" s="5">
        <v>100</v>
      </c>
      <c r="D18" s="5" t="str">
        <f>IF($B18="N/A","N/A",IF(C18&gt;98,"Yes","No"))</f>
        <v>Yes</v>
      </c>
      <c r="E18" s="5">
        <v>100</v>
      </c>
      <c r="F18" s="5" t="str">
        <f>IF($B18="N/A","N/A",IF(E18&gt;98,"Yes","No"))</f>
        <v>Yes</v>
      </c>
      <c r="G18" s="5">
        <v>99.999762774000004</v>
      </c>
      <c r="H18" s="5" t="str">
        <f>IF($B18="N/A","N/A",IF(G18&gt;98,"Yes","No"))</f>
        <v>Yes</v>
      </c>
      <c r="I18" s="6">
        <v>0</v>
      </c>
      <c r="J18" s="6">
        <v>0</v>
      </c>
      <c r="K18" s="91" t="str">
        <f t="shared" si="0"/>
        <v>Yes</v>
      </c>
    </row>
    <row r="19" spans="1:11" ht="12.75" customHeight="1" x14ac:dyDescent="0.25">
      <c r="A19" s="90" t="s">
        <v>675</v>
      </c>
      <c r="B19" s="21" t="s">
        <v>223</v>
      </c>
      <c r="C19" s="5">
        <v>99.713761930999993</v>
      </c>
      <c r="D19" s="5" t="str">
        <f>IF($B19="N/A","N/A",IF(C19&gt;100,"No",IF(C19&lt;98,"No","Yes")))</f>
        <v>Yes</v>
      </c>
      <c r="E19" s="5">
        <v>99.608415980999993</v>
      </c>
      <c r="F19" s="5" t="str">
        <f>IF($B19="N/A","N/A",IF(E19&gt;100,"No",IF(E19&lt;98,"No","Yes")))</f>
        <v>Yes</v>
      </c>
      <c r="G19" s="5">
        <v>99.782671096000001</v>
      </c>
      <c r="H19" s="5" t="str">
        <f>IF($B19="N/A","N/A",IF(G19&gt;100,"No",IF(G19&lt;98,"No","Yes")))</f>
        <v>Yes</v>
      </c>
      <c r="I19" s="6">
        <v>-0.106</v>
      </c>
      <c r="J19" s="6">
        <v>0.1749</v>
      </c>
      <c r="K19" s="91" t="str">
        <f>IF(J19="Div by 0", "N/A", IF(J19="N/A","N/A", IF(J19&gt;30, "No", IF(J19&lt;-30, "No", "Yes"))))</f>
        <v>Yes</v>
      </c>
    </row>
    <row r="20" spans="1:11" x14ac:dyDescent="0.25">
      <c r="A20" s="90" t="s">
        <v>676</v>
      </c>
      <c r="B20" s="21" t="s">
        <v>223</v>
      </c>
      <c r="C20" s="5">
        <v>99.849120248999995</v>
      </c>
      <c r="D20" s="5" t="str">
        <f>IF($B20="N/A","N/A",IF(C20&gt;100,"No",IF(C20&lt;98,"No","Yes")))</f>
        <v>Yes</v>
      </c>
      <c r="E20" s="5">
        <v>99.988470653999997</v>
      </c>
      <c r="F20" s="5" t="str">
        <f>IF($B20="N/A","N/A",IF(E20&gt;100,"No",IF(E20&lt;98,"No","Yes")))</f>
        <v>Yes</v>
      </c>
      <c r="G20" s="5">
        <v>99.984135494</v>
      </c>
      <c r="H20" s="5" t="str">
        <f>IF($B20="N/A","N/A",IF(G20&gt;100,"No",IF(G20&lt;98,"No","Yes")))</f>
        <v>Yes</v>
      </c>
      <c r="I20" s="6">
        <v>0.1396</v>
      </c>
      <c r="J20" s="6">
        <v>-4.0000000000000001E-3</v>
      </c>
      <c r="K20" s="91" t="str">
        <f>IF(J20="Div by 0", "N/A", IF(J20="N/A","N/A", IF(J20&gt;30, "No", IF(J20&lt;-30, "No", "Yes"))))</f>
        <v>Yes</v>
      </c>
    </row>
    <row r="21" spans="1:11" x14ac:dyDescent="0.25">
      <c r="A21" s="90" t="s">
        <v>677</v>
      </c>
      <c r="B21" s="21" t="s">
        <v>223</v>
      </c>
      <c r="C21" s="5">
        <v>99.849120248999995</v>
      </c>
      <c r="D21" s="5" t="str">
        <f>IF($B21="N/A","N/A",IF(C21&gt;100,"No",IF(C21&lt;98,"No","Yes")))</f>
        <v>Yes</v>
      </c>
      <c r="E21" s="5">
        <v>99.988470653999997</v>
      </c>
      <c r="F21" s="5" t="str">
        <f>IF($B21="N/A","N/A",IF(E21&gt;100,"No",IF(E21&lt;98,"No","Yes")))</f>
        <v>Yes</v>
      </c>
      <c r="G21" s="5">
        <v>99.984135494</v>
      </c>
      <c r="H21" s="5" t="str">
        <f>IF($B21="N/A","N/A",IF(G21&gt;100,"No",IF(G21&lt;98,"No","Yes")))</f>
        <v>Yes</v>
      </c>
      <c r="I21" s="6">
        <v>0.1396</v>
      </c>
      <c r="J21" s="6">
        <v>-4.0000000000000001E-3</v>
      </c>
      <c r="K21" s="91" t="str">
        <f>IF(J21="Div by 0", "N/A", IF(J21="N/A","N/A", IF(J21&gt;30, "No", IF(J21&lt;-30, "No", "Yes"))))</f>
        <v>Yes</v>
      </c>
    </row>
    <row r="22" spans="1:11" ht="15" customHeight="1" x14ac:dyDescent="0.25">
      <c r="A22" s="90" t="s">
        <v>1700</v>
      </c>
      <c r="B22" s="21" t="s">
        <v>213</v>
      </c>
      <c r="C22" s="5">
        <v>68.885625985000004</v>
      </c>
      <c r="D22" s="5" t="str">
        <f>IF($B22="N/A","N/A",IF(C22&gt;15,"No",IF(C22&lt;-15,"No","Yes")))</f>
        <v>N/A</v>
      </c>
      <c r="E22" s="5">
        <v>65.974308315000002</v>
      </c>
      <c r="F22" s="5" t="str">
        <f>IF($B22="N/A","N/A",IF(E22&gt;15,"No",IF(E22&lt;-15,"No","Yes")))</f>
        <v>N/A</v>
      </c>
      <c r="G22" s="5">
        <v>59.720583054999999</v>
      </c>
      <c r="H22" s="5" t="str">
        <f>IF($B22="N/A","N/A",IF(G22&gt;15,"No",IF(G22&lt;-15,"No","Yes")))</f>
        <v>N/A</v>
      </c>
      <c r="I22" s="6">
        <v>-4.2300000000000004</v>
      </c>
      <c r="J22" s="6">
        <v>-9.48</v>
      </c>
      <c r="K22" s="91" t="str">
        <f t="shared" ref="K22:K31" si="1">IF(J22="Div by 0", "N/A", IF(J22="N/A","N/A", IF(J22&gt;30, "No", IF(J22&lt;-30, "No", "Yes"))))</f>
        <v>Yes</v>
      </c>
    </row>
    <row r="23" spans="1:11" x14ac:dyDescent="0.25">
      <c r="A23" s="90" t="s">
        <v>937</v>
      </c>
      <c r="B23" s="21" t="s">
        <v>213</v>
      </c>
      <c r="C23" s="5">
        <v>30.784712271</v>
      </c>
      <c r="D23" s="5" t="str">
        <f>IF($B23="N/A","N/A",IF(C23&gt;15,"No",IF(C23&lt;-15,"No","Yes")))</f>
        <v>N/A</v>
      </c>
      <c r="E23" s="5">
        <v>33.870569580000002</v>
      </c>
      <c r="F23" s="5" t="str">
        <f>IF($B23="N/A","N/A",IF(E23&gt;15,"No",IF(E23&lt;-15,"No","Yes")))</f>
        <v>N/A</v>
      </c>
      <c r="G23" s="5">
        <v>40.072703916999998</v>
      </c>
      <c r="H23" s="5" t="str">
        <f>IF($B23="N/A","N/A",IF(G23&gt;15,"No",IF(G23&lt;-15,"No","Yes")))</f>
        <v>N/A</v>
      </c>
      <c r="I23" s="6">
        <v>10.02</v>
      </c>
      <c r="J23" s="6">
        <v>18.309999999999999</v>
      </c>
      <c r="K23" s="91" t="str">
        <f t="shared" si="1"/>
        <v>Yes</v>
      </c>
    </row>
    <row r="24" spans="1:11" ht="25" x14ac:dyDescent="0.25">
      <c r="A24" s="90" t="s">
        <v>938</v>
      </c>
      <c r="B24" s="21" t="s">
        <v>213</v>
      </c>
      <c r="C24" s="5">
        <v>0.18179283969999999</v>
      </c>
      <c r="D24" s="5" t="str">
        <f>IF($B24="N/A","N/A",IF(C24&gt;15,"No",IF(C24&lt;-15,"No","Yes")))</f>
        <v>N/A</v>
      </c>
      <c r="E24" s="5">
        <v>0.12530578279999999</v>
      </c>
      <c r="F24" s="5" t="str">
        <f>IF($B24="N/A","N/A",IF(E24&gt;15,"No",IF(E24&lt;-15,"No","Yes")))</f>
        <v>N/A</v>
      </c>
      <c r="G24" s="5">
        <v>0.1650501674</v>
      </c>
      <c r="H24" s="5" t="str">
        <f>IF($B24="N/A","N/A",IF(G24&gt;15,"No",IF(G24&lt;-15,"No","Yes")))</f>
        <v>N/A</v>
      </c>
      <c r="I24" s="6">
        <v>-31.1</v>
      </c>
      <c r="J24" s="6">
        <v>31.72</v>
      </c>
      <c r="K24" s="91" t="str">
        <f t="shared" si="1"/>
        <v>No</v>
      </c>
    </row>
    <row r="25" spans="1:11" x14ac:dyDescent="0.25">
      <c r="A25" s="90" t="s">
        <v>166</v>
      </c>
      <c r="B25" s="21" t="s">
        <v>213</v>
      </c>
      <c r="C25" s="5">
        <v>99.849120248999995</v>
      </c>
      <c r="D25" s="5" t="str">
        <f t="shared" ref="D25:D27" si="2">IF($B25="N/A","N/A",IF(C25&gt;15,"No",IF(C25&lt;-15,"No","Yes")))</f>
        <v>N/A</v>
      </c>
      <c r="E25" s="5">
        <v>99.988470653999997</v>
      </c>
      <c r="F25" s="5" t="str">
        <f t="shared" ref="F25:F27" si="3">IF($B25="N/A","N/A",IF(E25&gt;15,"No",IF(E25&lt;-15,"No","Yes")))</f>
        <v>N/A</v>
      </c>
      <c r="G25" s="5">
        <v>99.984135494</v>
      </c>
      <c r="H25" s="5" t="str">
        <f t="shared" ref="H25:H27" si="4">IF($B25="N/A","N/A",IF(G25&gt;15,"No",IF(G25&lt;-15,"No","Yes")))</f>
        <v>N/A</v>
      </c>
      <c r="I25" s="6">
        <v>0.1396</v>
      </c>
      <c r="J25" s="6">
        <v>-4.0000000000000001E-3</v>
      </c>
      <c r="K25" s="91" t="str">
        <f t="shared" si="1"/>
        <v>Yes</v>
      </c>
    </row>
    <row r="26" spans="1:11" x14ac:dyDescent="0.25">
      <c r="A26" s="90" t="s">
        <v>167</v>
      </c>
      <c r="B26" s="21" t="s">
        <v>213</v>
      </c>
      <c r="C26" s="5">
        <v>99.849120248999995</v>
      </c>
      <c r="D26" s="5" t="str">
        <f t="shared" si="2"/>
        <v>N/A</v>
      </c>
      <c r="E26" s="5">
        <v>99.988470653999997</v>
      </c>
      <c r="F26" s="5" t="str">
        <f t="shared" si="3"/>
        <v>N/A</v>
      </c>
      <c r="G26" s="5">
        <v>99.984135494</v>
      </c>
      <c r="H26" s="5" t="str">
        <f t="shared" si="4"/>
        <v>N/A</v>
      </c>
      <c r="I26" s="6">
        <v>0.1396</v>
      </c>
      <c r="J26" s="6">
        <v>-4.0000000000000001E-3</v>
      </c>
      <c r="K26" s="91" t="str">
        <f t="shared" si="1"/>
        <v>Yes</v>
      </c>
    </row>
    <row r="27" spans="1:11" x14ac:dyDescent="0.25">
      <c r="A27" s="90" t="s">
        <v>168</v>
      </c>
      <c r="B27" s="21" t="s">
        <v>213</v>
      </c>
      <c r="C27" s="5">
        <v>99.849120248999995</v>
      </c>
      <c r="D27" s="5" t="str">
        <f t="shared" si="2"/>
        <v>N/A</v>
      </c>
      <c r="E27" s="5">
        <v>99.988470653999997</v>
      </c>
      <c r="F27" s="5" t="str">
        <f t="shared" si="3"/>
        <v>N/A</v>
      </c>
      <c r="G27" s="5">
        <v>99.984135494</v>
      </c>
      <c r="H27" s="5" t="str">
        <f t="shared" si="4"/>
        <v>N/A</v>
      </c>
      <c r="I27" s="6">
        <v>0.1396</v>
      </c>
      <c r="J27" s="6">
        <v>-4.0000000000000001E-3</v>
      </c>
      <c r="K27" s="91" t="str">
        <f t="shared" si="1"/>
        <v>Yes</v>
      </c>
    </row>
    <row r="28" spans="1:11" x14ac:dyDescent="0.25">
      <c r="A28" s="90" t="s">
        <v>54</v>
      </c>
      <c r="B28" s="21" t="s">
        <v>213</v>
      </c>
      <c r="C28" s="5">
        <v>8.8488002166000008</v>
      </c>
      <c r="D28" s="5" t="str">
        <f>IF($B28="N/A","N/A",IF(C28&gt;15,"No",IF(C28&lt;-15,"No","Yes")))</f>
        <v>N/A</v>
      </c>
      <c r="E28" s="5">
        <v>8.7171230917999996</v>
      </c>
      <c r="F28" s="5" t="str">
        <f>IF($B28="N/A","N/A",IF(E28&gt;15,"No",IF(E28&lt;-15,"No","Yes")))</f>
        <v>N/A</v>
      </c>
      <c r="G28" s="5">
        <v>7.9844130488999996</v>
      </c>
      <c r="H28" s="5" t="str">
        <f>IF($B28="N/A","N/A",IF(G28&gt;15,"No",IF(G28&lt;-15,"No","Yes")))</f>
        <v>N/A</v>
      </c>
      <c r="I28" s="6">
        <v>-1.49</v>
      </c>
      <c r="J28" s="6">
        <v>-8.41</v>
      </c>
      <c r="K28" s="91" t="str">
        <f t="shared" si="1"/>
        <v>Yes</v>
      </c>
    </row>
    <row r="29" spans="1:11" x14ac:dyDescent="0.25">
      <c r="A29" s="90" t="s">
        <v>55</v>
      </c>
      <c r="B29" s="21" t="s">
        <v>213</v>
      </c>
      <c r="C29" s="5">
        <v>91.000320032000005</v>
      </c>
      <c r="D29" s="5" t="str">
        <f>IF($B29="N/A","N/A",IF(C29&gt;15,"No",IF(C29&lt;-15,"No","Yes")))</f>
        <v>N/A</v>
      </c>
      <c r="E29" s="5">
        <v>91.271347563000006</v>
      </c>
      <c r="F29" s="5" t="str">
        <f>IF($B29="N/A","N/A",IF(E29&gt;15,"No",IF(E29&lt;-15,"No","Yes")))</f>
        <v>N/A</v>
      </c>
      <c r="G29" s="5">
        <v>91.999722445000003</v>
      </c>
      <c r="H29" s="5" t="str">
        <f>IF($B29="N/A","N/A",IF(G29&gt;15,"No",IF(G29&lt;-15,"No","Yes")))</f>
        <v>N/A</v>
      </c>
      <c r="I29" s="6">
        <v>0.29780000000000001</v>
      </c>
      <c r="J29" s="6">
        <v>0.79800000000000004</v>
      </c>
      <c r="K29" s="91" t="str">
        <f t="shared" si="1"/>
        <v>Yes</v>
      </c>
    </row>
    <row r="30" spans="1:11" x14ac:dyDescent="0.25">
      <c r="A30" s="90" t="s">
        <v>56</v>
      </c>
      <c r="B30" s="21" t="s">
        <v>213</v>
      </c>
      <c r="C30" s="5">
        <v>75.062896844999997</v>
      </c>
      <c r="D30" s="5" t="str">
        <f>IF($B30="N/A","N/A",IF(C30&gt;15,"No",IF(C30&lt;-15,"No","Yes")))</f>
        <v>N/A</v>
      </c>
      <c r="E30" s="5">
        <v>77.709334163999998</v>
      </c>
      <c r="F30" s="5" t="str">
        <f>IF($B30="N/A","N/A",IF(E30&gt;15,"No",IF(E30&lt;-15,"No","Yes")))</f>
        <v>N/A</v>
      </c>
      <c r="G30" s="5">
        <v>77.467716472000006</v>
      </c>
      <c r="H30" s="5" t="str">
        <f>IF($B30="N/A","N/A",IF(G30&gt;15,"No",IF(G30&lt;-15,"No","Yes")))</f>
        <v>N/A</v>
      </c>
      <c r="I30" s="6">
        <v>3.5259999999999998</v>
      </c>
      <c r="J30" s="6">
        <v>-0.311</v>
      </c>
      <c r="K30" s="91" t="str">
        <f t="shared" si="1"/>
        <v>Yes</v>
      </c>
    </row>
    <row r="31" spans="1:11" x14ac:dyDescent="0.25">
      <c r="A31" s="98" t="s">
        <v>57</v>
      </c>
      <c r="B31" s="99" t="s">
        <v>213</v>
      </c>
      <c r="C31" s="100">
        <v>15.718436011</v>
      </c>
      <c r="D31" s="100" t="str">
        <f>IF($B31="N/A","N/A",IF(C31&gt;15,"No",IF(C31&lt;-15,"No","Yes")))</f>
        <v>N/A</v>
      </c>
      <c r="E31" s="100">
        <v>15.080246175999999</v>
      </c>
      <c r="F31" s="100" t="str">
        <f>IF($B31="N/A","N/A",IF(E31&gt;15,"No",IF(E31&lt;-15,"No","Yes")))</f>
        <v>N/A</v>
      </c>
      <c r="G31" s="100">
        <v>15.390765019</v>
      </c>
      <c r="H31" s="100" t="str">
        <f>IF($B31="N/A","N/A",IF(G31&gt;15,"No",IF(G31&lt;-15,"No","Yes")))</f>
        <v>N/A</v>
      </c>
      <c r="I31" s="101">
        <v>-4.0599999999999996</v>
      </c>
      <c r="J31" s="101">
        <v>2.0590000000000002</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t="s">
        <v>1747</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t="s">
        <v>1747</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t="s">
        <v>1747</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t="s">
        <v>1747</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t="s">
        <v>1747</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t="s">
        <v>1747</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t="s">
        <v>1747</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t="s">
        <v>1747</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t="s">
        <v>1747</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t="s">
        <v>1747</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t="s">
        <v>1747</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t="s">
        <v>1747</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t="s">
        <v>1747</v>
      </c>
      <c r="H19" s="5" t="str">
        <f t="shared" ref="H19:H22"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t="s">
        <v>1747</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t="s">
        <v>1747</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t="s">
        <v>1747</v>
      </c>
      <c r="H22" s="5" t="str">
        <f t="shared" si="5"/>
        <v>N/A</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t="s">
        <v>1747</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t="s">
        <v>1747</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t="s">
        <v>1747</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t="s">
        <v>1747</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t="s">
        <v>1747</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t="s">
        <v>1747</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t="s">
        <v>1747</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t="s">
        <v>1747</v>
      </c>
      <c r="H31" s="100" t="str">
        <f t="shared" si="9"/>
        <v>N/A</v>
      </c>
      <c r="I31" s="101" t="s">
        <v>1747</v>
      </c>
      <c r="J31" s="101" t="s">
        <v>1747</v>
      </c>
      <c r="K31" s="102" t="str">
        <f t="shared" si="8"/>
        <v>N/A</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401659</v>
      </c>
      <c r="D7" s="39" t="str">
        <f>IF($B7="N/A","N/A",IF(C7&gt;10,"No",IF(C7&lt;-10,"No","Yes")))</f>
        <v>N/A</v>
      </c>
      <c r="E7" s="17">
        <v>389925</v>
      </c>
      <c r="F7" s="39" t="str">
        <f>IF($B7="N/A","N/A",IF(E7&gt;10,"No",IF(E7&lt;-10,"No","Yes")))</f>
        <v>N/A</v>
      </c>
      <c r="G7" s="17">
        <v>375083</v>
      </c>
      <c r="H7" s="39" t="str">
        <f>IF($B7="N/A","N/A",IF(G7&gt;10,"No",IF(G7&lt;-10,"No","Yes")))</f>
        <v>N/A</v>
      </c>
      <c r="I7" s="40">
        <v>-2.92</v>
      </c>
      <c r="J7" s="40">
        <v>-3.81</v>
      </c>
      <c r="K7" s="41" t="s">
        <v>736</v>
      </c>
      <c r="L7" s="92" t="str">
        <f>IF(J7="Div by 0", "N/A", IF(K7="N/A","N/A", IF(J7&gt;VALUE(MID(K7,1,2)), "No", IF(J7&lt;-1*VALUE(MID(K7,1,2)), "No", "Yes"))))</f>
        <v>Yes</v>
      </c>
    </row>
    <row r="8" spans="1:12" x14ac:dyDescent="0.25">
      <c r="A8" s="90" t="s">
        <v>58</v>
      </c>
      <c r="B8" s="21" t="s">
        <v>213</v>
      </c>
      <c r="C8" s="26">
        <v>1730749231</v>
      </c>
      <c r="D8" s="7" t="str">
        <f>IF($B8="N/A","N/A",IF(C8&gt;10,"No",IF(C8&lt;-10,"No","Yes")))</f>
        <v>N/A</v>
      </c>
      <c r="E8" s="26">
        <v>1959238491</v>
      </c>
      <c r="F8" s="7" t="str">
        <f>IF($B8="N/A","N/A",IF(E8&gt;10,"No",IF(E8&lt;-10,"No","Yes")))</f>
        <v>N/A</v>
      </c>
      <c r="G8" s="26">
        <v>2066446968</v>
      </c>
      <c r="H8" s="7" t="str">
        <f>IF($B8="N/A","N/A",IF(G8&gt;10,"No",IF(G8&lt;-10,"No","Yes")))</f>
        <v>N/A</v>
      </c>
      <c r="I8" s="8">
        <v>13.2</v>
      </c>
      <c r="J8" s="8">
        <v>5.4720000000000004</v>
      </c>
      <c r="K8" s="25" t="s">
        <v>736</v>
      </c>
      <c r="L8" s="91" t="str">
        <f>IF(J8="Div by 0", "N/A", IF(K8="N/A","N/A", IF(J8&gt;VALUE(MID(K8,1,2)), "No", IF(J8&lt;-1*VALUE(MID(K8,1,2)), "No", "Yes"))))</f>
        <v>Yes</v>
      </c>
    </row>
    <row r="9" spans="1:12" x14ac:dyDescent="0.25">
      <c r="A9" s="122" t="s">
        <v>941</v>
      </c>
      <c r="B9" s="5" t="s">
        <v>213</v>
      </c>
      <c r="C9" s="4">
        <v>16.883226817000001</v>
      </c>
      <c r="D9" s="7" t="str">
        <f>IF($B9="N/A","N/A",IF(C9&gt;10,"No",IF(C9&lt;-10,"No","Yes")))</f>
        <v>N/A</v>
      </c>
      <c r="E9" s="4">
        <v>15.465794704</v>
      </c>
      <c r="F9" s="7" t="str">
        <f>IF($B9="N/A","N/A",IF(E9&gt;10,"No",IF(E9&lt;-10,"No","Yes")))</f>
        <v>N/A</v>
      </c>
      <c r="G9" s="4">
        <v>16.224408997000001</v>
      </c>
      <c r="H9" s="7" t="str">
        <f>IF($B9="N/A","N/A",IF(G9&gt;10,"No",IF(G9&lt;-10,"No","Yes")))</f>
        <v>N/A</v>
      </c>
      <c r="I9" s="8">
        <v>-8.4</v>
      </c>
      <c r="J9" s="8">
        <v>4.9050000000000002</v>
      </c>
      <c r="K9" s="5" t="s">
        <v>213</v>
      </c>
      <c r="L9" s="91" t="str">
        <f>IF(J9="Div by 0", "N/A", IF(K9="N/A","N/A", IF(J9&gt;VALUE(MID(K9,1,2)), "No", IF(J9&lt;-1*VALUE(MID(K9,1,2)), "No", "Yes"))))</f>
        <v>N/A</v>
      </c>
    </row>
    <row r="10" spans="1:12" x14ac:dyDescent="0.25">
      <c r="A10" s="122" t="s">
        <v>942</v>
      </c>
      <c r="B10" s="5" t="s">
        <v>213</v>
      </c>
      <c r="C10" s="4">
        <v>83.116773183000006</v>
      </c>
      <c r="D10" s="7" t="str">
        <f t="shared" ref="D10:D20" si="0">IF($B10="N/A","N/A",IF(C10&gt;10,"No",IF(C10&lt;-10,"No","Yes")))</f>
        <v>N/A</v>
      </c>
      <c r="E10" s="4">
        <v>84.534205295999996</v>
      </c>
      <c r="F10" s="7" t="str">
        <f t="shared" ref="F10:F20" si="1">IF($B10="N/A","N/A",IF(E10&gt;10,"No",IF(E10&lt;-10,"No","Yes")))</f>
        <v>N/A</v>
      </c>
      <c r="G10" s="4">
        <v>83.775591003000002</v>
      </c>
      <c r="H10" s="7" t="str">
        <f t="shared" ref="H10:H20" si="2">IF($B10="N/A","N/A",IF(G10&gt;10,"No",IF(G10&lt;-10,"No","Yes")))</f>
        <v>N/A</v>
      </c>
      <c r="I10" s="8">
        <v>1.7050000000000001</v>
      </c>
      <c r="J10" s="8">
        <v>-0.89700000000000002</v>
      </c>
      <c r="K10" s="5" t="s">
        <v>213</v>
      </c>
      <c r="L10" s="91" t="str">
        <f t="shared" ref="L10:L27" si="3">IF(J10="Div by 0", "N/A", IF(K10="N/A","N/A", IF(J10&gt;VALUE(MID(K10,1,2)), "No", IF(J10&lt;-1*VALUE(MID(K10,1,2)), "No", "Yes"))))</f>
        <v>N/A</v>
      </c>
    </row>
    <row r="11" spans="1:12" x14ac:dyDescent="0.25">
      <c r="A11" s="122" t="s">
        <v>943</v>
      </c>
      <c r="B11" s="5" t="s">
        <v>213</v>
      </c>
      <c r="C11" s="4">
        <v>0</v>
      </c>
      <c r="D11" s="7" t="str">
        <f t="shared" si="0"/>
        <v>N/A</v>
      </c>
      <c r="E11" s="4">
        <v>0</v>
      </c>
      <c r="F11" s="7" t="str">
        <f t="shared" si="1"/>
        <v>N/A</v>
      </c>
      <c r="G11" s="4">
        <v>0</v>
      </c>
      <c r="H11" s="7" t="str">
        <f t="shared" si="2"/>
        <v>N/A</v>
      </c>
      <c r="I11" s="8" t="s">
        <v>1747</v>
      </c>
      <c r="J11" s="8" t="s">
        <v>1747</v>
      </c>
      <c r="K11" s="5" t="s">
        <v>213</v>
      </c>
      <c r="L11" s="91" t="str">
        <f t="shared" si="3"/>
        <v>N/A</v>
      </c>
    </row>
    <row r="12" spans="1:12" x14ac:dyDescent="0.25">
      <c r="A12" s="122" t="s">
        <v>944</v>
      </c>
      <c r="B12" s="5" t="s">
        <v>213</v>
      </c>
      <c r="C12" s="4">
        <v>0</v>
      </c>
      <c r="D12" s="7" t="str">
        <f t="shared" si="0"/>
        <v>N/A</v>
      </c>
      <c r="E12" s="4">
        <v>0</v>
      </c>
      <c r="F12" s="7" t="str">
        <f t="shared" si="1"/>
        <v>N/A</v>
      </c>
      <c r="G12" s="4">
        <v>0</v>
      </c>
      <c r="H12" s="7" t="str">
        <f t="shared" si="2"/>
        <v>N/A</v>
      </c>
      <c r="I12" s="8" t="s">
        <v>1747</v>
      </c>
      <c r="J12" s="8" t="s">
        <v>1747</v>
      </c>
      <c r="K12" s="5" t="s">
        <v>213</v>
      </c>
      <c r="L12" s="91" t="str">
        <f t="shared" si="3"/>
        <v>N/A</v>
      </c>
    </row>
    <row r="13" spans="1:12" x14ac:dyDescent="0.25">
      <c r="A13" s="122" t="s">
        <v>945</v>
      </c>
      <c r="B13" s="7" t="s">
        <v>213</v>
      </c>
      <c r="C13" s="4">
        <v>0</v>
      </c>
      <c r="D13" s="7" t="str">
        <f t="shared" si="0"/>
        <v>N/A</v>
      </c>
      <c r="E13" s="4">
        <v>0</v>
      </c>
      <c r="F13" s="7" t="str">
        <f t="shared" si="1"/>
        <v>N/A</v>
      </c>
      <c r="G13" s="4">
        <v>0</v>
      </c>
      <c r="H13" s="7" t="str">
        <f t="shared" si="2"/>
        <v>N/A</v>
      </c>
      <c r="I13" s="8" t="s">
        <v>1747</v>
      </c>
      <c r="J13" s="8" t="s">
        <v>1747</v>
      </c>
      <c r="K13" s="5" t="s">
        <v>213</v>
      </c>
      <c r="L13" s="91" t="str">
        <f t="shared" si="3"/>
        <v>N/A</v>
      </c>
    </row>
    <row r="14" spans="1:12" ht="12.75" customHeight="1" x14ac:dyDescent="0.25">
      <c r="A14" s="122" t="s">
        <v>946</v>
      </c>
      <c r="B14" s="7" t="s">
        <v>213</v>
      </c>
      <c r="C14" s="4">
        <v>0</v>
      </c>
      <c r="D14" s="7" t="str">
        <f t="shared" si="0"/>
        <v>N/A</v>
      </c>
      <c r="E14" s="4">
        <v>0</v>
      </c>
      <c r="F14" s="7" t="str">
        <f t="shared" si="1"/>
        <v>N/A</v>
      </c>
      <c r="G14" s="4">
        <v>0</v>
      </c>
      <c r="H14" s="7" t="str">
        <f t="shared" si="2"/>
        <v>N/A</v>
      </c>
      <c r="I14" s="8" t="s">
        <v>1747</v>
      </c>
      <c r="J14" s="8" t="s">
        <v>1747</v>
      </c>
      <c r="K14" s="5" t="s">
        <v>213</v>
      </c>
      <c r="L14" s="91" t="str">
        <f t="shared" si="3"/>
        <v>N/A</v>
      </c>
    </row>
    <row r="15" spans="1:12" x14ac:dyDescent="0.25">
      <c r="A15" s="122" t="s">
        <v>947</v>
      </c>
      <c r="B15" s="7" t="s">
        <v>213</v>
      </c>
      <c r="C15" s="4">
        <v>0</v>
      </c>
      <c r="D15" s="7" t="str">
        <f t="shared" si="0"/>
        <v>N/A</v>
      </c>
      <c r="E15" s="4">
        <v>0</v>
      </c>
      <c r="F15" s="7" t="str">
        <f t="shared" si="1"/>
        <v>N/A</v>
      </c>
      <c r="G15" s="4">
        <v>0</v>
      </c>
      <c r="H15" s="7" t="str">
        <f t="shared" si="2"/>
        <v>N/A</v>
      </c>
      <c r="I15" s="8" t="s">
        <v>1747</v>
      </c>
      <c r="J15" s="8" t="s">
        <v>1747</v>
      </c>
      <c r="K15" s="5" t="s">
        <v>213</v>
      </c>
      <c r="L15" s="91" t="str">
        <f t="shared" si="3"/>
        <v>N/A</v>
      </c>
    </row>
    <row r="16" spans="1:12" ht="12.75" customHeight="1" x14ac:dyDescent="0.25">
      <c r="A16" s="122" t="s">
        <v>948</v>
      </c>
      <c r="B16" s="7" t="s">
        <v>213</v>
      </c>
      <c r="C16" s="4">
        <v>0</v>
      </c>
      <c r="D16" s="7" t="str">
        <f t="shared" si="0"/>
        <v>N/A</v>
      </c>
      <c r="E16" s="4">
        <v>0</v>
      </c>
      <c r="F16" s="7" t="str">
        <f t="shared" si="1"/>
        <v>N/A</v>
      </c>
      <c r="G16" s="4">
        <v>0</v>
      </c>
      <c r="H16" s="7" t="str">
        <f t="shared" si="2"/>
        <v>N/A</v>
      </c>
      <c r="I16" s="8" t="s">
        <v>1747</v>
      </c>
      <c r="J16" s="8" t="s">
        <v>1747</v>
      </c>
      <c r="K16" s="5" t="s">
        <v>213</v>
      </c>
      <c r="L16" s="91" t="str">
        <f t="shared" si="3"/>
        <v>N/A</v>
      </c>
    </row>
    <row r="17" spans="1:12" ht="12.75" customHeight="1" x14ac:dyDescent="0.25">
      <c r="A17" s="122" t="s">
        <v>949</v>
      </c>
      <c r="B17" s="7" t="s">
        <v>213</v>
      </c>
      <c r="C17" s="4">
        <v>83.116773183000006</v>
      </c>
      <c r="D17" s="7" t="str">
        <f t="shared" si="0"/>
        <v>N/A</v>
      </c>
      <c r="E17" s="4">
        <v>84.534205295999996</v>
      </c>
      <c r="F17" s="7" t="str">
        <f t="shared" si="1"/>
        <v>N/A</v>
      </c>
      <c r="G17" s="4">
        <v>83.775591003000002</v>
      </c>
      <c r="H17" s="7" t="str">
        <f t="shared" si="2"/>
        <v>N/A</v>
      </c>
      <c r="I17" s="8">
        <v>1.7050000000000001</v>
      </c>
      <c r="J17" s="8">
        <v>-0.89700000000000002</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0</v>
      </c>
      <c r="H18" s="7" t="str">
        <f t="shared" si="2"/>
        <v>N/A</v>
      </c>
      <c r="I18" s="8" t="s">
        <v>213</v>
      </c>
      <c r="J18" s="8" t="s">
        <v>213</v>
      </c>
      <c r="K18" s="5" t="s">
        <v>213</v>
      </c>
      <c r="L18" s="91" t="str">
        <f t="shared" si="3"/>
        <v>N/A</v>
      </c>
    </row>
    <row r="19" spans="1:12" ht="12.75" customHeight="1" x14ac:dyDescent="0.25">
      <c r="A19" s="122" t="s">
        <v>950</v>
      </c>
      <c r="B19" s="7" t="s">
        <v>213</v>
      </c>
      <c r="C19" s="4">
        <v>0</v>
      </c>
      <c r="D19" s="7" t="str">
        <f t="shared" si="0"/>
        <v>N/A</v>
      </c>
      <c r="E19" s="4">
        <v>0</v>
      </c>
      <c r="F19" s="7" t="str">
        <f t="shared" si="1"/>
        <v>N/A</v>
      </c>
      <c r="G19" s="4">
        <v>0</v>
      </c>
      <c r="H19" s="7" t="str">
        <f t="shared" si="2"/>
        <v>N/A</v>
      </c>
      <c r="I19" s="8" t="s">
        <v>1747</v>
      </c>
      <c r="J19" s="8" t="s">
        <v>1747</v>
      </c>
      <c r="K19" s="5" t="s">
        <v>213</v>
      </c>
      <c r="L19" s="91" t="str">
        <f t="shared" si="3"/>
        <v>N/A</v>
      </c>
    </row>
    <row r="20" spans="1:12" ht="12.75" customHeight="1" x14ac:dyDescent="0.25">
      <c r="A20" s="123" t="s">
        <v>132</v>
      </c>
      <c r="B20" s="1" t="s">
        <v>213</v>
      </c>
      <c r="C20" s="22">
        <v>1496</v>
      </c>
      <c r="D20" s="7" t="str">
        <f t="shared" si="0"/>
        <v>N/A</v>
      </c>
      <c r="E20" s="22">
        <v>1296</v>
      </c>
      <c r="F20" s="7" t="str">
        <f t="shared" si="1"/>
        <v>N/A</v>
      </c>
      <c r="G20" s="22">
        <v>3728</v>
      </c>
      <c r="H20" s="7" t="str">
        <f t="shared" si="2"/>
        <v>N/A</v>
      </c>
      <c r="I20" s="8">
        <v>-13.4</v>
      </c>
      <c r="J20" s="8">
        <v>187.7</v>
      </c>
      <c r="K20" s="22" t="s">
        <v>213</v>
      </c>
      <c r="L20" s="91" t="str">
        <f t="shared" si="3"/>
        <v>N/A</v>
      </c>
    </row>
    <row r="21" spans="1:12" ht="12.75" customHeight="1" x14ac:dyDescent="0.25">
      <c r="A21" s="123" t="s">
        <v>133</v>
      </c>
      <c r="B21" s="25" t="s">
        <v>276</v>
      </c>
      <c r="C21" s="4">
        <v>0.37245524190000001</v>
      </c>
      <c r="D21" s="7" t="str">
        <f>IF($B21="N/A","N/A",IF(C21&gt;=2,"No",IF(C21&lt;0,"No","Yes")))</f>
        <v>Yes</v>
      </c>
      <c r="E21" s="4">
        <v>0.33237160989999998</v>
      </c>
      <c r="F21" s="7" t="str">
        <f>IF($B21="N/A","N/A",IF(E21&gt;=2,"No",IF(E21&lt;0,"No","Yes")))</f>
        <v>Yes</v>
      </c>
      <c r="G21" s="4">
        <v>0.99391334720000002</v>
      </c>
      <c r="H21" s="7" t="str">
        <f>IF($B21="N/A","N/A",IF(G21&gt;=2,"No",IF(G21&lt;0,"No","Yes")))</f>
        <v>Yes</v>
      </c>
      <c r="I21" s="8">
        <v>-10.8</v>
      </c>
      <c r="J21" s="8">
        <v>199</v>
      </c>
      <c r="K21" s="5" t="s">
        <v>213</v>
      </c>
      <c r="L21" s="91" t="str">
        <f t="shared" si="3"/>
        <v>N/A</v>
      </c>
    </row>
    <row r="22" spans="1:12" x14ac:dyDescent="0.25">
      <c r="A22" s="114" t="s">
        <v>134</v>
      </c>
      <c r="B22" s="25" t="s">
        <v>213</v>
      </c>
      <c r="C22" s="26">
        <v>1546884</v>
      </c>
      <c r="D22" s="7" t="str">
        <f t="shared" ref="D22:D27" si="4">IF($B22="N/A","N/A",IF(C22&gt;10,"No",IF(C22&lt;-10,"No","Yes")))</f>
        <v>N/A</v>
      </c>
      <c r="E22" s="26">
        <v>2720264</v>
      </c>
      <c r="F22" s="7" t="str">
        <f t="shared" ref="F22:F27" si="5">IF($B22="N/A","N/A",IF(E22&gt;10,"No",IF(E22&lt;-10,"No","Yes")))</f>
        <v>N/A</v>
      </c>
      <c r="G22" s="26">
        <v>4447963</v>
      </c>
      <c r="H22" s="7" t="str">
        <f t="shared" ref="H22:H27" si="6">IF($B22="N/A","N/A",IF(G22&gt;10,"No",IF(G22&lt;-10,"No","Yes")))</f>
        <v>N/A</v>
      </c>
      <c r="I22" s="8">
        <v>75.849999999999994</v>
      </c>
      <c r="J22" s="8">
        <v>63.51</v>
      </c>
      <c r="K22" s="5" t="s">
        <v>213</v>
      </c>
      <c r="L22" s="91" t="str">
        <f t="shared" si="3"/>
        <v>N/A</v>
      </c>
    </row>
    <row r="23" spans="1:12" x14ac:dyDescent="0.25">
      <c r="A23" s="114" t="s">
        <v>1694</v>
      </c>
      <c r="B23" s="25" t="s">
        <v>213</v>
      </c>
      <c r="C23" s="26">
        <v>1034.013369</v>
      </c>
      <c r="D23" s="7" t="str">
        <f t="shared" si="4"/>
        <v>N/A</v>
      </c>
      <c r="E23" s="26">
        <v>2098.9691358</v>
      </c>
      <c r="F23" s="7" t="str">
        <f t="shared" si="5"/>
        <v>N/A</v>
      </c>
      <c r="G23" s="26">
        <v>1193.1231223</v>
      </c>
      <c r="H23" s="7" t="str">
        <f t="shared" si="6"/>
        <v>N/A</v>
      </c>
      <c r="I23" s="8">
        <v>103</v>
      </c>
      <c r="J23" s="8">
        <v>-43.2</v>
      </c>
      <c r="K23" s="5" t="s">
        <v>213</v>
      </c>
      <c r="L23" s="91" t="str">
        <f t="shared" si="3"/>
        <v>N/A</v>
      </c>
    </row>
    <row r="24" spans="1:12" ht="12.75" customHeight="1" x14ac:dyDescent="0.25">
      <c r="A24" s="123" t="s">
        <v>135</v>
      </c>
      <c r="B24" s="21" t="s">
        <v>213</v>
      </c>
      <c r="C24" s="1">
        <v>1496</v>
      </c>
      <c r="D24" s="7" t="str">
        <f t="shared" si="4"/>
        <v>N/A</v>
      </c>
      <c r="E24" s="1">
        <v>1296</v>
      </c>
      <c r="F24" s="7" t="str">
        <f t="shared" si="5"/>
        <v>N/A</v>
      </c>
      <c r="G24" s="1">
        <v>3728</v>
      </c>
      <c r="H24" s="7" t="str">
        <f t="shared" si="6"/>
        <v>N/A</v>
      </c>
      <c r="I24" s="8">
        <v>-13.4</v>
      </c>
      <c r="J24" s="8">
        <v>187.7</v>
      </c>
      <c r="K24" s="22" t="s">
        <v>213</v>
      </c>
      <c r="L24" s="91" t="str">
        <f t="shared" si="3"/>
        <v>N/A</v>
      </c>
    </row>
    <row r="25" spans="1:12" ht="12.75" customHeight="1" x14ac:dyDescent="0.25">
      <c r="A25" s="123" t="s">
        <v>136</v>
      </c>
      <c r="B25" s="21" t="s">
        <v>213</v>
      </c>
      <c r="C25" s="9">
        <v>0.37245524190000001</v>
      </c>
      <c r="D25" s="7" t="str">
        <f t="shared" si="4"/>
        <v>N/A</v>
      </c>
      <c r="E25" s="9">
        <v>0.33237160989999998</v>
      </c>
      <c r="F25" s="7" t="str">
        <f t="shared" si="5"/>
        <v>N/A</v>
      </c>
      <c r="G25" s="9">
        <v>0.99391334720000002</v>
      </c>
      <c r="H25" s="7" t="str">
        <f t="shared" si="6"/>
        <v>N/A</v>
      </c>
      <c r="I25" s="8">
        <v>-10.8</v>
      </c>
      <c r="J25" s="8">
        <v>199</v>
      </c>
      <c r="K25" s="5" t="s">
        <v>213</v>
      </c>
      <c r="L25" s="91" t="str">
        <f t="shared" si="3"/>
        <v>N/A</v>
      </c>
    </row>
    <row r="26" spans="1:12" ht="25" x14ac:dyDescent="0.25">
      <c r="A26" s="114" t="s">
        <v>137</v>
      </c>
      <c r="B26" s="21" t="s">
        <v>213</v>
      </c>
      <c r="C26" s="10">
        <v>1546884</v>
      </c>
      <c r="D26" s="7" t="str">
        <f t="shared" si="4"/>
        <v>N/A</v>
      </c>
      <c r="E26" s="10">
        <v>2720264</v>
      </c>
      <c r="F26" s="7" t="str">
        <f t="shared" si="5"/>
        <v>N/A</v>
      </c>
      <c r="G26" s="10">
        <v>4447963</v>
      </c>
      <c r="H26" s="7" t="str">
        <f t="shared" si="6"/>
        <v>N/A</v>
      </c>
      <c r="I26" s="8">
        <v>75.849999999999994</v>
      </c>
      <c r="J26" s="8">
        <v>63.51</v>
      </c>
      <c r="K26" s="5" t="s">
        <v>213</v>
      </c>
      <c r="L26" s="91" t="str">
        <f t="shared" si="3"/>
        <v>N/A</v>
      </c>
    </row>
    <row r="27" spans="1:12" ht="25" x14ac:dyDescent="0.25">
      <c r="A27" s="114" t="s">
        <v>951</v>
      </c>
      <c r="B27" s="21" t="s">
        <v>213</v>
      </c>
      <c r="C27" s="10">
        <v>1034.013369</v>
      </c>
      <c r="D27" s="7" t="str">
        <f t="shared" si="4"/>
        <v>N/A</v>
      </c>
      <c r="E27" s="10">
        <v>2098.9691358</v>
      </c>
      <c r="F27" s="7" t="str">
        <f t="shared" si="5"/>
        <v>N/A</v>
      </c>
      <c r="G27" s="10">
        <v>1193.1231223</v>
      </c>
      <c r="H27" s="7" t="str">
        <f t="shared" si="6"/>
        <v>N/A</v>
      </c>
      <c r="I27" s="8">
        <v>103</v>
      </c>
      <c r="J27" s="8">
        <v>-43.2</v>
      </c>
      <c r="K27" s="5" t="s">
        <v>213</v>
      </c>
      <c r="L27" s="91" t="str">
        <f t="shared" si="3"/>
        <v>N/A</v>
      </c>
    </row>
    <row r="28" spans="1:12" x14ac:dyDescent="0.25">
      <c r="A28" s="123" t="s">
        <v>138</v>
      </c>
      <c r="B28" s="1" t="s">
        <v>213</v>
      </c>
      <c r="C28" s="22">
        <v>3969</v>
      </c>
      <c r="D28" s="7" t="str">
        <f>IF($B28="N/A","N/A",IF(C28&gt;10,"No",IF(C28&lt;-10,"No","Yes")))</f>
        <v>N/A</v>
      </c>
      <c r="E28" s="22">
        <v>3708</v>
      </c>
      <c r="F28" s="7" t="str">
        <f>IF($B28="N/A","N/A",IF(E28&gt;10,"No",IF(E28&lt;-10,"No","Yes")))</f>
        <v>N/A</v>
      </c>
      <c r="G28" s="22">
        <v>4132</v>
      </c>
      <c r="H28" s="7" t="str">
        <f>IF($B28="N/A","N/A",IF(G28&gt;10,"No",IF(G28&lt;-10,"No","Yes")))</f>
        <v>N/A</v>
      </c>
      <c r="I28" s="8">
        <v>-6.58</v>
      </c>
      <c r="J28" s="8">
        <v>11.43</v>
      </c>
      <c r="K28" s="22" t="s">
        <v>213</v>
      </c>
      <c r="L28" s="91" t="str">
        <f>IF(J28="Div by 0", "N/A", IF(K28="N/A","N/A", IF(J28&gt;VALUE(MID(K28,1,2)), "No", IF(J28&lt;-1*VALUE(MID(K28,1,2)), "No", "Yes"))))</f>
        <v>N/A</v>
      </c>
    </row>
    <row r="29" spans="1:12" x14ac:dyDescent="0.25">
      <c r="A29" s="114" t="s">
        <v>139</v>
      </c>
      <c r="B29" s="25" t="s">
        <v>213</v>
      </c>
      <c r="C29" s="4">
        <v>0.98815164109999998</v>
      </c>
      <c r="D29" s="7" t="str">
        <f>IF($B29="N/A","N/A",IF(C29&gt;10,"No",IF(C29&lt;-10,"No","Yes")))</f>
        <v>N/A</v>
      </c>
      <c r="E29" s="4">
        <v>0.95095210620000004</v>
      </c>
      <c r="F29" s="7" t="str">
        <f>IF($B29="N/A","N/A",IF(E29&gt;10,"No",IF(E29&lt;-10,"No","Yes")))</f>
        <v>N/A</v>
      </c>
      <c r="G29" s="4">
        <v>1.1016228407999999</v>
      </c>
      <c r="H29" s="7" t="str">
        <f>IF($B29="N/A","N/A",IF(G29&gt;10,"No",IF(G29&lt;-10,"No","Yes")))</f>
        <v>N/A</v>
      </c>
      <c r="I29" s="8">
        <v>-3.76</v>
      </c>
      <c r="J29" s="8">
        <v>15.84</v>
      </c>
      <c r="K29" s="5" t="s">
        <v>213</v>
      </c>
      <c r="L29" s="91" t="str">
        <f>IF(J29="Div by 0", "N/A", IF(K29="N/A","N/A", IF(J29&gt;VALUE(MID(K29,1,2)), "No", IF(J29&lt;-1*VALUE(MID(K29,1,2)), "No", "Yes"))))</f>
        <v>N/A</v>
      </c>
    </row>
    <row r="30" spans="1:12" x14ac:dyDescent="0.25">
      <c r="A30" s="123" t="s">
        <v>140</v>
      </c>
      <c r="B30" s="22" t="s">
        <v>213</v>
      </c>
      <c r="C30" s="22">
        <v>8791</v>
      </c>
      <c r="D30" s="7" t="str">
        <f>IF($B30="N/A","N/A",IF(C30&gt;10,"No",IF(C30&lt;-10,"No","Yes")))</f>
        <v>N/A</v>
      </c>
      <c r="E30" s="22">
        <v>8139</v>
      </c>
      <c r="F30" s="7" t="str">
        <f>IF($B30="N/A","N/A",IF(E30&gt;10,"No",IF(E30&lt;-10,"No","Yes")))</f>
        <v>N/A</v>
      </c>
      <c r="G30" s="22">
        <v>8641</v>
      </c>
      <c r="H30" s="7" t="str">
        <f>IF($B30="N/A","N/A",IF(G30&gt;10,"No",IF(G30&lt;-10,"No","Yes")))</f>
        <v>N/A</v>
      </c>
      <c r="I30" s="8">
        <v>-7.42</v>
      </c>
      <c r="J30" s="8">
        <v>6.1680000000000001</v>
      </c>
      <c r="K30" s="22" t="s">
        <v>213</v>
      </c>
      <c r="L30" s="91" t="str">
        <f>IF(J30="Div by 0", "N/A", IF(K30="N/A","N/A", IF(J30&gt;VALUE(MID(K30,1,2)), "No", IF(J30&lt;-1*VALUE(MID(K30,1,2)), "No", "Yes"))))</f>
        <v>N/A</v>
      </c>
    </row>
    <row r="31" spans="1:12" x14ac:dyDescent="0.25">
      <c r="A31" s="114" t="s">
        <v>141</v>
      </c>
      <c r="B31" s="21" t="s">
        <v>213</v>
      </c>
      <c r="C31" s="4">
        <v>2.1886724809000002</v>
      </c>
      <c r="D31" s="7" t="str">
        <f>IF($B31="N/A","N/A",IF(C31&gt;10,"No",IF(C31&lt;-10,"No","Yes")))</f>
        <v>N/A</v>
      </c>
      <c r="E31" s="4">
        <v>2.0873244854999999</v>
      </c>
      <c r="F31" s="7" t="str">
        <f>IF($B31="N/A","N/A",IF(E31&gt;10,"No",IF(E31&lt;-10,"No","Yes")))</f>
        <v>N/A</v>
      </c>
      <c r="G31" s="4">
        <v>2.3037567685</v>
      </c>
      <c r="H31" s="7" t="str">
        <f>IF($B31="N/A","N/A",IF(G31&gt;10,"No",IF(G31&lt;-10,"No","Yes")))</f>
        <v>N/A</v>
      </c>
      <c r="I31" s="8">
        <v>-4.63</v>
      </c>
      <c r="J31" s="8">
        <v>10.37</v>
      </c>
      <c r="K31" s="5" t="s">
        <v>213</v>
      </c>
      <c r="L31" s="91" t="str">
        <f>IF(J31="Div by 0", "N/A", IF(K31="N/A","N/A", IF(J31&gt;VALUE(MID(K31,1,2)), "No", IF(J31&lt;-1*VALUE(MID(K31,1,2)), "No", "Yes"))))</f>
        <v>N/A</v>
      </c>
    </row>
    <row r="32" spans="1:12" ht="12.75" customHeight="1" x14ac:dyDescent="0.25">
      <c r="A32" s="129" t="s">
        <v>142</v>
      </c>
      <c r="B32" s="107" t="s">
        <v>213</v>
      </c>
      <c r="C32" s="107">
        <v>4116.25</v>
      </c>
      <c r="D32" s="130" t="str">
        <f>IF($B32="N/A","N/A",IF(C32&gt;10,"No",IF(C32&lt;-10,"No","Yes")))</f>
        <v>N/A</v>
      </c>
      <c r="E32" s="107">
        <v>2913.4166667</v>
      </c>
      <c r="F32" s="130" t="str">
        <f>IF($B32="N/A","N/A",IF(E32&gt;10,"No",IF(E32&lt;-10,"No","Yes")))</f>
        <v>N/A</v>
      </c>
      <c r="G32" s="107">
        <v>4753.9166667</v>
      </c>
      <c r="H32" s="130" t="str">
        <f>IF($B32="N/A","N/A",IF(G32&gt;10,"No",IF(G32&lt;-10,"No","Yes")))</f>
        <v>N/A</v>
      </c>
      <c r="I32" s="131">
        <v>-29.2</v>
      </c>
      <c r="J32" s="131">
        <v>63.17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77" sqref="A277"/>
      <selection pane="topRight" activeCell="A277" sqref="A277"/>
      <selection pane="bottomLeft" activeCell="A277" sqref="A277"/>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396194</v>
      </c>
      <c r="D6" s="7" t="str">
        <f>IF($B6="N/A","N/A",IF(C6&gt;10,"No",IF(C6&lt;-10,"No","Yes")))</f>
        <v>N/A</v>
      </c>
      <c r="E6" s="22">
        <v>384921</v>
      </c>
      <c r="F6" s="7" t="str">
        <f>IF($B6="N/A","N/A",IF(E6&gt;10,"No",IF(E6&lt;-10,"No","Yes")))</f>
        <v>N/A</v>
      </c>
      <c r="G6" s="22">
        <v>367223</v>
      </c>
      <c r="H6" s="7" t="str">
        <f>IF($B6="N/A","N/A",IF(G6&gt;10,"No",IF(G6&lt;-10,"No","Yes")))</f>
        <v>N/A</v>
      </c>
      <c r="I6" s="8">
        <v>-2.85</v>
      </c>
      <c r="J6" s="8">
        <v>-4.5999999999999996</v>
      </c>
      <c r="K6" s="1" t="s">
        <v>736</v>
      </c>
      <c r="L6" s="91" t="str">
        <f>IF(J6="Div by 0", "N/A", IF(K6="N/A","N/A", IF(J6&gt;VALUE(MID(K6,1,2)), "No", IF(J6&lt;-1*VALUE(MID(K6,1,2)), "No", "Yes"))))</f>
        <v>Yes</v>
      </c>
    </row>
    <row r="7" spans="1:12" x14ac:dyDescent="0.25">
      <c r="A7" s="123" t="s">
        <v>59</v>
      </c>
      <c r="B7" s="22" t="s">
        <v>213</v>
      </c>
      <c r="C7" s="22">
        <v>349015.37</v>
      </c>
      <c r="D7" s="7" t="str">
        <f>IF($B7="N/A","N/A",IF(C7&gt;10,"No",IF(C7&lt;-10,"No","Yes")))</f>
        <v>N/A</v>
      </c>
      <c r="E7" s="22">
        <v>336823.48</v>
      </c>
      <c r="F7" s="7" t="str">
        <f>IF($B7="N/A","N/A",IF(E7&gt;10,"No",IF(E7&lt;-10,"No","Yes")))</f>
        <v>N/A</v>
      </c>
      <c r="G7" s="22">
        <v>320424.2</v>
      </c>
      <c r="H7" s="7" t="str">
        <f>IF($B7="N/A","N/A",IF(G7&gt;10,"No",IF(G7&lt;-10,"No","Yes")))</f>
        <v>N/A</v>
      </c>
      <c r="I7" s="8">
        <v>-3.49</v>
      </c>
      <c r="J7" s="8">
        <v>-4.87</v>
      </c>
      <c r="K7" s="1" t="s">
        <v>737</v>
      </c>
      <c r="L7" s="91" t="str">
        <f>IF(J7="Div by 0", "N/A", IF(K7="N/A","N/A", IF(J7&gt;VALUE(MID(K7,1,2)), "No", IF(J7&lt;-1*VALUE(MID(K7,1,2)), "No", "Yes"))))</f>
        <v>Yes</v>
      </c>
    </row>
    <row r="8" spans="1:12" x14ac:dyDescent="0.25">
      <c r="A8" s="133" t="s">
        <v>143</v>
      </c>
      <c r="B8" s="22" t="s">
        <v>213</v>
      </c>
      <c r="C8" s="22">
        <v>21147</v>
      </c>
      <c r="D8" s="7" t="str">
        <f>IF($B8="N/A","N/A",IF(C8&gt;10,"No",IF(C8&lt;-10,"No","Yes")))</f>
        <v>N/A</v>
      </c>
      <c r="E8" s="22">
        <v>21369</v>
      </c>
      <c r="F8" s="7" t="str">
        <f>IF($B8="N/A","N/A",IF(E8&gt;10,"No",IF(E8&lt;-10,"No","Yes")))</f>
        <v>N/A</v>
      </c>
      <c r="G8" s="22">
        <v>16884</v>
      </c>
      <c r="H8" s="7" t="str">
        <f>IF($B8="N/A","N/A",IF(G8&gt;10,"No",IF(G8&lt;-10,"No","Yes")))</f>
        <v>N/A</v>
      </c>
      <c r="I8" s="8">
        <v>1.05</v>
      </c>
      <c r="J8" s="8">
        <v>-21</v>
      </c>
      <c r="K8" s="22" t="s">
        <v>213</v>
      </c>
      <c r="L8" s="91" t="str">
        <f>IF(J8="Div by 0", "N/A", IF(K8="N/A","N/A", IF(J8&gt;VALUE(MID(K8,1,2)), "No", IF(J8&lt;-1*VALUE(MID(K8,1,2)), "No", "Yes"))))</f>
        <v>N/A</v>
      </c>
    </row>
    <row r="9" spans="1:12" x14ac:dyDescent="0.25">
      <c r="A9" s="123" t="s">
        <v>678</v>
      </c>
      <c r="B9" s="22" t="s">
        <v>213</v>
      </c>
      <c r="C9" s="22">
        <v>20436</v>
      </c>
      <c r="D9" s="7" t="str">
        <f t="shared" ref="D9:D11" si="0">IF($B9="N/A","N/A",IF(C9&gt;10,"No",IF(C9&lt;-10,"No","Yes")))</f>
        <v>N/A</v>
      </c>
      <c r="E9" s="22">
        <v>20691</v>
      </c>
      <c r="F9" s="7" t="str">
        <f t="shared" ref="F9:F11" si="1">IF($B9="N/A","N/A",IF(E9&gt;10,"No",IF(E9&lt;-10,"No","Yes")))</f>
        <v>N/A</v>
      </c>
      <c r="G9" s="22">
        <v>16172</v>
      </c>
      <c r="H9" s="7" t="str">
        <f t="shared" ref="H9:H11" si="2">IF($B9="N/A","N/A",IF(G9&gt;10,"No",IF(G9&lt;-10,"No","Yes")))</f>
        <v>N/A</v>
      </c>
      <c r="I9" s="8">
        <v>1.248</v>
      </c>
      <c r="J9" s="8">
        <v>-21.8</v>
      </c>
      <c r="K9" s="22" t="s">
        <v>213</v>
      </c>
      <c r="L9" s="91" t="str">
        <f t="shared" ref="L9:L11" si="3">IF(J9="Div by 0", "N/A", IF(K9="N/A","N/A", IF(J9&gt;VALUE(MID(K9,1,2)), "No", IF(J9&lt;-1*VALUE(MID(K9,1,2)), "No", "Yes"))))</f>
        <v>N/A</v>
      </c>
    </row>
    <row r="10" spans="1:12" x14ac:dyDescent="0.25">
      <c r="A10" s="123" t="s">
        <v>423</v>
      </c>
      <c r="B10" s="22" t="s">
        <v>213</v>
      </c>
      <c r="C10" s="22">
        <v>709</v>
      </c>
      <c r="D10" s="7" t="str">
        <f t="shared" si="0"/>
        <v>N/A</v>
      </c>
      <c r="E10" s="22">
        <v>678</v>
      </c>
      <c r="F10" s="7" t="str">
        <f t="shared" si="1"/>
        <v>N/A</v>
      </c>
      <c r="G10" s="22">
        <v>712</v>
      </c>
      <c r="H10" s="7" t="str">
        <f t="shared" si="2"/>
        <v>N/A</v>
      </c>
      <c r="I10" s="8">
        <v>-4.37</v>
      </c>
      <c r="J10" s="8">
        <v>5.0149999999999997</v>
      </c>
      <c r="K10" s="22" t="s">
        <v>213</v>
      </c>
      <c r="L10" s="91" t="str">
        <f t="shared" si="3"/>
        <v>N/A</v>
      </c>
    </row>
    <row r="11" spans="1:12" x14ac:dyDescent="0.25">
      <c r="A11" s="123" t="s">
        <v>169</v>
      </c>
      <c r="B11" s="22" t="s">
        <v>213</v>
      </c>
      <c r="C11" s="4">
        <v>5.3375366612999997</v>
      </c>
      <c r="D11" s="7" t="str">
        <f t="shared" si="0"/>
        <v>N/A</v>
      </c>
      <c r="E11" s="4">
        <v>5.5515287552999997</v>
      </c>
      <c r="F11" s="7" t="str">
        <f t="shared" si="1"/>
        <v>N/A</v>
      </c>
      <c r="G11" s="4">
        <v>4.5977512302000001</v>
      </c>
      <c r="H11" s="7" t="str">
        <f t="shared" si="2"/>
        <v>N/A</v>
      </c>
      <c r="I11" s="8">
        <v>4.0090000000000003</v>
      </c>
      <c r="J11" s="8">
        <v>-17.2</v>
      </c>
      <c r="K11" s="22" t="s">
        <v>213</v>
      </c>
      <c r="L11" s="91" t="str">
        <f t="shared" si="3"/>
        <v>N/A</v>
      </c>
    </row>
    <row r="12" spans="1:12" x14ac:dyDescent="0.25">
      <c r="A12" s="123" t="s">
        <v>144</v>
      </c>
      <c r="B12" s="22" t="s">
        <v>213</v>
      </c>
      <c r="C12" s="22">
        <v>10512.25</v>
      </c>
      <c r="D12" s="7" t="str">
        <f>IF($B12="N/A","N/A",IF(C12&gt;10,"No",IF(C12&lt;-10,"No","Yes")))</f>
        <v>N/A</v>
      </c>
      <c r="E12" s="22">
        <v>10202.666667</v>
      </c>
      <c r="F12" s="7" t="str">
        <f>IF($B12="N/A","N/A",IF(E12&gt;10,"No",IF(E12&lt;-10,"No","Yes")))</f>
        <v>N/A</v>
      </c>
      <c r="G12" s="22">
        <v>6497.5833333</v>
      </c>
      <c r="H12" s="7" t="str">
        <f>IF($B12="N/A","N/A",IF(G12&gt;10,"No",IF(G12&lt;-10,"No","Yes")))</f>
        <v>N/A</v>
      </c>
      <c r="I12" s="8">
        <v>-2.94</v>
      </c>
      <c r="J12" s="8">
        <v>-36.299999999999997</v>
      </c>
      <c r="K12" s="22" t="s">
        <v>213</v>
      </c>
      <c r="L12" s="91" t="str">
        <f>IF(J12="Div by 0", "N/A", IF(K12="N/A","N/A", IF(J12&gt;VALUE(MID(K12,1,2)), "No", IF(J12&lt;-1*VALUE(MID(K12,1,2)), "No", "Yes"))))</f>
        <v>N/A</v>
      </c>
    </row>
    <row r="13" spans="1:12" x14ac:dyDescent="0.25">
      <c r="A13" s="90" t="s">
        <v>364</v>
      </c>
      <c r="B13" s="33" t="s">
        <v>213</v>
      </c>
      <c r="C13" s="4">
        <v>99.537600267000002</v>
      </c>
      <c r="D13" s="9" t="str">
        <f>IF($B13="N/A","N/A",IF(C13&gt;=95,"Yes","No"))</f>
        <v>N/A</v>
      </c>
      <c r="E13" s="4">
        <v>99.484829355000002</v>
      </c>
      <c r="F13" s="9" t="str">
        <f>IF($B13="N/A","N/A",IF(E13&gt;=95,"Yes","No"))</f>
        <v>N/A</v>
      </c>
      <c r="G13" s="4">
        <v>99.461907342000003</v>
      </c>
      <c r="H13" s="7" t="str">
        <f>IF($B13="N/A","N/A",IF(G13&gt;=95,"Yes","No"))</f>
        <v>N/A</v>
      </c>
      <c r="I13" s="8">
        <v>-5.2999999999999999E-2</v>
      </c>
      <c r="J13" s="8">
        <v>-2.3E-2</v>
      </c>
      <c r="K13" s="25" t="s">
        <v>737</v>
      </c>
      <c r="L13" s="91" t="str">
        <f t="shared" ref="L13:L70" si="4">IF(J13="Div by 0", "N/A", IF(K13="N/A","N/A", IF(J13&gt;VALUE(MID(K13,1,2)), "No", IF(J13&lt;-1*VALUE(MID(K13,1,2)), "No", "Yes"))))</f>
        <v>Yes</v>
      </c>
    </row>
    <row r="14" spans="1:12" x14ac:dyDescent="0.25">
      <c r="A14" s="134" t="s">
        <v>365</v>
      </c>
      <c r="B14" s="33" t="s">
        <v>213</v>
      </c>
      <c r="C14" s="34">
        <v>0.45331327580000003</v>
      </c>
      <c r="D14" s="34" t="str">
        <f>IF($B14="N/A","N/A",IF(C14&gt;10,"No",IF(C14&lt;-10,"No","Yes")))</f>
        <v>N/A</v>
      </c>
      <c r="E14" s="34">
        <v>0.50633766410000003</v>
      </c>
      <c r="F14" s="9" t="str">
        <f>IF($B14="N/A","N/A",IF(E14&gt;95,"Yes","No"))</f>
        <v>N/A</v>
      </c>
      <c r="G14" s="34">
        <v>0.52937860650000002</v>
      </c>
      <c r="H14" s="7" t="str">
        <f>IF($B14="N/A","N/A",IF(G14&gt;95,"Yes","No"))</f>
        <v>N/A</v>
      </c>
      <c r="I14" s="35">
        <v>11.7</v>
      </c>
      <c r="J14" s="35">
        <v>4.5510000000000002</v>
      </c>
      <c r="K14" s="36" t="s">
        <v>213</v>
      </c>
      <c r="L14" s="91" t="str">
        <f t="shared" si="4"/>
        <v>N/A</v>
      </c>
    </row>
    <row r="15" spans="1:12" x14ac:dyDescent="0.25">
      <c r="A15" s="134" t="s">
        <v>366</v>
      </c>
      <c r="B15" s="33" t="s">
        <v>213</v>
      </c>
      <c r="C15" s="34">
        <v>9.0864576000000002E-3</v>
      </c>
      <c r="D15" s="34" t="str">
        <f t="shared" ref="D15:D21" si="5">IF($B15="N/A","N/A",IF(C15&gt;10,"No",IF(C15&lt;-10,"No","Yes")))</f>
        <v>N/A</v>
      </c>
      <c r="E15" s="34">
        <v>8.8329813000000007E-3</v>
      </c>
      <c r="F15" s="34" t="str">
        <f t="shared" ref="F15:F21" si="6">IF($B15="N/A","N/A",IF(E15&gt;10,"No",IF(E15&lt;-10,"No","Yes")))</f>
        <v>N/A</v>
      </c>
      <c r="G15" s="34">
        <v>8.7140511E-3</v>
      </c>
      <c r="H15" s="37" t="str">
        <f t="shared" ref="H15:H21" si="7">IF($B15="N/A","N/A",IF(G15&gt;10,"No",IF(G15&lt;-10,"No","Yes")))</f>
        <v>N/A</v>
      </c>
      <c r="I15" s="35">
        <v>-2.79</v>
      </c>
      <c r="J15" s="35">
        <v>-1.35</v>
      </c>
      <c r="K15" s="36" t="s">
        <v>213</v>
      </c>
      <c r="L15" s="91" t="str">
        <f t="shared" si="4"/>
        <v>N/A</v>
      </c>
    </row>
    <row r="16" spans="1:12" x14ac:dyDescent="0.25">
      <c r="A16" s="134" t="s">
        <v>367</v>
      </c>
      <c r="B16" s="33" t="s">
        <v>213</v>
      </c>
      <c r="C16" s="38">
        <v>1832</v>
      </c>
      <c r="D16" s="38" t="str">
        <f t="shared" si="5"/>
        <v>N/A</v>
      </c>
      <c r="E16" s="38">
        <v>1983</v>
      </c>
      <c r="F16" s="38" t="str">
        <f t="shared" si="6"/>
        <v>N/A</v>
      </c>
      <c r="G16" s="38">
        <v>1976</v>
      </c>
      <c r="H16" s="37" t="str">
        <f t="shared" si="7"/>
        <v>N/A</v>
      </c>
      <c r="I16" s="35">
        <v>8.2420000000000009</v>
      </c>
      <c r="J16" s="35">
        <v>-0.35299999999999998</v>
      </c>
      <c r="K16" s="36" t="s">
        <v>213</v>
      </c>
      <c r="L16" s="91" t="str">
        <f t="shared" si="4"/>
        <v>N/A</v>
      </c>
    </row>
    <row r="17" spans="1:12" x14ac:dyDescent="0.25">
      <c r="A17" s="135" t="s">
        <v>368</v>
      </c>
      <c r="B17" s="33" t="s">
        <v>213</v>
      </c>
      <c r="C17" s="34">
        <v>0.46239973350000002</v>
      </c>
      <c r="D17" s="37" t="str">
        <f t="shared" si="5"/>
        <v>N/A</v>
      </c>
      <c r="E17" s="34">
        <v>0.51517064540000002</v>
      </c>
      <c r="F17" s="37" t="str">
        <f t="shared" si="6"/>
        <v>N/A</v>
      </c>
      <c r="G17" s="34">
        <v>0.53809265760000002</v>
      </c>
      <c r="H17" s="37" t="str">
        <f t="shared" si="7"/>
        <v>N/A</v>
      </c>
      <c r="I17" s="35">
        <v>11.41</v>
      </c>
      <c r="J17" s="35">
        <v>4.4489999999999998</v>
      </c>
      <c r="K17" s="36" t="s">
        <v>213</v>
      </c>
      <c r="L17" s="91" t="str">
        <f t="shared" si="4"/>
        <v>N/A</v>
      </c>
    </row>
    <row r="18" spans="1:12" x14ac:dyDescent="0.25">
      <c r="A18" s="134" t="s">
        <v>679</v>
      </c>
      <c r="B18" s="33" t="s">
        <v>213</v>
      </c>
      <c r="C18" s="34">
        <v>71.342794760000004</v>
      </c>
      <c r="D18" s="37" t="str">
        <f t="shared" si="5"/>
        <v>N/A</v>
      </c>
      <c r="E18" s="34">
        <v>80.433686334000001</v>
      </c>
      <c r="F18" s="37" t="str">
        <f t="shared" si="6"/>
        <v>N/A</v>
      </c>
      <c r="G18" s="34">
        <v>81.174089069000004</v>
      </c>
      <c r="H18" s="37" t="str">
        <f t="shared" si="7"/>
        <v>N/A</v>
      </c>
      <c r="I18" s="8">
        <v>12.74</v>
      </c>
      <c r="J18" s="8">
        <v>0.92049999999999998</v>
      </c>
      <c r="K18" s="36" t="s">
        <v>213</v>
      </c>
      <c r="L18" s="91" t="str">
        <f t="shared" si="4"/>
        <v>N/A</v>
      </c>
    </row>
    <row r="19" spans="1:12" x14ac:dyDescent="0.25">
      <c r="A19" s="134" t="s">
        <v>680</v>
      </c>
      <c r="B19" s="33" t="s">
        <v>213</v>
      </c>
      <c r="C19" s="34">
        <v>24.344978166000001</v>
      </c>
      <c r="D19" s="37" t="str">
        <f t="shared" si="5"/>
        <v>N/A</v>
      </c>
      <c r="E19" s="34">
        <v>32.12304589</v>
      </c>
      <c r="F19" s="37" t="str">
        <f t="shared" si="6"/>
        <v>N/A</v>
      </c>
      <c r="G19" s="34">
        <v>30.718623482000002</v>
      </c>
      <c r="H19" s="37" t="str">
        <f t="shared" si="7"/>
        <v>N/A</v>
      </c>
      <c r="I19" s="8">
        <v>31.95</v>
      </c>
      <c r="J19" s="8">
        <v>-4.37</v>
      </c>
      <c r="K19" s="36" t="s">
        <v>213</v>
      </c>
      <c r="L19" s="91" t="str">
        <f t="shared" si="4"/>
        <v>N/A</v>
      </c>
    </row>
    <row r="20" spans="1:12" ht="25" x14ac:dyDescent="0.25">
      <c r="A20" s="134" t="s">
        <v>681</v>
      </c>
      <c r="B20" s="33" t="s">
        <v>213</v>
      </c>
      <c r="C20" s="34">
        <v>13.209606987000001</v>
      </c>
      <c r="D20" s="37" t="str">
        <f t="shared" si="5"/>
        <v>N/A</v>
      </c>
      <c r="E20" s="34">
        <v>15.431164902000001</v>
      </c>
      <c r="F20" s="37" t="str">
        <f t="shared" si="6"/>
        <v>N/A</v>
      </c>
      <c r="G20" s="34">
        <v>17.105263158</v>
      </c>
      <c r="H20" s="37" t="str">
        <f t="shared" si="7"/>
        <v>N/A</v>
      </c>
      <c r="I20" s="8">
        <v>16.82</v>
      </c>
      <c r="J20" s="8">
        <v>10.85</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52</v>
      </c>
      <c r="D22" s="7" t="str">
        <f>IF($B22="N/A","N/A",IF(C22&gt;0,"No",IF(C22&lt;0,"No","Yes")))</f>
        <v>No</v>
      </c>
      <c r="E22" s="1">
        <v>17</v>
      </c>
      <c r="F22" s="7" t="str">
        <f>IF($B22="N/A","N/A",IF(E22&gt;0,"No",IF(E22&lt;0,"No","Yes")))</f>
        <v>No</v>
      </c>
      <c r="G22" s="1">
        <v>38</v>
      </c>
      <c r="H22" s="7" t="str">
        <f>IF($B22="N/A","N/A",IF(G22&gt;0,"No",IF(G22&lt;0,"No","Yes")))</f>
        <v>No</v>
      </c>
      <c r="I22" s="8">
        <v>-67.3</v>
      </c>
      <c r="J22" s="8">
        <v>123.5</v>
      </c>
      <c r="K22" s="25" t="s">
        <v>213</v>
      </c>
      <c r="L22" s="91" t="str">
        <f t="shared" si="4"/>
        <v>N/A</v>
      </c>
    </row>
    <row r="23" spans="1:12" x14ac:dyDescent="0.25">
      <c r="A23" s="136" t="s">
        <v>145</v>
      </c>
      <c r="B23" s="25" t="s">
        <v>279</v>
      </c>
      <c r="C23" s="4">
        <v>2.6249766500000001E-2</v>
      </c>
      <c r="D23" s="7" t="str">
        <f>IF($B23="N/A","N/A",IF(C23&gt;=10,"No",IF(C23&lt;0,"No","Yes")))</f>
        <v>Yes</v>
      </c>
      <c r="E23" s="4">
        <v>8.8329813000000007E-3</v>
      </c>
      <c r="F23" s="7" t="str">
        <f>IF($B23="N/A","N/A",IF(E23&gt;=10,"No",IF(E23&lt;0,"No","Yes")))</f>
        <v>Yes</v>
      </c>
      <c r="G23" s="4">
        <v>2.06958714E-2</v>
      </c>
      <c r="H23" s="7" t="str">
        <f>IF($B23="N/A","N/A",IF(G23&gt;=10,"No",IF(G23&lt;0,"No","Yes")))</f>
        <v>Yes</v>
      </c>
      <c r="I23" s="8">
        <v>-66.400000000000006</v>
      </c>
      <c r="J23" s="8">
        <v>134.30000000000001</v>
      </c>
      <c r="K23" s="25" t="s">
        <v>213</v>
      </c>
      <c r="L23" s="91" t="str">
        <f t="shared" si="4"/>
        <v>N/A</v>
      </c>
    </row>
    <row r="24" spans="1:12" x14ac:dyDescent="0.25">
      <c r="A24" s="114" t="s">
        <v>424</v>
      </c>
      <c r="B24" s="21" t="s">
        <v>213</v>
      </c>
      <c r="C24" s="9">
        <v>65.384615385000004</v>
      </c>
      <c r="D24" s="37" t="str">
        <f t="shared" ref="D24:D27" si="8">IF($B24="N/A","N/A",IF(C24&gt;10,"No",IF(C24&lt;-10,"No","Yes")))</f>
        <v>N/A</v>
      </c>
      <c r="E24" s="9">
        <v>82.352941176000002</v>
      </c>
      <c r="F24" s="7" t="str">
        <f t="shared" ref="F24:F27" si="9">IF($B24="N/A","N/A",IF(E24&gt;10,"No",IF(E24&lt;-10,"No","Yes")))</f>
        <v>N/A</v>
      </c>
      <c r="G24" s="9">
        <v>89.473684211000005</v>
      </c>
      <c r="H24" s="7" t="str">
        <f t="shared" ref="H24:H27" si="10">IF($B24="N/A","N/A",IF(G24&gt;10,"No",IF(G24&lt;-10,"No","Yes")))</f>
        <v>N/A</v>
      </c>
      <c r="I24" s="8">
        <v>25.95</v>
      </c>
      <c r="J24" s="8">
        <v>8.6470000000000002</v>
      </c>
      <c r="K24" s="25" t="s">
        <v>213</v>
      </c>
      <c r="L24" s="91" t="str">
        <f t="shared" si="4"/>
        <v>N/A</v>
      </c>
    </row>
    <row r="25" spans="1:12" x14ac:dyDescent="0.25">
      <c r="A25" s="114" t="s">
        <v>425</v>
      </c>
      <c r="B25" s="21" t="s">
        <v>213</v>
      </c>
      <c r="C25" s="9">
        <v>11.538461538</v>
      </c>
      <c r="D25" s="37" t="str">
        <f t="shared" si="8"/>
        <v>N/A</v>
      </c>
      <c r="E25" s="9">
        <v>5.8823529411999997</v>
      </c>
      <c r="F25" s="7" t="str">
        <f t="shared" si="9"/>
        <v>N/A</v>
      </c>
      <c r="G25" s="9">
        <v>15.789473684000001</v>
      </c>
      <c r="H25" s="7" t="str">
        <f t="shared" si="10"/>
        <v>N/A</v>
      </c>
      <c r="I25" s="8">
        <v>-49</v>
      </c>
      <c r="J25" s="8">
        <v>168.4</v>
      </c>
      <c r="K25" s="25" t="s">
        <v>213</v>
      </c>
      <c r="L25" s="91" t="str">
        <f t="shared" si="4"/>
        <v>N/A</v>
      </c>
    </row>
    <row r="26" spans="1:12" x14ac:dyDescent="0.25">
      <c r="A26" s="114" t="s">
        <v>421</v>
      </c>
      <c r="B26" s="21" t="s">
        <v>213</v>
      </c>
      <c r="C26" s="9">
        <v>0</v>
      </c>
      <c r="D26" s="37" t="str">
        <f t="shared" si="8"/>
        <v>N/A</v>
      </c>
      <c r="E26" s="9">
        <v>0</v>
      </c>
      <c r="F26" s="7" t="str">
        <f t="shared" si="9"/>
        <v>N/A</v>
      </c>
      <c r="G26" s="9">
        <v>1.3157894737</v>
      </c>
      <c r="H26" s="7" t="str">
        <f t="shared" si="10"/>
        <v>N/A</v>
      </c>
      <c r="I26" s="8" t="s">
        <v>1747</v>
      </c>
      <c r="J26" s="8" t="s">
        <v>1747</v>
      </c>
      <c r="K26" s="25" t="s">
        <v>213</v>
      </c>
      <c r="L26" s="91" t="str">
        <f t="shared" si="4"/>
        <v>N/A</v>
      </c>
    </row>
    <row r="27" spans="1:12" x14ac:dyDescent="0.25">
      <c r="A27" s="114" t="s">
        <v>422</v>
      </c>
      <c r="B27" s="21" t="s">
        <v>213</v>
      </c>
      <c r="C27" s="9">
        <v>0</v>
      </c>
      <c r="D27" s="37" t="str">
        <f t="shared" si="8"/>
        <v>N/A</v>
      </c>
      <c r="E27" s="9">
        <v>0</v>
      </c>
      <c r="F27" s="7" t="str">
        <f t="shared" si="9"/>
        <v>N/A</v>
      </c>
      <c r="G27" s="9">
        <v>0</v>
      </c>
      <c r="H27" s="7" t="str">
        <f t="shared" si="10"/>
        <v>N/A</v>
      </c>
      <c r="I27" s="8" t="s">
        <v>1747</v>
      </c>
      <c r="J27" s="8" t="s">
        <v>1747</v>
      </c>
      <c r="K27" s="25" t="s">
        <v>213</v>
      </c>
      <c r="L27" s="91" t="str">
        <f t="shared" si="4"/>
        <v>N/A</v>
      </c>
    </row>
    <row r="28" spans="1:12" x14ac:dyDescent="0.25">
      <c r="A28" s="114" t="s">
        <v>952</v>
      </c>
      <c r="B28" s="21" t="s">
        <v>213</v>
      </c>
      <c r="C28" s="34">
        <v>27.705366562999998</v>
      </c>
      <c r="D28" s="37" t="str">
        <f>IF($B28="N/A","N/A",IF(C28&gt;10,"No",IF(C28&lt;-10,"No","Yes")))</f>
        <v>N/A</v>
      </c>
      <c r="E28" s="34">
        <v>28.256187633</v>
      </c>
      <c r="F28" s="37" t="str">
        <f>IF($B28="N/A","N/A",IF(E28&gt;10,"No",IF(E28&lt;-10,"No","Yes")))</f>
        <v>N/A</v>
      </c>
      <c r="G28" s="34">
        <v>29.082328721</v>
      </c>
      <c r="H28" s="37" t="str">
        <f>IF($B28="N/A","N/A",IF(G28&gt;10,"No",IF(G28&lt;-10,"No","Yes")))</f>
        <v>N/A</v>
      </c>
      <c r="I28" s="8">
        <v>1.988</v>
      </c>
      <c r="J28" s="8">
        <v>2.9239999999999999</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96.299792526000005</v>
      </c>
      <c r="D30" s="7" t="str">
        <f>IF($B30="N/A","N/A",IF(C30&gt;=98,"Yes","No"))</f>
        <v>No</v>
      </c>
      <c r="E30" s="9">
        <v>98.228467660000007</v>
      </c>
      <c r="F30" s="7" t="str">
        <f>IF($B30="N/A","N/A",IF(E30&gt;=98,"Yes","No"))</f>
        <v>Yes</v>
      </c>
      <c r="G30" s="9">
        <v>95.463791756000006</v>
      </c>
      <c r="H30" s="7" t="str">
        <f>IF($B30="N/A","N/A",IF(G30&gt;=98,"Yes","No"))</f>
        <v>No</v>
      </c>
      <c r="I30" s="8">
        <v>2.0030000000000001</v>
      </c>
      <c r="J30" s="8">
        <v>-2.81</v>
      </c>
      <c r="K30" s="25" t="s">
        <v>737</v>
      </c>
      <c r="L30" s="91" t="str">
        <f t="shared" si="4"/>
        <v>Yes</v>
      </c>
    </row>
    <row r="31" spans="1:12" x14ac:dyDescent="0.25">
      <c r="A31" s="114" t="s">
        <v>18</v>
      </c>
      <c r="B31" s="25" t="s">
        <v>277</v>
      </c>
      <c r="C31" s="9">
        <v>98.675396397</v>
      </c>
      <c r="D31" s="7" t="str">
        <f>IF($B31="N/A","N/A",IF(C31&gt;=95,"Yes","No"))</f>
        <v>Yes</v>
      </c>
      <c r="E31" s="9">
        <v>99.134887418000005</v>
      </c>
      <c r="F31" s="7" t="str">
        <f>IF($B31="N/A","N/A",IF(E31&gt;=95,"Yes","No"))</f>
        <v>Yes</v>
      </c>
      <c r="G31" s="9">
        <v>97.012169717000006</v>
      </c>
      <c r="H31" s="7" t="str">
        <f>IF($B31="N/A","N/A",IF(G31&gt;=95,"Yes","No"))</f>
        <v>Yes</v>
      </c>
      <c r="I31" s="8">
        <v>0.4657</v>
      </c>
      <c r="J31" s="8">
        <v>-2.14</v>
      </c>
      <c r="K31" s="25" t="s">
        <v>737</v>
      </c>
      <c r="L31" s="91" t="str">
        <f t="shared" si="4"/>
        <v>Yes</v>
      </c>
    </row>
    <row r="32" spans="1:12" x14ac:dyDescent="0.25">
      <c r="A32" s="114" t="s">
        <v>23</v>
      </c>
      <c r="B32" s="21" t="s">
        <v>213</v>
      </c>
      <c r="C32" s="9">
        <v>81.188761061999998</v>
      </c>
      <c r="D32" s="7" t="str">
        <f t="shared" ref="D32:D37" si="11">IF($B32="N/A","N/A",IF(C32&gt;10,"No",IF(C32&lt;-10,"No","Yes")))</f>
        <v>N/A</v>
      </c>
      <c r="E32" s="9">
        <v>82.562655714000002</v>
      </c>
      <c r="F32" s="7" t="str">
        <f t="shared" ref="F32:F37" si="12">IF($B32="N/A","N/A",IF(E32&gt;10,"No",IF(E32&lt;-10,"No","Yes")))</f>
        <v>N/A</v>
      </c>
      <c r="G32" s="9">
        <v>81.675984346999996</v>
      </c>
      <c r="H32" s="7" t="str">
        <f t="shared" ref="H32:H37" si="13">IF($B32="N/A","N/A",IF(G32&gt;10,"No",IF(G32&lt;-10,"No","Yes")))</f>
        <v>N/A</v>
      </c>
      <c r="I32" s="8">
        <v>1.6919999999999999</v>
      </c>
      <c r="J32" s="8">
        <v>-1.07</v>
      </c>
      <c r="K32" s="25" t="s">
        <v>737</v>
      </c>
      <c r="L32" s="91" t="str">
        <f t="shared" si="4"/>
        <v>Yes</v>
      </c>
    </row>
    <row r="33" spans="1:12" x14ac:dyDescent="0.25">
      <c r="A33" s="114" t="s">
        <v>24</v>
      </c>
      <c r="B33" s="21" t="s">
        <v>213</v>
      </c>
      <c r="C33" s="9">
        <v>3.0467397285</v>
      </c>
      <c r="D33" s="7" t="str">
        <f t="shared" si="11"/>
        <v>N/A</v>
      </c>
      <c r="E33" s="9">
        <v>3.3347102392000001</v>
      </c>
      <c r="F33" s="7" t="str">
        <f t="shared" si="12"/>
        <v>N/A</v>
      </c>
      <c r="G33" s="9">
        <v>3.4921559923999999</v>
      </c>
      <c r="H33" s="7" t="str">
        <f t="shared" si="13"/>
        <v>N/A</v>
      </c>
      <c r="I33" s="8">
        <v>9.452</v>
      </c>
      <c r="J33" s="8">
        <v>4.7210000000000001</v>
      </c>
      <c r="K33" s="25" t="s">
        <v>737</v>
      </c>
      <c r="L33" s="91" t="str">
        <f t="shared" si="4"/>
        <v>Yes</v>
      </c>
    </row>
    <row r="34" spans="1:12" x14ac:dyDescent="0.25">
      <c r="A34" s="114" t="s">
        <v>25</v>
      </c>
      <c r="B34" s="21" t="s">
        <v>213</v>
      </c>
      <c r="C34" s="9">
        <v>1.2430778861</v>
      </c>
      <c r="D34" s="7" t="str">
        <f t="shared" si="11"/>
        <v>N/A</v>
      </c>
      <c r="E34" s="9">
        <v>1.3223492613000001</v>
      </c>
      <c r="F34" s="7" t="str">
        <f t="shared" si="12"/>
        <v>N/A</v>
      </c>
      <c r="G34" s="9">
        <v>1.3340667660000001</v>
      </c>
      <c r="H34" s="7" t="str">
        <f t="shared" si="13"/>
        <v>N/A</v>
      </c>
      <c r="I34" s="8">
        <v>6.3769999999999998</v>
      </c>
      <c r="J34" s="8">
        <v>0.8861</v>
      </c>
      <c r="K34" s="25" t="s">
        <v>737</v>
      </c>
      <c r="L34" s="91" t="str">
        <f t="shared" si="4"/>
        <v>Yes</v>
      </c>
    </row>
    <row r="35" spans="1:12" x14ac:dyDescent="0.25">
      <c r="A35" s="114" t="s">
        <v>26</v>
      </c>
      <c r="B35" s="25" t="s">
        <v>213</v>
      </c>
      <c r="C35" s="9">
        <v>0.87608595789999999</v>
      </c>
      <c r="D35" s="7" t="str">
        <f t="shared" si="11"/>
        <v>N/A</v>
      </c>
      <c r="E35" s="9">
        <v>0.90901769450000003</v>
      </c>
      <c r="F35" s="7" t="str">
        <f t="shared" si="12"/>
        <v>N/A</v>
      </c>
      <c r="G35" s="9">
        <v>0.90653363220000005</v>
      </c>
      <c r="H35" s="7" t="str">
        <f t="shared" si="13"/>
        <v>N/A</v>
      </c>
      <c r="I35" s="8">
        <v>3.7589999999999999</v>
      </c>
      <c r="J35" s="8">
        <v>-0.27300000000000002</v>
      </c>
      <c r="K35" s="25" t="s">
        <v>213</v>
      </c>
      <c r="L35" s="91" t="str">
        <f t="shared" si="4"/>
        <v>N/A</v>
      </c>
    </row>
    <row r="36" spans="1:12" x14ac:dyDescent="0.25">
      <c r="A36" s="114" t="s">
        <v>60</v>
      </c>
      <c r="B36" s="25" t="s">
        <v>213</v>
      </c>
      <c r="C36" s="9">
        <v>0.1219099734</v>
      </c>
      <c r="D36" s="7" t="str">
        <f t="shared" si="11"/>
        <v>N/A</v>
      </c>
      <c r="E36" s="9">
        <v>0.12651946759999999</v>
      </c>
      <c r="F36" s="7" t="str">
        <f t="shared" si="12"/>
        <v>N/A</v>
      </c>
      <c r="G36" s="9">
        <v>0.1239029146</v>
      </c>
      <c r="H36" s="7" t="str">
        <f t="shared" si="13"/>
        <v>N/A</v>
      </c>
      <c r="I36" s="8">
        <v>3.7810000000000001</v>
      </c>
      <c r="J36" s="8">
        <v>-2.0699999999999998</v>
      </c>
      <c r="K36" s="25" t="s">
        <v>213</v>
      </c>
      <c r="L36" s="91" t="str">
        <f t="shared" si="4"/>
        <v>N/A</v>
      </c>
    </row>
    <row r="37" spans="1:12" x14ac:dyDescent="0.25">
      <c r="A37" s="114" t="s">
        <v>61</v>
      </c>
      <c r="B37" s="25" t="s">
        <v>213</v>
      </c>
      <c r="C37" s="9">
        <v>0.82560563760000005</v>
      </c>
      <c r="D37" s="7" t="str">
        <f t="shared" si="11"/>
        <v>N/A</v>
      </c>
      <c r="E37" s="9">
        <v>1.0165722317000001</v>
      </c>
      <c r="F37" s="7" t="str">
        <f t="shared" si="12"/>
        <v>N/A</v>
      </c>
      <c r="G37" s="9">
        <v>1.042418367</v>
      </c>
      <c r="H37" s="7" t="str">
        <f t="shared" si="13"/>
        <v>N/A</v>
      </c>
      <c r="I37" s="8">
        <v>23.13</v>
      </c>
      <c r="J37" s="8">
        <v>2.5419999999999998</v>
      </c>
      <c r="K37" s="25" t="s">
        <v>213</v>
      </c>
      <c r="L37" s="91" t="str">
        <f t="shared" si="4"/>
        <v>N/A</v>
      </c>
    </row>
    <row r="38" spans="1:12" x14ac:dyDescent="0.25">
      <c r="A38" s="114" t="s">
        <v>62</v>
      </c>
      <c r="B38" s="25" t="s">
        <v>278</v>
      </c>
      <c r="C38" s="9">
        <v>14.375280797</v>
      </c>
      <c r="D38" s="7" t="str">
        <f>IF($B38="N/A","N/A",IF(C38&gt;=5,"No",IF(C38&lt;0,"No","Yes")))</f>
        <v>No</v>
      </c>
      <c r="E38" s="9">
        <v>12.79950951</v>
      </c>
      <c r="F38" s="7" t="str">
        <f>IF($B38="N/A","N/A",IF(E38&gt;=5,"No",IF(E38&lt;0,"No","Yes")))</f>
        <v>No</v>
      </c>
      <c r="G38" s="9">
        <v>13.551711085999999</v>
      </c>
      <c r="H38" s="7" t="str">
        <f>IF($B38="N/A","N/A",IF(G38&gt;=5,"No",IF(G38&lt;0,"No","Yes")))</f>
        <v>No</v>
      </c>
      <c r="I38" s="8">
        <v>-11</v>
      </c>
      <c r="J38" s="8">
        <v>5.8769999999999998</v>
      </c>
      <c r="K38" s="25" t="s">
        <v>737</v>
      </c>
      <c r="L38" s="91" t="str">
        <f t="shared" si="4"/>
        <v>Yes</v>
      </c>
    </row>
    <row r="39" spans="1:12" x14ac:dyDescent="0.25">
      <c r="A39" s="114" t="s">
        <v>63</v>
      </c>
      <c r="B39" s="25" t="s">
        <v>213</v>
      </c>
      <c r="C39" s="9">
        <v>1.1294971654999999</v>
      </c>
      <c r="D39" s="7" t="str">
        <f>IF($B39="N/A","N/A",IF(C39&gt;10,"No",IF(C39&lt;-10,"No","Yes")))</f>
        <v>N/A</v>
      </c>
      <c r="E39" s="9">
        <v>1.2672730248999999</v>
      </c>
      <c r="F39" s="7" t="str">
        <f>IF($B39="N/A","N/A",IF(E39&gt;10,"No",IF(E39&lt;-10,"No","Yes")))</f>
        <v>N/A</v>
      </c>
      <c r="G39" s="9">
        <v>1.3229018880000001</v>
      </c>
      <c r="H39" s="7" t="str">
        <f>IF($B39="N/A","N/A",IF(G39&gt;10,"No",IF(G39&lt;-10,"No","Yes")))</f>
        <v>N/A</v>
      </c>
      <c r="I39" s="8">
        <v>12.2</v>
      </c>
      <c r="J39" s="8">
        <v>4.3899999999999997</v>
      </c>
      <c r="K39" s="25" t="s">
        <v>737</v>
      </c>
      <c r="L39" s="91" t="str">
        <f t="shared" si="4"/>
        <v>Yes</v>
      </c>
    </row>
    <row r="40" spans="1:12" x14ac:dyDescent="0.25">
      <c r="A40" s="114" t="s">
        <v>64</v>
      </c>
      <c r="B40" s="25" t="s">
        <v>213</v>
      </c>
      <c r="C40" s="9">
        <v>27.910614525</v>
      </c>
      <c r="D40" s="7" t="str">
        <f>IF($B40="N/A","N/A",IF(C40&gt;10,"No",IF(C40&lt;-10,"No","Yes")))</f>
        <v>N/A</v>
      </c>
      <c r="E40" s="9">
        <v>27.408774088000001</v>
      </c>
      <c r="F40" s="7" t="str">
        <f>IF($B40="N/A","N/A",IF(E40&gt;10,"No",IF(E40&lt;-10,"No","Yes")))</f>
        <v>N/A</v>
      </c>
      <c r="G40" s="9">
        <v>29.333058871999999</v>
      </c>
      <c r="H40" s="7" t="str">
        <f>IF($B40="N/A","N/A",IF(G40&gt;10,"No",IF(G40&lt;-10,"No","Yes")))</f>
        <v>N/A</v>
      </c>
      <c r="I40" s="8">
        <v>-1.8</v>
      </c>
      <c r="J40" s="8">
        <v>7.0209999999999999</v>
      </c>
      <c r="K40" s="25" t="s">
        <v>737</v>
      </c>
      <c r="L40" s="91" t="str">
        <f t="shared" si="4"/>
        <v>Yes</v>
      </c>
    </row>
    <row r="41" spans="1:12" x14ac:dyDescent="0.25">
      <c r="A41" s="90" t="s">
        <v>19</v>
      </c>
      <c r="B41" s="21" t="s">
        <v>281</v>
      </c>
      <c r="C41" s="4">
        <v>1.8844303548000001</v>
      </c>
      <c r="D41" s="7" t="str">
        <f>IF($B41="N/A","N/A",IF(C41&gt;8,"No",IF(C41&lt;2,"No","Yes")))</f>
        <v>No</v>
      </c>
      <c r="E41" s="4">
        <v>1.922732197</v>
      </c>
      <c r="F41" s="7" t="str">
        <f>IF($B41="N/A","N/A",IF(E41&gt;8,"No",IF(E41&lt;2,"No","Yes")))</f>
        <v>No</v>
      </c>
      <c r="G41" s="4">
        <v>1.9557598516000001</v>
      </c>
      <c r="H41" s="7" t="str">
        <f>IF($B41="N/A","N/A",IF(G41&gt;8,"No",IF(G41&lt;2,"No","Yes")))</f>
        <v>No</v>
      </c>
      <c r="I41" s="8">
        <v>2.0329999999999999</v>
      </c>
      <c r="J41" s="8">
        <v>1.718</v>
      </c>
      <c r="K41" s="25" t="s">
        <v>737</v>
      </c>
      <c r="L41" s="91" t="str">
        <f t="shared" si="4"/>
        <v>Yes</v>
      </c>
    </row>
    <row r="42" spans="1:12" x14ac:dyDescent="0.25">
      <c r="A42" s="90" t="s">
        <v>170</v>
      </c>
      <c r="B42" s="21" t="s">
        <v>213</v>
      </c>
      <c r="C42" s="4">
        <v>9.9330126150000009</v>
      </c>
      <c r="D42" s="7" t="str">
        <f t="shared" ref="D42:D49" si="14">IF($B42="N/A","N/A",IF(C42&gt;10,"No",IF(C42&lt;-10,"No","Yes")))</f>
        <v>N/A</v>
      </c>
      <c r="E42" s="4">
        <v>9.9947781493000001</v>
      </c>
      <c r="F42" s="7" t="str">
        <f t="shared" ref="F42:F49" si="15">IF($B42="N/A","N/A",IF(E42&gt;10,"No",IF(E42&lt;-10,"No","Yes")))</f>
        <v>N/A</v>
      </c>
      <c r="G42" s="4">
        <v>10.166846848</v>
      </c>
      <c r="H42" s="7" t="str">
        <f t="shared" ref="H42:H49" si="16">IF($B42="N/A","N/A",IF(G42&gt;10,"No",IF(G42&lt;-10,"No","Yes")))</f>
        <v>N/A</v>
      </c>
      <c r="I42" s="8">
        <v>0.62180000000000002</v>
      </c>
      <c r="J42" s="8">
        <v>1.722</v>
      </c>
      <c r="K42" s="25" t="s">
        <v>737</v>
      </c>
      <c r="L42" s="91" t="str">
        <f>IF(J42="Div by 0", "N/A", IF(OR(J42="N/A",K42="N/A"),"N/A", IF(J42&gt;VALUE(MID(K42,1,2)), "No", IF(J42&lt;-1*VALUE(MID(K42,1,2)), "No", "Yes"))))</f>
        <v>Yes</v>
      </c>
    </row>
    <row r="43" spans="1:12" x14ac:dyDescent="0.25">
      <c r="A43" s="90" t="s">
        <v>171</v>
      </c>
      <c r="B43" s="21" t="s">
        <v>213</v>
      </c>
      <c r="C43" s="4">
        <v>22.125019560999998</v>
      </c>
      <c r="D43" s="7" t="str">
        <f t="shared" si="14"/>
        <v>N/A</v>
      </c>
      <c r="E43" s="4">
        <v>22.692448580000001</v>
      </c>
      <c r="F43" s="7" t="str">
        <f t="shared" si="15"/>
        <v>N/A</v>
      </c>
      <c r="G43" s="4">
        <v>23.659465774000001</v>
      </c>
      <c r="H43" s="7" t="str">
        <f t="shared" si="16"/>
        <v>N/A</v>
      </c>
      <c r="I43" s="8">
        <v>2.5649999999999999</v>
      </c>
      <c r="J43" s="8">
        <v>4.2610000000000001</v>
      </c>
      <c r="K43" s="25" t="s">
        <v>737</v>
      </c>
      <c r="L43" s="91" t="str">
        <f>IF(J43="Div by 0", "N/A", IF(OR(J43="N/A",K43="N/A"),"N/A", IF(J43&gt;VALUE(MID(K43,1,2)), "No", IF(J43&lt;-1*VALUE(MID(K43,1,2)), "No", "Yes"))))</f>
        <v>Yes</v>
      </c>
    </row>
    <row r="44" spans="1:12" x14ac:dyDescent="0.25">
      <c r="A44" s="90" t="s">
        <v>172</v>
      </c>
      <c r="B44" s="21" t="s">
        <v>213</v>
      </c>
      <c r="C44" s="4">
        <v>3.6015184480000002</v>
      </c>
      <c r="D44" s="7" t="str">
        <f t="shared" si="14"/>
        <v>N/A</v>
      </c>
      <c r="E44" s="4">
        <v>3.3874483336000001</v>
      </c>
      <c r="F44" s="7" t="str">
        <f t="shared" si="15"/>
        <v>N/A</v>
      </c>
      <c r="G44" s="4">
        <v>3.2797509960000002</v>
      </c>
      <c r="H44" s="7" t="str">
        <f t="shared" si="16"/>
        <v>N/A</v>
      </c>
      <c r="I44" s="8">
        <v>-5.94</v>
      </c>
      <c r="J44" s="8">
        <v>-3.18</v>
      </c>
      <c r="K44" s="25" t="s">
        <v>737</v>
      </c>
      <c r="L44" s="91" t="str">
        <f t="shared" ref="L44:L53" si="17">IF(J44="Div by 0", "N/A", IF(OR(J44="N/A",K44="N/A"),"N/A", IF(J44&gt;VALUE(MID(K44,1,2)), "No", IF(J44&lt;-1*VALUE(MID(K44,1,2)), "No", "Yes"))))</f>
        <v>Yes</v>
      </c>
    </row>
    <row r="45" spans="1:12" x14ac:dyDescent="0.25">
      <c r="A45" s="90" t="s">
        <v>173</v>
      </c>
      <c r="B45" s="21" t="s">
        <v>213</v>
      </c>
      <c r="C45" s="4">
        <v>30.452505591000001</v>
      </c>
      <c r="D45" s="7" t="str">
        <f t="shared" si="14"/>
        <v>N/A</v>
      </c>
      <c r="E45" s="4">
        <v>29.804557298999999</v>
      </c>
      <c r="F45" s="7" t="str">
        <f t="shared" si="15"/>
        <v>N/A</v>
      </c>
      <c r="G45" s="4">
        <v>28.357428592000002</v>
      </c>
      <c r="H45" s="7" t="str">
        <f t="shared" si="16"/>
        <v>N/A</v>
      </c>
      <c r="I45" s="8">
        <v>-2.13</v>
      </c>
      <c r="J45" s="8">
        <v>-4.8600000000000003</v>
      </c>
      <c r="K45" s="25" t="s">
        <v>737</v>
      </c>
      <c r="L45" s="91" t="str">
        <f t="shared" si="17"/>
        <v>Yes</v>
      </c>
    </row>
    <row r="46" spans="1:12" x14ac:dyDescent="0.25">
      <c r="A46" s="90" t="s">
        <v>174</v>
      </c>
      <c r="B46" s="21" t="s">
        <v>213</v>
      </c>
      <c r="C46" s="4">
        <v>16.162031731999999</v>
      </c>
      <c r="D46" s="7" t="str">
        <f t="shared" si="14"/>
        <v>N/A</v>
      </c>
      <c r="E46" s="4">
        <v>16.174227957999999</v>
      </c>
      <c r="F46" s="7" t="str">
        <f t="shared" si="15"/>
        <v>N/A</v>
      </c>
      <c r="G46" s="4">
        <v>16.226924784000001</v>
      </c>
      <c r="H46" s="7" t="str">
        <f t="shared" si="16"/>
        <v>N/A</v>
      </c>
      <c r="I46" s="8">
        <v>7.5499999999999998E-2</v>
      </c>
      <c r="J46" s="8">
        <v>0.32579999999999998</v>
      </c>
      <c r="K46" s="25" t="s">
        <v>737</v>
      </c>
      <c r="L46" s="91" t="str">
        <f t="shared" si="17"/>
        <v>Yes</v>
      </c>
    </row>
    <row r="47" spans="1:12" x14ac:dyDescent="0.25">
      <c r="A47" s="90" t="s">
        <v>175</v>
      </c>
      <c r="B47" s="21" t="s">
        <v>213</v>
      </c>
      <c r="C47" s="4">
        <v>6.6959620792000001</v>
      </c>
      <c r="D47" s="7" t="str">
        <f t="shared" si="14"/>
        <v>N/A</v>
      </c>
      <c r="E47" s="4">
        <v>6.9354490921999998</v>
      </c>
      <c r="F47" s="7" t="str">
        <f t="shared" si="15"/>
        <v>N/A</v>
      </c>
      <c r="G47" s="4">
        <v>7.1259153158000004</v>
      </c>
      <c r="H47" s="7" t="str">
        <f t="shared" si="16"/>
        <v>N/A</v>
      </c>
      <c r="I47" s="8">
        <v>3.577</v>
      </c>
      <c r="J47" s="8">
        <v>2.746</v>
      </c>
      <c r="K47" s="25" t="s">
        <v>737</v>
      </c>
      <c r="L47" s="91" t="str">
        <f t="shared" si="17"/>
        <v>Yes</v>
      </c>
    </row>
    <row r="48" spans="1:12" x14ac:dyDescent="0.25">
      <c r="A48" s="90" t="s">
        <v>176</v>
      </c>
      <c r="B48" s="21" t="s">
        <v>213</v>
      </c>
      <c r="C48" s="4">
        <v>5.6724735861999998</v>
      </c>
      <c r="D48" s="7" t="str">
        <f t="shared" si="14"/>
        <v>N/A</v>
      </c>
      <c r="E48" s="4">
        <v>5.6253101285999998</v>
      </c>
      <c r="F48" s="7" t="str">
        <f t="shared" si="15"/>
        <v>N/A</v>
      </c>
      <c r="G48" s="4">
        <v>5.6461605074000003</v>
      </c>
      <c r="H48" s="7" t="str">
        <f t="shared" si="16"/>
        <v>N/A</v>
      </c>
      <c r="I48" s="8">
        <v>-0.83099999999999996</v>
      </c>
      <c r="J48" s="8">
        <v>0.37069999999999997</v>
      </c>
      <c r="K48" s="25" t="s">
        <v>737</v>
      </c>
      <c r="L48" s="91" t="str">
        <f t="shared" si="17"/>
        <v>Yes</v>
      </c>
    </row>
    <row r="49" spans="1:12" x14ac:dyDescent="0.25">
      <c r="A49" s="90" t="s">
        <v>954</v>
      </c>
      <c r="B49" s="21" t="s">
        <v>213</v>
      </c>
      <c r="C49" s="4">
        <v>3.4228181144000001</v>
      </c>
      <c r="D49" s="7" t="str">
        <f t="shared" si="14"/>
        <v>N/A</v>
      </c>
      <c r="E49" s="4">
        <v>3.4604503262000001</v>
      </c>
      <c r="F49" s="7" t="str">
        <f t="shared" si="15"/>
        <v>N/A</v>
      </c>
      <c r="G49" s="4">
        <v>3.5809303883000001</v>
      </c>
      <c r="H49" s="7" t="str">
        <f t="shared" si="16"/>
        <v>N/A</v>
      </c>
      <c r="I49" s="8">
        <v>1.099</v>
      </c>
      <c r="J49" s="8">
        <v>3.4820000000000002</v>
      </c>
      <c r="K49" s="25" t="s">
        <v>737</v>
      </c>
      <c r="L49" s="91" t="str">
        <f t="shared" si="17"/>
        <v>Yes</v>
      </c>
    </row>
    <row r="50" spans="1:12" x14ac:dyDescent="0.25">
      <c r="A50" s="114" t="s">
        <v>208</v>
      </c>
      <c r="B50" s="21" t="s">
        <v>213</v>
      </c>
      <c r="C50" s="22">
        <v>134413</v>
      </c>
      <c r="D50" s="5" t="str">
        <f t="shared" ref="D50:D53" si="18">IF($B50="N/A","N/A",IF(C50&lt;0,"No","Yes"))</f>
        <v>N/A</v>
      </c>
      <c r="E50" s="22">
        <v>133153</v>
      </c>
      <c r="F50" s="5" t="str">
        <f t="shared" ref="F50:F53" si="19">IF($B50="N/A","N/A",IF(E50&lt;0,"No","Yes"))</f>
        <v>N/A</v>
      </c>
      <c r="G50" s="22">
        <v>131326</v>
      </c>
      <c r="H50" s="5" t="str">
        <f t="shared" ref="H50:H53" si="20">IF($B50="N/A","N/A",IF(G50&lt;0,"No","Yes"))</f>
        <v>N/A</v>
      </c>
      <c r="I50" s="8">
        <v>-0.93700000000000006</v>
      </c>
      <c r="J50" s="8">
        <v>-1.37</v>
      </c>
      <c r="K50" s="25" t="s">
        <v>737</v>
      </c>
      <c r="L50" s="91" t="str">
        <f t="shared" si="17"/>
        <v>Yes</v>
      </c>
    </row>
    <row r="51" spans="1:12" x14ac:dyDescent="0.25">
      <c r="A51" s="114" t="s">
        <v>209</v>
      </c>
      <c r="B51" s="21" t="s">
        <v>213</v>
      </c>
      <c r="C51" s="22">
        <v>14255</v>
      </c>
      <c r="D51" s="5" t="str">
        <f t="shared" si="18"/>
        <v>N/A</v>
      </c>
      <c r="E51" s="22">
        <v>13022</v>
      </c>
      <c r="F51" s="5" t="str">
        <f t="shared" si="19"/>
        <v>N/A</v>
      </c>
      <c r="G51" s="22">
        <v>12029</v>
      </c>
      <c r="H51" s="5" t="str">
        <f t="shared" si="20"/>
        <v>N/A</v>
      </c>
      <c r="I51" s="8">
        <v>-8.65</v>
      </c>
      <c r="J51" s="8">
        <v>-7.63</v>
      </c>
      <c r="K51" s="25" t="s">
        <v>737</v>
      </c>
      <c r="L51" s="91" t="str">
        <f t="shared" si="17"/>
        <v>Yes</v>
      </c>
    </row>
    <row r="52" spans="1:12" x14ac:dyDescent="0.25">
      <c r="A52" s="114" t="s">
        <v>210</v>
      </c>
      <c r="B52" s="21" t="s">
        <v>213</v>
      </c>
      <c r="C52" s="22">
        <v>183180</v>
      </c>
      <c r="D52" s="5" t="str">
        <f t="shared" si="18"/>
        <v>N/A</v>
      </c>
      <c r="E52" s="22">
        <v>175712</v>
      </c>
      <c r="F52" s="5" t="str">
        <f t="shared" si="19"/>
        <v>N/A</v>
      </c>
      <c r="G52" s="22">
        <v>162602</v>
      </c>
      <c r="H52" s="5" t="str">
        <f t="shared" si="20"/>
        <v>N/A</v>
      </c>
      <c r="I52" s="8">
        <v>-4.08</v>
      </c>
      <c r="J52" s="8">
        <v>-7.46</v>
      </c>
      <c r="K52" s="25" t="s">
        <v>737</v>
      </c>
      <c r="L52" s="91" t="str">
        <f t="shared" si="17"/>
        <v>Yes</v>
      </c>
    </row>
    <row r="53" spans="1:12" x14ac:dyDescent="0.25">
      <c r="A53" s="114" t="s">
        <v>955</v>
      </c>
      <c r="B53" s="21" t="s">
        <v>213</v>
      </c>
      <c r="C53" s="22">
        <v>54751</v>
      </c>
      <c r="D53" s="5" t="str">
        <f t="shared" si="18"/>
        <v>N/A</v>
      </c>
      <c r="E53" s="22">
        <v>54362</v>
      </c>
      <c r="F53" s="5" t="str">
        <f t="shared" si="19"/>
        <v>N/A</v>
      </c>
      <c r="G53" s="22">
        <v>52753</v>
      </c>
      <c r="H53" s="5" t="str">
        <f t="shared" si="20"/>
        <v>N/A</v>
      </c>
      <c r="I53" s="8">
        <v>-0.71</v>
      </c>
      <c r="J53" s="8">
        <v>-2.96</v>
      </c>
      <c r="K53" s="25" t="s">
        <v>737</v>
      </c>
      <c r="L53" s="91" t="str">
        <f t="shared" si="17"/>
        <v>Yes</v>
      </c>
    </row>
    <row r="54" spans="1:12" x14ac:dyDescent="0.25">
      <c r="A54" s="114" t="s">
        <v>956</v>
      </c>
      <c r="B54" s="21" t="s">
        <v>213</v>
      </c>
      <c r="C54" s="4">
        <v>99.949772081000006</v>
      </c>
      <c r="D54" s="7" t="str">
        <f>IF($B54="N/A","N/A",IF(C54&gt;10,"No",IF(C54&lt;-10,"No","Yes")))</f>
        <v>N/A</v>
      </c>
      <c r="E54" s="4">
        <v>99.997402063999999</v>
      </c>
      <c r="F54" s="7" t="str">
        <f>IF($B54="N/A","N/A",IF(E54&gt;10,"No",IF(E54&lt;-10,"No","Yes")))</f>
        <v>N/A</v>
      </c>
      <c r="G54" s="4">
        <v>99.999183058</v>
      </c>
      <c r="H54" s="7" t="str">
        <f>IF($B54="N/A","N/A",IF(G54&gt;10,"No",IF(G54&lt;-10,"No","Yes")))</f>
        <v>N/A</v>
      </c>
      <c r="I54" s="8">
        <v>4.7699999999999999E-2</v>
      </c>
      <c r="J54" s="8">
        <v>1.8E-3</v>
      </c>
      <c r="K54" s="21" t="s">
        <v>213</v>
      </c>
      <c r="L54" s="91" t="str">
        <f t="shared" si="4"/>
        <v>N/A</v>
      </c>
    </row>
    <row r="55" spans="1:12" x14ac:dyDescent="0.25">
      <c r="A55" s="114" t="s">
        <v>1748</v>
      </c>
      <c r="B55" s="21" t="s">
        <v>213</v>
      </c>
      <c r="C55" s="4">
        <v>99.998990394000003</v>
      </c>
      <c r="D55" s="7" t="str">
        <f>IF($B55="N/A","N/A",IF(C55&gt;10,"No",IF(C55&lt;-10,"No","Yes")))</f>
        <v>N/A</v>
      </c>
      <c r="E55" s="4">
        <v>99.999220618999999</v>
      </c>
      <c r="F55" s="7" t="str">
        <f>IF($B55="N/A","N/A",IF(E55&gt;10,"No",IF(E55&lt;-10,"No","Yes")))</f>
        <v>N/A</v>
      </c>
      <c r="G55" s="4">
        <v>99.999455372</v>
      </c>
      <c r="H55" s="7" t="str">
        <f>IF($B55="N/A","N/A",IF(G55&gt;10,"No",IF(G55&lt;-10,"No","Yes")))</f>
        <v>N/A</v>
      </c>
      <c r="I55" s="8">
        <v>2.0000000000000001E-4</v>
      </c>
      <c r="J55" s="8">
        <v>2.0000000000000001E-4</v>
      </c>
      <c r="K55" s="21" t="s">
        <v>213</v>
      </c>
      <c r="L55" s="91" t="str">
        <f t="shared" si="4"/>
        <v>N/A</v>
      </c>
    </row>
    <row r="56" spans="1:12" x14ac:dyDescent="0.25">
      <c r="A56" s="114" t="s">
        <v>177</v>
      </c>
      <c r="B56" s="21" t="s">
        <v>213</v>
      </c>
      <c r="C56" s="4">
        <v>54.646965880000003</v>
      </c>
      <c r="D56" s="7" t="str">
        <f t="shared" ref="D56:D57" si="21">IF($B56="N/A","N/A",IF(C56&gt;10,"No",IF(C56&lt;-10,"No","Yes")))</f>
        <v>N/A</v>
      </c>
      <c r="E56" s="4">
        <v>54.899317003</v>
      </c>
      <c r="F56" s="7" t="str">
        <f t="shared" ref="F56:F57" si="22">IF($B56="N/A","N/A",IF(E56&gt;10,"No",IF(E56&lt;-10,"No","Yes")))</f>
        <v>N/A</v>
      </c>
      <c r="G56" s="4">
        <v>55.043393252000001</v>
      </c>
      <c r="H56" s="7" t="str">
        <f t="shared" ref="H56:H57" si="23">IF($B56="N/A","N/A",IF(G56&gt;10,"No",IF(G56&lt;-10,"No","Yes")))</f>
        <v>N/A</v>
      </c>
      <c r="I56" s="8">
        <v>0.46179999999999999</v>
      </c>
      <c r="J56" s="8">
        <v>0.26240000000000002</v>
      </c>
      <c r="K56" s="25" t="s">
        <v>737</v>
      </c>
      <c r="L56" s="91" t="str">
        <f>IF(J56="Div by 0", "N/A", IF(OR(J56="N/A",K56="N/A"),"N/A", IF(J56&gt;VALUE(MID(K56,1,2)), "No", IF(J56&lt;-1*VALUE(MID(K56,1,2)), "No", "Yes"))))</f>
        <v>Yes</v>
      </c>
    </row>
    <row r="57" spans="1:12" x14ac:dyDescent="0.25">
      <c r="A57" s="136" t="s">
        <v>178</v>
      </c>
      <c r="B57" s="21" t="s">
        <v>213</v>
      </c>
      <c r="C57" s="4">
        <v>45.352024513000003</v>
      </c>
      <c r="D57" s="7" t="str">
        <f t="shared" si="21"/>
        <v>N/A</v>
      </c>
      <c r="E57" s="4">
        <v>45.099903617000002</v>
      </c>
      <c r="F57" s="7" t="str">
        <f t="shared" si="22"/>
        <v>N/A</v>
      </c>
      <c r="G57" s="4">
        <v>44.956062119999999</v>
      </c>
      <c r="H57" s="7" t="str">
        <f t="shared" si="23"/>
        <v>N/A</v>
      </c>
      <c r="I57" s="8">
        <v>-0.55600000000000005</v>
      </c>
      <c r="J57" s="8">
        <v>-0.31900000000000001</v>
      </c>
      <c r="K57" s="25" t="s">
        <v>737</v>
      </c>
      <c r="L57" s="91" t="str">
        <f>IF(J57="Div by 0", "N/A", IF(OR(J57="N/A",K57="N/A"),"N/A", IF(J57&gt;VALUE(MID(K57,1,2)), "No", IF(J57&lt;-1*VALUE(MID(K57,1,2)), "No", "Yes"))))</f>
        <v>Yes</v>
      </c>
    </row>
    <row r="58" spans="1:12" x14ac:dyDescent="0.25">
      <c r="A58" s="137" t="s">
        <v>683</v>
      </c>
      <c r="B58" s="21" t="s">
        <v>282</v>
      </c>
      <c r="C58" s="4">
        <v>72.736841042999998</v>
      </c>
      <c r="D58" s="7" t="str">
        <f>IF($B58="N/A","N/A",IF(C58&gt;70,"No",IF(C58&lt;40,"No","Yes")))</f>
        <v>No</v>
      </c>
      <c r="E58" s="4">
        <v>73.816705245999998</v>
      </c>
      <c r="F58" s="7" t="str">
        <f>IF($B58="N/A","N/A",IF(E58&gt;70,"No",IF(E58&lt;40,"No","Yes")))</f>
        <v>No</v>
      </c>
      <c r="G58" s="4">
        <v>73.406622134000003</v>
      </c>
      <c r="H58" s="7" t="str">
        <f>IF($B58="N/A","N/A",IF(G58&gt;70,"No",IF(G58&lt;40,"No","Yes")))</f>
        <v>No</v>
      </c>
      <c r="I58" s="8">
        <v>1.4850000000000001</v>
      </c>
      <c r="J58" s="8">
        <v>-0.55600000000000005</v>
      </c>
      <c r="K58" s="25" t="s">
        <v>737</v>
      </c>
      <c r="L58" s="91" t="str">
        <f t="shared" si="4"/>
        <v>Yes</v>
      </c>
    </row>
    <row r="59" spans="1:12" x14ac:dyDescent="0.25">
      <c r="A59" s="114" t="s">
        <v>684</v>
      </c>
      <c r="B59" s="21" t="s">
        <v>213</v>
      </c>
      <c r="C59" s="4">
        <v>80.852780737000003</v>
      </c>
      <c r="D59" s="7" t="str">
        <f>IF($B59="N/A","N/A",IF(C59&gt;10,"No",IF(C59&lt;-10,"No","Yes")))</f>
        <v>N/A</v>
      </c>
      <c r="E59" s="4">
        <v>82.828282827999999</v>
      </c>
      <c r="F59" s="7" t="str">
        <f>IF($B59="N/A","N/A",IF(E59&gt;10,"No",IF(E59&lt;-10,"No","Yes")))</f>
        <v>N/A</v>
      </c>
      <c r="G59" s="4">
        <v>81.670260072999994</v>
      </c>
      <c r="H59" s="7" t="str">
        <f>IF($B59="N/A","N/A",IF(G59&gt;10,"No",IF(G59&lt;-10,"No","Yes")))</f>
        <v>N/A</v>
      </c>
      <c r="I59" s="8">
        <v>2.4430000000000001</v>
      </c>
      <c r="J59" s="8">
        <v>-1.4</v>
      </c>
      <c r="K59" s="21" t="s">
        <v>213</v>
      </c>
      <c r="L59" s="91" t="str">
        <f t="shared" si="4"/>
        <v>N/A</v>
      </c>
    </row>
    <row r="60" spans="1:12" x14ac:dyDescent="0.25">
      <c r="A60" s="114" t="s">
        <v>685</v>
      </c>
      <c r="B60" s="21" t="s">
        <v>213</v>
      </c>
      <c r="C60" s="4">
        <v>83.088750145999995</v>
      </c>
      <c r="D60" s="7" t="str">
        <f t="shared" ref="D60:D66" si="24">IF($B60="N/A","N/A",IF(C60&gt;10,"No",IF(C60&lt;-10,"No","Yes")))</f>
        <v>N/A</v>
      </c>
      <c r="E60" s="4">
        <v>83.758292471999994</v>
      </c>
      <c r="F60" s="7" t="str">
        <f t="shared" ref="F60:F66" si="25">IF($B60="N/A","N/A",IF(E60&gt;10,"No",IF(E60&lt;-10,"No","Yes")))</f>
        <v>N/A</v>
      </c>
      <c r="G60" s="4">
        <v>83.141574981000005</v>
      </c>
      <c r="H60" s="7" t="str">
        <f t="shared" ref="H60:H66" si="26">IF($B60="N/A","N/A",IF(G60&gt;10,"No",IF(G60&lt;-10,"No","Yes")))</f>
        <v>N/A</v>
      </c>
      <c r="I60" s="8">
        <v>0.80579999999999996</v>
      </c>
      <c r="J60" s="8">
        <v>-0.73599999999999999</v>
      </c>
      <c r="K60" s="21" t="s">
        <v>213</v>
      </c>
      <c r="L60" s="91" t="str">
        <f t="shared" si="4"/>
        <v>N/A</v>
      </c>
    </row>
    <row r="61" spans="1:12" x14ac:dyDescent="0.25">
      <c r="A61" s="114" t="s">
        <v>1744</v>
      </c>
      <c r="B61" s="21" t="s">
        <v>213</v>
      </c>
      <c r="C61" s="4">
        <v>70.207221567999994</v>
      </c>
      <c r="D61" s="7" t="str">
        <f t="shared" si="24"/>
        <v>N/A</v>
      </c>
      <c r="E61" s="4">
        <v>70.019368243000002</v>
      </c>
      <c r="F61" s="7" t="str">
        <f t="shared" si="25"/>
        <v>N/A</v>
      </c>
      <c r="G61" s="4">
        <v>70.540198735000004</v>
      </c>
      <c r="H61" s="7" t="str">
        <f t="shared" si="26"/>
        <v>N/A</v>
      </c>
      <c r="I61" s="8">
        <v>-0.26800000000000002</v>
      </c>
      <c r="J61" s="8">
        <v>0.74380000000000002</v>
      </c>
      <c r="K61" s="21" t="s">
        <v>213</v>
      </c>
      <c r="L61" s="91" t="str">
        <f t="shared" si="4"/>
        <v>N/A</v>
      </c>
    </row>
    <row r="62" spans="1:12" x14ac:dyDescent="0.25">
      <c r="A62" s="114" t="s">
        <v>686</v>
      </c>
      <c r="B62" s="21" t="s">
        <v>213</v>
      </c>
      <c r="C62" s="4">
        <v>65.755004530999997</v>
      </c>
      <c r="D62" s="7" t="str">
        <f t="shared" si="24"/>
        <v>N/A</v>
      </c>
      <c r="E62" s="4">
        <v>67.602919760000006</v>
      </c>
      <c r="F62" s="7" t="str">
        <f t="shared" si="25"/>
        <v>N/A</v>
      </c>
      <c r="G62" s="4">
        <v>65.338084104999993</v>
      </c>
      <c r="H62" s="7" t="str">
        <f t="shared" si="26"/>
        <v>N/A</v>
      </c>
      <c r="I62" s="8">
        <v>2.81</v>
      </c>
      <c r="J62" s="8">
        <v>-3.35</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1.3763459315</v>
      </c>
      <c r="D64" s="7" t="str">
        <f t="shared" si="24"/>
        <v>N/A</v>
      </c>
      <c r="E64" s="4">
        <v>1.1729679597</v>
      </c>
      <c r="F64" s="7" t="str">
        <f t="shared" si="25"/>
        <v>N/A</v>
      </c>
      <c r="G64" s="4">
        <v>1.4075915724000001</v>
      </c>
      <c r="H64" s="7" t="str">
        <f t="shared" si="26"/>
        <v>N/A</v>
      </c>
      <c r="I64" s="8">
        <v>-14.8</v>
      </c>
      <c r="J64" s="8">
        <v>20</v>
      </c>
      <c r="K64" s="21" t="s">
        <v>213</v>
      </c>
      <c r="L64" s="91" t="str">
        <f t="shared" si="4"/>
        <v>N/A</v>
      </c>
    </row>
    <row r="65" spans="1:12" x14ac:dyDescent="0.25">
      <c r="A65" s="90" t="s">
        <v>147</v>
      </c>
      <c r="B65" s="21" t="s">
        <v>213</v>
      </c>
      <c r="C65" s="4">
        <v>1.519710041</v>
      </c>
      <c r="D65" s="7" t="str">
        <f t="shared" si="24"/>
        <v>N/A</v>
      </c>
      <c r="E65" s="4">
        <v>1.4701718015</v>
      </c>
      <c r="F65" s="7" t="str">
        <f t="shared" si="25"/>
        <v>N/A</v>
      </c>
      <c r="G65" s="4">
        <v>1.5990283833000001</v>
      </c>
      <c r="H65" s="7" t="str">
        <f t="shared" si="26"/>
        <v>N/A</v>
      </c>
      <c r="I65" s="8">
        <v>-3.26</v>
      </c>
      <c r="J65" s="8">
        <v>8.7650000000000006</v>
      </c>
      <c r="K65" s="21" t="s">
        <v>213</v>
      </c>
      <c r="L65" s="91" t="str">
        <f t="shared" si="4"/>
        <v>N/A</v>
      </c>
    </row>
    <row r="66" spans="1:12" x14ac:dyDescent="0.25">
      <c r="A66" s="90" t="s">
        <v>148</v>
      </c>
      <c r="B66" s="21" t="s">
        <v>213</v>
      </c>
      <c r="C66" s="4">
        <v>1.5807912285000001</v>
      </c>
      <c r="D66" s="7" t="str">
        <f t="shared" si="24"/>
        <v>N/A</v>
      </c>
      <c r="E66" s="4">
        <v>1.5057635202999999</v>
      </c>
      <c r="F66" s="7" t="str">
        <f t="shared" si="25"/>
        <v>N/A</v>
      </c>
      <c r="G66" s="4">
        <v>1.6858965805999999</v>
      </c>
      <c r="H66" s="7" t="str">
        <f t="shared" si="26"/>
        <v>N/A</v>
      </c>
      <c r="I66" s="8">
        <v>-4.75</v>
      </c>
      <c r="J66" s="8">
        <v>11.96</v>
      </c>
      <c r="K66" s="21" t="s">
        <v>213</v>
      </c>
      <c r="L66" s="91" t="str">
        <f t="shared" si="4"/>
        <v>N/A</v>
      </c>
    </row>
    <row r="67" spans="1:12" x14ac:dyDescent="0.25">
      <c r="A67" s="114" t="s">
        <v>957</v>
      </c>
      <c r="B67" s="25" t="s">
        <v>213</v>
      </c>
      <c r="C67" s="1">
        <v>2274</v>
      </c>
      <c r="D67" s="7" t="str">
        <f>IF($B67="N/A","N/A",IF(C67&gt;10,"No",IF(C67&lt;-10,"No","Yes")))</f>
        <v>N/A</v>
      </c>
      <c r="E67" s="1">
        <v>2574</v>
      </c>
      <c r="F67" s="7" t="str">
        <f>IF($B67="N/A","N/A",IF(E67&gt;10,"No",IF(E67&lt;-10,"No","Yes")))</f>
        <v>N/A</v>
      </c>
      <c r="G67" s="1">
        <v>2337</v>
      </c>
      <c r="H67" s="7" t="str">
        <f>IF($B67="N/A","N/A",IF(G67&gt;10,"No",IF(G67&lt;-10,"No","Yes")))</f>
        <v>N/A</v>
      </c>
      <c r="I67" s="8">
        <v>13.19</v>
      </c>
      <c r="J67" s="8">
        <v>-9.2100000000000009</v>
      </c>
      <c r="K67" s="21" t="s">
        <v>213</v>
      </c>
      <c r="L67" s="91" t="str">
        <f t="shared" si="4"/>
        <v>N/A</v>
      </c>
    </row>
    <row r="68" spans="1:12" x14ac:dyDescent="0.25">
      <c r="A68" s="90" t="s">
        <v>201</v>
      </c>
      <c r="B68" s="25" t="s">
        <v>217</v>
      </c>
      <c r="C68" s="1">
        <v>11</v>
      </c>
      <c r="D68" s="7" t="str">
        <f t="shared" ref="D68:D69" si="27">IF($B68="N/A","N/A",IF(C68&gt;0,"No",IF(C68&lt;0,"No","Yes")))</f>
        <v>No</v>
      </c>
      <c r="E68" s="1">
        <v>11</v>
      </c>
      <c r="F68" s="7" t="str">
        <f t="shared" ref="F68:F69" si="28">IF($B68="N/A","N/A",IF(E68&gt;0,"No",IF(E68&lt;0,"No","Yes")))</f>
        <v>No</v>
      </c>
      <c r="G68" s="1">
        <v>0</v>
      </c>
      <c r="H68" s="7" t="str">
        <f t="shared" ref="H68:H69" si="29">IF($B68="N/A","N/A",IF(G68&gt;0,"No",IF(G68&lt;0,"No","Yes")))</f>
        <v>Yes</v>
      </c>
      <c r="I68" s="8">
        <v>100</v>
      </c>
      <c r="J68" s="8">
        <v>-100</v>
      </c>
      <c r="K68" s="21" t="s">
        <v>213</v>
      </c>
      <c r="L68" s="91" t="str">
        <f t="shared" si="4"/>
        <v>N/A</v>
      </c>
    </row>
    <row r="69" spans="1:12" x14ac:dyDescent="0.25">
      <c r="A69" s="90" t="s">
        <v>202</v>
      </c>
      <c r="B69" s="25" t="s">
        <v>217</v>
      </c>
      <c r="C69" s="1">
        <v>368</v>
      </c>
      <c r="D69" s="7" t="str">
        <f t="shared" si="27"/>
        <v>No</v>
      </c>
      <c r="E69" s="1">
        <v>351</v>
      </c>
      <c r="F69" s="7" t="str">
        <f t="shared" si="28"/>
        <v>No</v>
      </c>
      <c r="G69" s="1">
        <v>327</v>
      </c>
      <c r="H69" s="7" t="str">
        <f t="shared" si="29"/>
        <v>No</v>
      </c>
      <c r="I69" s="8">
        <v>-4.62</v>
      </c>
      <c r="J69" s="8">
        <v>-6.84</v>
      </c>
      <c r="K69" s="21" t="s">
        <v>213</v>
      </c>
      <c r="L69" s="91" t="str">
        <f t="shared" si="4"/>
        <v>N/A</v>
      </c>
    </row>
    <row r="70" spans="1:12" x14ac:dyDescent="0.25">
      <c r="A70" s="90" t="s">
        <v>203</v>
      </c>
      <c r="B70" s="33" t="s">
        <v>213</v>
      </c>
      <c r="C70" s="9">
        <v>98.641304348000006</v>
      </c>
      <c r="D70" s="7" t="str">
        <f>IF($B70="N/A","N/A",IF(C70&gt;10,"No",IF(C70&lt;-10,"No","Yes")))</f>
        <v>N/A</v>
      </c>
      <c r="E70" s="9">
        <v>97.720797720999997</v>
      </c>
      <c r="F70" s="7" t="str">
        <f>IF($B70="N/A","N/A",IF(E70&gt;10,"No",IF(E70&lt;-10,"No","Yes")))</f>
        <v>N/A</v>
      </c>
      <c r="G70" s="9">
        <v>98.470948011999994</v>
      </c>
      <c r="H70" s="7" t="str">
        <f>IF($B70="N/A","N/A",IF(G70&gt;10,"No",IF(G70&lt;-10,"No","Yes")))</f>
        <v>N/A</v>
      </c>
      <c r="I70" s="8">
        <v>-0.93300000000000005</v>
      </c>
      <c r="J70" s="8">
        <v>0.76759999999999995</v>
      </c>
      <c r="K70" s="33" t="s">
        <v>213</v>
      </c>
      <c r="L70" s="91" t="str">
        <f t="shared" si="4"/>
        <v>N/A</v>
      </c>
    </row>
    <row r="71" spans="1:12" x14ac:dyDescent="0.25">
      <c r="A71" s="114" t="s">
        <v>65</v>
      </c>
      <c r="B71" s="25" t="s">
        <v>213</v>
      </c>
      <c r="C71" s="1">
        <v>103568</v>
      </c>
      <c r="D71" s="7" t="str">
        <f>IF($B71="N/A","N/A",IF(C71&gt;10,"No",IF(C71&lt;-10,"No","Yes")))</f>
        <v>N/A</v>
      </c>
      <c r="E71" s="1">
        <v>103191</v>
      </c>
      <c r="F71" s="7" t="str">
        <f>IF($B71="N/A","N/A",IF(E71&gt;10,"No",IF(E71&lt;-10,"No","Yes")))</f>
        <v>N/A</v>
      </c>
      <c r="G71" s="1">
        <v>101706</v>
      </c>
      <c r="H71" s="7" t="str">
        <f>IF($B71="N/A","N/A",IF(G71&gt;10,"No",IF(G71&lt;-10,"No","Yes")))</f>
        <v>N/A</v>
      </c>
      <c r="I71" s="8">
        <v>-0.36399999999999999</v>
      </c>
      <c r="J71" s="8">
        <v>-1.44</v>
      </c>
      <c r="K71" s="25" t="s">
        <v>737</v>
      </c>
      <c r="L71" s="91" t="str">
        <f t="shared" ref="L71:L103" si="30">IF(J71="Div by 0", "N/A", IF(K71="N/A","N/A", IF(J71&gt;VALUE(MID(K71,1,2)), "No", IF(J71&lt;-1*VALUE(MID(K71,1,2)), "No", "Yes"))))</f>
        <v>Yes</v>
      </c>
    </row>
    <row r="72" spans="1:12" x14ac:dyDescent="0.25">
      <c r="A72" s="122" t="s">
        <v>66</v>
      </c>
      <c r="B72" s="25" t="s">
        <v>213</v>
      </c>
      <c r="C72" s="1">
        <v>95812.47</v>
      </c>
      <c r="D72" s="7" t="str">
        <f>IF($B72="N/A","N/A",IF(C72&gt;10,"No",IF(C72&lt;-10,"No","Yes")))</f>
        <v>N/A</v>
      </c>
      <c r="E72" s="1">
        <v>95617.36</v>
      </c>
      <c r="F72" s="7" t="str">
        <f>IF($B72="N/A","N/A",IF(E72&gt;10,"No",IF(E72&lt;-10,"No","Yes")))</f>
        <v>N/A</v>
      </c>
      <c r="G72" s="1">
        <v>93497.16</v>
      </c>
      <c r="H72" s="7" t="str">
        <f>IF($B72="N/A","N/A",IF(G72&gt;10,"No",IF(G72&lt;-10,"No","Yes")))</f>
        <v>N/A</v>
      </c>
      <c r="I72" s="8">
        <v>-0.20399999999999999</v>
      </c>
      <c r="J72" s="8">
        <v>-2.2200000000000002</v>
      </c>
      <c r="K72" s="25" t="s">
        <v>738</v>
      </c>
      <c r="L72" s="91" t="str">
        <f t="shared" si="30"/>
        <v>Yes</v>
      </c>
    </row>
    <row r="73" spans="1:12" x14ac:dyDescent="0.25">
      <c r="A73" s="90" t="s">
        <v>67</v>
      </c>
      <c r="B73" s="21" t="s">
        <v>283</v>
      </c>
      <c r="C73" s="4">
        <v>97.890160476000005</v>
      </c>
      <c r="D73" s="7" t="str">
        <f>IF($B73="N/A","N/A",IF(C73&gt;=90,"Yes","No"))</f>
        <v>Yes</v>
      </c>
      <c r="E73" s="4">
        <v>98.101152928999994</v>
      </c>
      <c r="F73" s="7" t="str">
        <f>IF($B73="N/A","N/A",IF(E73&gt;=90,"Yes","No"))</f>
        <v>Yes</v>
      </c>
      <c r="G73" s="4">
        <v>98.121627922000002</v>
      </c>
      <c r="H73" s="7" t="str">
        <f>IF($B73="N/A","N/A",IF(G73&gt;=90,"Yes","No"))</f>
        <v>Yes</v>
      </c>
      <c r="I73" s="8">
        <v>0.2155</v>
      </c>
      <c r="J73" s="8">
        <v>2.0899999999999998E-2</v>
      </c>
      <c r="K73" s="25" t="s">
        <v>737</v>
      </c>
      <c r="L73" s="91" t="str">
        <f t="shared" si="30"/>
        <v>Yes</v>
      </c>
    </row>
    <row r="74" spans="1:12" x14ac:dyDescent="0.25">
      <c r="A74" s="114" t="s">
        <v>958</v>
      </c>
      <c r="B74" s="21" t="s">
        <v>283</v>
      </c>
      <c r="C74" s="4">
        <v>97.961653917000007</v>
      </c>
      <c r="D74" s="7" t="str">
        <f>IF($B74="N/A","N/A",IF(C74&gt;=90,"Yes","No"))</f>
        <v>Yes</v>
      </c>
      <c r="E74" s="4">
        <v>98.342188114999999</v>
      </c>
      <c r="F74" s="7" t="str">
        <f>IF($B74="N/A","N/A",IF(E74&gt;=90,"Yes","No"))</f>
        <v>Yes</v>
      </c>
      <c r="G74" s="4">
        <v>98.377914028000006</v>
      </c>
      <c r="H74" s="7" t="str">
        <f>IF($B74="N/A","N/A",IF(G74&gt;=90,"Yes","No"))</f>
        <v>Yes</v>
      </c>
      <c r="I74" s="8">
        <v>0.38850000000000001</v>
      </c>
      <c r="J74" s="8">
        <v>3.6299999999999999E-2</v>
      </c>
      <c r="K74" s="25" t="s">
        <v>737</v>
      </c>
      <c r="L74" s="91" t="str">
        <f t="shared" si="30"/>
        <v>Yes</v>
      </c>
    </row>
    <row r="75" spans="1:12" x14ac:dyDescent="0.25">
      <c r="A75" s="136" t="s">
        <v>959</v>
      </c>
      <c r="B75" s="25" t="s">
        <v>284</v>
      </c>
      <c r="C75" s="9">
        <v>54.790523982000003</v>
      </c>
      <c r="D75" s="7" t="str">
        <f>IF($B75="N/A","N/A",IF(C75&gt;55,"No",IF(C75&lt;30,"No","Yes")))</f>
        <v>Yes</v>
      </c>
      <c r="E75" s="9">
        <v>54.901932506000001</v>
      </c>
      <c r="F75" s="7" t="str">
        <f>IF($B75="N/A","N/A",IF(E75&gt;55,"No",IF(E75&lt;30,"No","Yes")))</f>
        <v>Yes</v>
      </c>
      <c r="G75" s="9">
        <v>54.574939536999999</v>
      </c>
      <c r="H75" s="7" t="str">
        <f>IF($B75="N/A","N/A",IF(G75&gt;55,"No",IF(G75&lt;30,"No","Yes")))</f>
        <v>Yes</v>
      </c>
      <c r="I75" s="8">
        <v>0.20330000000000001</v>
      </c>
      <c r="J75" s="8">
        <v>-0.59599999999999997</v>
      </c>
      <c r="K75" s="25" t="s">
        <v>737</v>
      </c>
      <c r="L75" s="91" t="str">
        <f t="shared" si="30"/>
        <v>Yes</v>
      </c>
    </row>
    <row r="76" spans="1:12" ht="13" customHeight="1" x14ac:dyDescent="0.25">
      <c r="A76" s="114" t="s">
        <v>1732</v>
      </c>
      <c r="B76" s="25" t="s">
        <v>278</v>
      </c>
      <c r="C76" s="9">
        <v>0.38525413260000002</v>
      </c>
      <c r="D76" s="7" t="str">
        <f>IF($B76="N/A","N/A",IF(C76&gt;=5,"No",IF(C76&lt;0,"No","Yes")))</f>
        <v>Yes</v>
      </c>
      <c r="E76" s="9">
        <v>0.21125873379999999</v>
      </c>
      <c r="F76" s="7" t="str">
        <f>IF($B76="N/A","N/A",IF(E76&gt;=5,"No",IF(E76&lt;0,"No","Yes")))</f>
        <v>Yes</v>
      </c>
      <c r="G76" s="9">
        <v>0.18976264919999999</v>
      </c>
      <c r="H76" s="7" t="str">
        <f>IF($B76="N/A","N/A",IF(G76&gt;=5,"No",IF(G76&lt;0,"No","Yes")))</f>
        <v>Yes</v>
      </c>
      <c r="I76" s="8">
        <v>-45.2</v>
      </c>
      <c r="J76" s="8">
        <v>-10.199999999999999</v>
      </c>
      <c r="K76" s="25" t="s">
        <v>213</v>
      </c>
      <c r="L76" s="91" t="str">
        <f t="shared" si="30"/>
        <v>N/A</v>
      </c>
    </row>
    <row r="77" spans="1:12" ht="13" customHeight="1" x14ac:dyDescent="0.25">
      <c r="A77" s="114" t="s">
        <v>1733</v>
      </c>
      <c r="B77" s="25" t="s">
        <v>213</v>
      </c>
      <c r="C77" s="9">
        <v>31.474972964999999</v>
      </c>
      <c r="D77" s="25" t="s">
        <v>213</v>
      </c>
      <c r="E77" s="9">
        <v>31.178106618000001</v>
      </c>
      <c r="F77" s="25" t="s">
        <v>213</v>
      </c>
      <c r="G77" s="9">
        <v>27.608007394000001</v>
      </c>
      <c r="H77" s="25" t="s">
        <v>213</v>
      </c>
      <c r="I77" s="8">
        <v>-0.94299999999999995</v>
      </c>
      <c r="J77" s="8">
        <v>-11.5</v>
      </c>
      <c r="K77" s="25" t="s">
        <v>213</v>
      </c>
      <c r="L77" s="91" t="str">
        <f t="shared" si="30"/>
        <v>N/A</v>
      </c>
    </row>
    <row r="78" spans="1:12" ht="13" customHeight="1" x14ac:dyDescent="0.25">
      <c r="A78" s="114" t="s">
        <v>1734</v>
      </c>
      <c r="B78" s="25" t="s">
        <v>213</v>
      </c>
      <c r="C78" s="9">
        <v>31.002819404</v>
      </c>
      <c r="D78" s="25" t="s">
        <v>213</v>
      </c>
      <c r="E78" s="9">
        <v>36.791968292</v>
      </c>
      <c r="F78" s="25" t="s">
        <v>213</v>
      </c>
      <c r="G78" s="9">
        <v>37.059760486000002</v>
      </c>
      <c r="H78" s="25" t="s">
        <v>213</v>
      </c>
      <c r="I78" s="8">
        <v>18.670000000000002</v>
      </c>
      <c r="J78" s="8">
        <v>0.72789999999999999</v>
      </c>
      <c r="K78" s="25" t="s">
        <v>213</v>
      </c>
      <c r="L78" s="91" t="str">
        <f t="shared" si="30"/>
        <v>N/A</v>
      </c>
    </row>
    <row r="79" spans="1:12" ht="13" customHeight="1" x14ac:dyDescent="0.25">
      <c r="A79" s="114" t="s">
        <v>1735</v>
      </c>
      <c r="B79" s="25" t="s">
        <v>213</v>
      </c>
      <c r="C79" s="9">
        <v>8.0777846438999994</v>
      </c>
      <c r="D79" s="25" t="s">
        <v>213</v>
      </c>
      <c r="E79" s="9">
        <v>7.9037900592000003</v>
      </c>
      <c r="F79" s="25" t="s">
        <v>213</v>
      </c>
      <c r="G79" s="9">
        <v>9.3740782254999999</v>
      </c>
      <c r="H79" s="25" t="s">
        <v>213</v>
      </c>
      <c r="I79" s="8">
        <v>-2.15</v>
      </c>
      <c r="J79" s="8">
        <v>18.600000000000001</v>
      </c>
      <c r="K79" s="25" t="s">
        <v>213</v>
      </c>
      <c r="L79" s="91" t="str">
        <f t="shared" si="30"/>
        <v>N/A</v>
      </c>
    </row>
    <row r="80" spans="1:12" ht="13" customHeight="1" x14ac:dyDescent="0.25">
      <c r="A80" s="114" t="s">
        <v>1736</v>
      </c>
      <c r="B80" s="25" t="s">
        <v>213</v>
      </c>
      <c r="C80" s="9">
        <v>0.91244399809999999</v>
      </c>
      <c r="D80" s="25" t="s">
        <v>213</v>
      </c>
      <c r="E80" s="9">
        <v>0.91190123170000004</v>
      </c>
      <c r="F80" s="25" t="s">
        <v>213</v>
      </c>
      <c r="G80" s="9">
        <v>0.97339390010000004</v>
      </c>
      <c r="H80" s="25" t="s">
        <v>213</v>
      </c>
      <c r="I80" s="8">
        <v>-5.8999999999999997E-2</v>
      </c>
      <c r="J80" s="8">
        <v>6.7430000000000003</v>
      </c>
      <c r="K80" s="25" t="s">
        <v>213</v>
      </c>
      <c r="L80" s="91" t="str">
        <f t="shared" si="30"/>
        <v>N/A</v>
      </c>
    </row>
    <row r="81" spans="1:12" ht="13" customHeight="1" x14ac:dyDescent="0.25">
      <c r="A81" s="114" t="s">
        <v>1737</v>
      </c>
      <c r="B81" s="25" t="s">
        <v>213</v>
      </c>
      <c r="C81" s="9">
        <v>0</v>
      </c>
      <c r="D81" s="25" t="s">
        <v>213</v>
      </c>
      <c r="E81" s="9">
        <v>0</v>
      </c>
      <c r="F81" s="25" t="s">
        <v>213</v>
      </c>
      <c r="G81" s="9">
        <v>9.8322620000000009E-4</v>
      </c>
      <c r="H81" s="25" t="s">
        <v>213</v>
      </c>
      <c r="I81" s="8" t="s">
        <v>1747</v>
      </c>
      <c r="J81" s="8" t="s">
        <v>1747</v>
      </c>
      <c r="K81" s="25" t="s">
        <v>213</v>
      </c>
      <c r="L81" s="91" t="str">
        <f t="shared" si="30"/>
        <v>N/A</v>
      </c>
    </row>
    <row r="82" spans="1:12" ht="13" customHeight="1" x14ac:dyDescent="0.25">
      <c r="A82" s="114" t="s">
        <v>1738</v>
      </c>
      <c r="B82" s="25" t="s">
        <v>213</v>
      </c>
      <c r="C82" s="9">
        <v>4.879885679</v>
      </c>
      <c r="D82" s="25" t="s">
        <v>213</v>
      </c>
      <c r="E82" s="9">
        <v>5.0343537712000002</v>
      </c>
      <c r="F82" s="25" t="s">
        <v>213</v>
      </c>
      <c r="G82" s="9">
        <v>6.3536074567999998</v>
      </c>
      <c r="H82" s="25" t="s">
        <v>213</v>
      </c>
      <c r="I82" s="8">
        <v>3.165</v>
      </c>
      <c r="J82" s="8">
        <v>26.21</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23.266839178000001</v>
      </c>
      <c r="D84" s="25" t="s">
        <v>213</v>
      </c>
      <c r="E84" s="9">
        <v>17.968621293999998</v>
      </c>
      <c r="F84" s="25" t="s">
        <v>213</v>
      </c>
      <c r="G84" s="9">
        <v>18.440406662000001</v>
      </c>
      <c r="H84" s="25" t="s">
        <v>213</v>
      </c>
      <c r="I84" s="8">
        <v>-22.8</v>
      </c>
      <c r="J84" s="8">
        <v>2.6259999999999999</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55.567356711999999</v>
      </c>
      <c r="D87" s="25" t="s">
        <v>213</v>
      </c>
      <c r="E87" s="9">
        <v>55.883749551999998</v>
      </c>
      <c r="F87" s="25" t="s">
        <v>213</v>
      </c>
      <c r="G87" s="9">
        <v>56.663323697999999</v>
      </c>
      <c r="H87" s="25" t="s">
        <v>213</v>
      </c>
      <c r="I87" s="8">
        <v>0.56940000000000002</v>
      </c>
      <c r="J87" s="8">
        <v>1.395</v>
      </c>
      <c r="K87" s="25" t="s">
        <v>213</v>
      </c>
      <c r="L87" s="91" t="str">
        <f t="shared" si="30"/>
        <v>N/A</v>
      </c>
    </row>
    <row r="88" spans="1:12" x14ac:dyDescent="0.25">
      <c r="A88" s="114" t="s">
        <v>961</v>
      </c>
      <c r="B88" s="25" t="s">
        <v>213</v>
      </c>
      <c r="C88" s="9">
        <v>44.432643288000001</v>
      </c>
      <c r="D88" s="25" t="s">
        <v>213</v>
      </c>
      <c r="E88" s="9">
        <v>44.116250448000002</v>
      </c>
      <c r="F88" s="25" t="s">
        <v>213</v>
      </c>
      <c r="G88" s="9">
        <v>43.336676302000001</v>
      </c>
      <c r="H88" s="25" t="s">
        <v>213</v>
      </c>
      <c r="I88" s="8">
        <v>-0.71199999999999997</v>
      </c>
      <c r="J88" s="8">
        <v>-1.77</v>
      </c>
      <c r="K88" s="25" t="s">
        <v>213</v>
      </c>
      <c r="L88" s="91" t="str">
        <f t="shared" si="30"/>
        <v>N/A</v>
      </c>
    </row>
    <row r="89" spans="1:12" x14ac:dyDescent="0.25">
      <c r="A89" s="136" t="s">
        <v>68</v>
      </c>
      <c r="B89" s="25" t="s">
        <v>213</v>
      </c>
      <c r="C89" s="1">
        <v>1046</v>
      </c>
      <c r="D89" s="7" t="str">
        <f>IF($B89="N/A","N/A",IF(C89&gt;10,"No",IF(C89&lt;-10,"No","Yes")))</f>
        <v>N/A</v>
      </c>
      <c r="E89" s="1">
        <v>958</v>
      </c>
      <c r="F89" s="7" t="str">
        <f>IF($B89="N/A","N/A",IF(E89&gt;10,"No",IF(E89&lt;-10,"No","Yes")))</f>
        <v>N/A</v>
      </c>
      <c r="G89" s="1">
        <v>816</v>
      </c>
      <c r="H89" s="7" t="str">
        <f>IF($B89="N/A","N/A",IF(G89&gt;10,"No",IF(G89&lt;-10,"No","Yes")))</f>
        <v>N/A</v>
      </c>
      <c r="I89" s="8">
        <v>-8.41</v>
      </c>
      <c r="J89" s="8">
        <v>-14.8</v>
      </c>
      <c r="K89" s="25" t="s">
        <v>737</v>
      </c>
      <c r="L89" s="91" t="str">
        <f t="shared" si="30"/>
        <v>No</v>
      </c>
    </row>
    <row r="90" spans="1:12" x14ac:dyDescent="0.25">
      <c r="A90" s="114" t="s">
        <v>109</v>
      </c>
      <c r="B90" s="25" t="s">
        <v>213</v>
      </c>
      <c r="C90" s="9">
        <v>6.0229445507000001</v>
      </c>
      <c r="D90" s="7" t="str">
        <f>IF($B90="N/A","N/A",IF(C90&gt;10,"No",IF(C90&lt;-10,"No","Yes")))</f>
        <v>N/A</v>
      </c>
      <c r="E90" s="9">
        <v>0.73068893530000001</v>
      </c>
      <c r="F90" s="7" t="str">
        <f>IF($B90="N/A","N/A",IF(E90&gt;10,"No",IF(E90&lt;-10,"No","Yes")))</f>
        <v>N/A</v>
      </c>
      <c r="G90" s="9">
        <v>1.1029411764999999</v>
      </c>
      <c r="H90" s="7" t="str">
        <f>IF($B90="N/A","N/A",IF(G90&gt;10,"No",IF(G90&lt;-10,"No","Yes")))</f>
        <v>N/A</v>
      </c>
      <c r="I90" s="8">
        <v>-87.9</v>
      </c>
      <c r="J90" s="8">
        <v>50.95</v>
      </c>
      <c r="K90" s="25" t="s">
        <v>737</v>
      </c>
      <c r="L90" s="91" t="str">
        <f t="shared" si="30"/>
        <v>No</v>
      </c>
    </row>
    <row r="91" spans="1:12" x14ac:dyDescent="0.25">
      <c r="A91" s="114" t="s">
        <v>110</v>
      </c>
      <c r="B91" s="25" t="s">
        <v>213</v>
      </c>
      <c r="C91" s="9">
        <v>7.2657743785999997</v>
      </c>
      <c r="D91" s="7" t="str">
        <f>IF($B91="N/A","N/A",IF(C91&gt;10,"No",IF(C91&lt;-10,"No","Yes")))</f>
        <v>N/A</v>
      </c>
      <c r="E91" s="9">
        <v>7.6200417536999998</v>
      </c>
      <c r="F91" s="7" t="str">
        <f>IF($B91="N/A","N/A",IF(E91&gt;10,"No",IF(E91&lt;-10,"No","Yes")))</f>
        <v>N/A</v>
      </c>
      <c r="G91" s="9">
        <v>3.3088235294000001</v>
      </c>
      <c r="H91" s="7" t="str">
        <f>IF($B91="N/A","N/A",IF(G91&gt;10,"No",IF(G91&lt;-10,"No","Yes")))</f>
        <v>N/A</v>
      </c>
      <c r="I91" s="8">
        <v>4.8760000000000003</v>
      </c>
      <c r="J91" s="8">
        <v>-56.6</v>
      </c>
      <c r="K91" s="25" t="s">
        <v>737</v>
      </c>
      <c r="L91" s="91" t="str">
        <f t="shared" si="30"/>
        <v>No</v>
      </c>
    </row>
    <row r="92" spans="1:12" x14ac:dyDescent="0.25">
      <c r="A92" s="122" t="s">
        <v>7</v>
      </c>
      <c r="B92" s="25" t="s">
        <v>213</v>
      </c>
      <c r="C92" s="9">
        <v>6.0829599900000003E-2</v>
      </c>
      <c r="D92" s="7" t="str">
        <f>IF($B92="N/A","N/A",IF(C92&gt;10,"No",IF(C92&lt;-10,"No","Yes")))</f>
        <v>N/A</v>
      </c>
      <c r="E92" s="9">
        <v>6.7835373199999993E-2</v>
      </c>
      <c r="F92" s="7" t="str">
        <f>IF($B92="N/A","N/A",IF(E92&gt;10,"No",IF(E92&lt;-10,"No","Yes")))</f>
        <v>N/A</v>
      </c>
      <c r="G92" s="9">
        <v>8.1607771400000001E-2</v>
      </c>
      <c r="H92" s="7" t="str">
        <f>IF($B92="N/A","N/A",IF(G92&gt;10,"No",IF(G92&lt;-10,"No","Yes")))</f>
        <v>N/A</v>
      </c>
      <c r="I92" s="8">
        <v>11.52</v>
      </c>
      <c r="J92" s="8">
        <v>20.3</v>
      </c>
      <c r="K92" s="25" t="s">
        <v>738</v>
      </c>
      <c r="L92" s="91" t="str">
        <f t="shared" si="30"/>
        <v>No</v>
      </c>
    </row>
    <row r="93" spans="1:12" x14ac:dyDescent="0.25">
      <c r="A93" s="122" t="s">
        <v>180</v>
      </c>
      <c r="B93" s="25" t="s">
        <v>213</v>
      </c>
      <c r="C93" s="9">
        <v>58.651320871000003</v>
      </c>
      <c r="D93" s="7" t="str">
        <f t="shared" ref="D93:D94" si="31">IF($B93="N/A","N/A",IF(C93&gt;10,"No",IF(C93&lt;-10,"No","Yes")))</f>
        <v>N/A</v>
      </c>
      <c r="E93" s="9">
        <v>58.534174491999998</v>
      </c>
      <c r="F93" s="7" t="str">
        <f t="shared" ref="F93:F94" si="32">IF($B93="N/A","N/A",IF(E93&gt;10,"No",IF(E93&lt;-10,"No","Yes")))</f>
        <v>N/A</v>
      </c>
      <c r="G93" s="9">
        <v>58.515721786</v>
      </c>
      <c r="H93" s="7" t="str">
        <f t="shared" ref="H93:H94" si="33">IF($B93="N/A","N/A",IF(G93&gt;10,"No",IF(G93&lt;-10,"No","Yes")))</f>
        <v>N/A</v>
      </c>
      <c r="I93" s="8">
        <v>-0.2</v>
      </c>
      <c r="J93" s="8">
        <v>-3.2000000000000001E-2</v>
      </c>
      <c r="K93" s="25" t="s">
        <v>737</v>
      </c>
      <c r="L93" s="91" t="str">
        <f>IF(J93="Div by 0", "N/A", IF(OR(J93="N/A",K93="N/A"),"N/A", IF(J93&gt;VALUE(MID(K93,1,2)), "No", IF(J93&lt;-1*VALUE(MID(K93,1,2)), "No", "Yes"))))</f>
        <v>Yes</v>
      </c>
    </row>
    <row r="94" spans="1:12" x14ac:dyDescent="0.25">
      <c r="A94" s="122" t="s">
        <v>181</v>
      </c>
      <c r="B94" s="25" t="s">
        <v>213</v>
      </c>
      <c r="C94" s="9">
        <v>41.348679128999997</v>
      </c>
      <c r="D94" s="7" t="str">
        <f t="shared" si="31"/>
        <v>N/A</v>
      </c>
      <c r="E94" s="9">
        <v>41.465825508000002</v>
      </c>
      <c r="F94" s="7" t="str">
        <f t="shared" si="32"/>
        <v>N/A</v>
      </c>
      <c r="G94" s="9">
        <v>41.484278214</v>
      </c>
      <c r="H94" s="7" t="str">
        <f t="shared" si="33"/>
        <v>N/A</v>
      </c>
      <c r="I94" s="8">
        <v>0.2833</v>
      </c>
      <c r="J94" s="8">
        <v>4.4499999999999998E-2</v>
      </c>
      <c r="K94" s="25" t="s">
        <v>737</v>
      </c>
      <c r="L94" s="91" t="str">
        <f>IF(J94="Div by 0", "N/A", IF(OR(J94="N/A",K94="N/A"),"N/A", IF(J94&gt;VALUE(MID(K94,1,2)), "No", IF(J94&lt;-1*VALUE(MID(K94,1,2)), "No", "Yes"))))</f>
        <v>Yes</v>
      </c>
    </row>
    <row r="95" spans="1:12" x14ac:dyDescent="0.25">
      <c r="A95" s="114" t="s">
        <v>8</v>
      </c>
      <c r="B95" s="25" t="s">
        <v>285</v>
      </c>
      <c r="C95" s="9">
        <v>5.1907925227999998</v>
      </c>
      <c r="D95" s="7" t="str">
        <f>IF($B95="N/A","N/A",IF(C95&gt;10,"No",IF(C95&lt;5,"No","Yes")))</f>
        <v>Yes</v>
      </c>
      <c r="E95" s="9">
        <v>4.8453838028999998</v>
      </c>
      <c r="F95" s="7" t="str">
        <f>IF($B95="N/A","N/A",IF(E95&gt;10,"No",IF(E95&lt;5,"No","Yes")))</f>
        <v>No</v>
      </c>
      <c r="G95" s="9">
        <v>5.2356793110000002</v>
      </c>
      <c r="H95" s="7" t="str">
        <f t="shared" ref="H95:H98" si="34">IF($B95="N/A","N/A",IF(G95&gt;10,"No",IF(G95&lt;5,"No","Yes")))</f>
        <v>Yes</v>
      </c>
      <c r="I95" s="8">
        <v>-6.65</v>
      </c>
      <c r="J95" s="8">
        <v>8.0549999999999997</v>
      </c>
      <c r="K95" s="25" t="s">
        <v>738</v>
      </c>
      <c r="L95" s="91" t="str">
        <f t="shared" si="30"/>
        <v>Yes</v>
      </c>
    </row>
    <row r="96" spans="1:12" x14ac:dyDescent="0.25">
      <c r="A96" s="114" t="s">
        <v>149</v>
      </c>
      <c r="B96" s="25" t="s">
        <v>285</v>
      </c>
      <c r="C96" s="9">
        <v>4.5921520161</v>
      </c>
      <c r="D96" s="7" t="str">
        <f>IF($B96="N/A","N/A",IF(C96&gt;10,"No",IF(C96&lt;5,"No","Yes")))</f>
        <v>No</v>
      </c>
      <c r="E96" s="9">
        <v>3.8724307352</v>
      </c>
      <c r="F96" s="7" t="str">
        <f t="shared" ref="F96:F98" si="35">IF($B96="N/A","N/A",IF(E96&gt;10,"No",IF(E96&lt;5,"No","Yes")))</f>
        <v>No</v>
      </c>
      <c r="G96" s="9">
        <v>4.4392661200000001</v>
      </c>
      <c r="H96" s="7" t="str">
        <f t="shared" si="34"/>
        <v>No</v>
      </c>
      <c r="I96" s="8">
        <v>-15.7</v>
      </c>
      <c r="J96" s="8">
        <v>14.64</v>
      </c>
      <c r="K96" s="25" t="s">
        <v>738</v>
      </c>
      <c r="L96" s="91" t="str">
        <f t="shared" si="30"/>
        <v>Yes</v>
      </c>
    </row>
    <row r="97" spans="1:12" x14ac:dyDescent="0.25">
      <c r="A97" s="114" t="s">
        <v>150</v>
      </c>
      <c r="B97" s="25" t="s">
        <v>285</v>
      </c>
      <c r="C97" s="9">
        <v>5.0961687007999998</v>
      </c>
      <c r="D97" s="7" t="str">
        <f>IF($B97="N/A","N/A",IF(C97&gt;10,"No",IF(C97&lt;5,"No","Yes")))</f>
        <v>Yes</v>
      </c>
      <c r="E97" s="9">
        <v>4.7804556599000003</v>
      </c>
      <c r="F97" s="7" t="str">
        <f t="shared" si="35"/>
        <v>No</v>
      </c>
      <c r="G97" s="9">
        <v>5.0685308635000004</v>
      </c>
      <c r="H97" s="7" t="str">
        <f t="shared" si="34"/>
        <v>Yes</v>
      </c>
      <c r="I97" s="8">
        <v>-6.2</v>
      </c>
      <c r="J97" s="8">
        <v>6.0259999999999998</v>
      </c>
      <c r="K97" s="25" t="s">
        <v>738</v>
      </c>
      <c r="L97" s="91" t="str">
        <f t="shared" si="30"/>
        <v>Yes</v>
      </c>
    </row>
    <row r="98" spans="1:12" x14ac:dyDescent="0.25">
      <c r="A98" s="114" t="s">
        <v>151</v>
      </c>
      <c r="B98" s="25" t="s">
        <v>285</v>
      </c>
      <c r="C98" s="9">
        <v>5.1975513672</v>
      </c>
      <c r="D98" s="7" t="str">
        <f>IF($B98="N/A","N/A",IF(C98&gt;10,"No",IF(C98&lt;5,"No","Yes")))</f>
        <v>Yes</v>
      </c>
      <c r="E98" s="9">
        <v>4.8473219564000001</v>
      </c>
      <c r="F98" s="7" t="str">
        <f t="shared" si="35"/>
        <v>No</v>
      </c>
      <c r="G98" s="9">
        <v>5.2396122156000002</v>
      </c>
      <c r="H98" s="7" t="str">
        <f t="shared" si="34"/>
        <v>Yes</v>
      </c>
      <c r="I98" s="8">
        <v>-6.74</v>
      </c>
      <c r="J98" s="8">
        <v>8.093</v>
      </c>
      <c r="K98" s="25" t="s">
        <v>738</v>
      </c>
      <c r="L98" s="91" t="str">
        <f t="shared" si="30"/>
        <v>Yes</v>
      </c>
    </row>
    <row r="99" spans="1:12" x14ac:dyDescent="0.25">
      <c r="A99" s="114" t="s">
        <v>962</v>
      </c>
      <c r="B99" s="25" t="s">
        <v>213</v>
      </c>
      <c r="C99" s="1">
        <v>1538</v>
      </c>
      <c r="D99" s="7" t="str">
        <f t="shared" ref="D99:D110" si="36">IF($B99="N/A","N/A",IF(C99&gt;10,"No",IF(C99&lt;-10,"No","Yes")))</f>
        <v>N/A</v>
      </c>
      <c r="E99" s="1">
        <v>1795</v>
      </c>
      <c r="F99" s="7" t="str">
        <f t="shared" ref="F99:F110" si="37">IF($B99="N/A","N/A",IF(E99&gt;10,"No",IF(E99&lt;-10,"No","Yes")))</f>
        <v>N/A</v>
      </c>
      <c r="G99" s="1">
        <v>1535</v>
      </c>
      <c r="H99" s="7" t="str">
        <f t="shared" ref="H99:H110" si="38">IF($B99="N/A","N/A",IF(G99&gt;10,"No",IF(G99&lt;-10,"No","Yes")))</f>
        <v>N/A</v>
      </c>
      <c r="I99" s="8">
        <v>16.71</v>
      </c>
      <c r="J99" s="8">
        <v>-14.5</v>
      </c>
      <c r="K99" s="25" t="s">
        <v>737</v>
      </c>
      <c r="L99" s="91" t="str">
        <f t="shared" si="30"/>
        <v>No</v>
      </c>
    </row>
    <row r="100" spans="1:12" x14ac:dyDescent="0.25">
      <c r="A100" s="114" t="s">
        <v>963</v>
      </c>
      <c r="B100" s="25" t="s">
        <v>213</v>
      </c>
      <c r="C100" s="1">
        <v>160</v>
      </c>
      <c r="D100" s="7" t="str">
        <f t="shared" si="36"/>
        <v>N/A</v>
      </c>
      <c r="E100" s="1">
        <v>104</v>
      </c>
      <c r="F100" s="7" t="str">
        <f t="shared" si="37"/>
        <v>N/A</v>
      </c>
      <c r="G100" s="1">
        <v>192</v>
      </c>
      <c r="H100" s="7" t="str">
        <f t="shared" si="38"/>
        <v>N/A</v>
      </c>
      <c r="I100" s="8">
        <v>-35</v>
      </c>
      <c r="J100" s="8">
        <v>84.62</v>
      </c>
      <c r="K100" s="25" t="s">
        <v>737</v>
      </c>
      <c r="L100" s="91" t="str">
        <f t="shared" si="30"/>
        <v>No</v>
      </c>
    </row>
    <row r="101" spans="1:12" x14ac:dyDescent="0.25">
      <c r="A101" s="114" t="s">
        <v>1</v>
      </c>
      <c r="B101" s="25" t="s">
        <v>213</v>
      </c>
      <c r="C101" s="9">
        <v>98.170284257999995</v>
      </c>
      <c r="D101" s="7" t="str">
        <f t="shared" si="36"/>
        <v>N/A</v>
      </c>
      <c r="E101" s="9">
        <v>99.402079638999993</v>
      </c>
      <c r="F101" s="7" t="str">
        <f t="shared" si="37"/>
        <v>N/A</v>
      </c>
      <c r="G101" s="9">
        <v>99.673568914000001</v>
      </c>
      <c r="H101" s="7" t="str">
        <f t="shared" si="38"/>
        <v>N/A</v>
      </c>
      <c r="I101" s="8">
        <v>1.2549999999999999</v>
      </c>
      <c r="J101" s="8">
        <v>0.27310000000000001</v>
      </c>
      <c r="K101" s="25" t="s">
        <v>738</v>
      </c>
      <c r="L101" s="91" t="str">
        <f t="shared" si="30"/>
        <v>Yes</v>
      </c>
    </row>
    <row r="102" spans="1:12" x14ac:dyDescent="0.25">
      <c r="A102" s="114" t="s">
        <v>69</v>
      </c>
      <c r="B102" s="25" t="s">
        <v>213</v>
      </c>
      <c r="C102" s="9">
        <v>99.745261771000003</v>
      </c>
      <c r="D102" s="7" t="str">
        <f t="shared" si="36"/>
        <v>N/A</v>
      </c>
      <c r="E102" s="9">
        <v>99.735800495000007</v>
      </c>
      <c r="F102" s="7" t="str">
        <f t="shared" si="37"/>
        <v>N/A</v>
      </c>
      <c r="G102" s="9">
        <v>99.629096218000001</v>
      </c>
      <c r="H102" s="7" t="str">
        <f t="shared" si="38"/>
        <v>N/A</v>
      </c>
      <c r="I102" s="8">
        <v>-8.9999999999999993E-3</v>
      </c>
      <c r="J102" s="8">
        <v>-0.107</v>
      </c>
      <c r="K102" s="25" t="s">
        <v>738</v>
      </c>
      <c r="L102" s="91" t="str">
        <f t="shared" si="30"/>
        <v>Yes</v>
      </c>
    </row>
    <row r="103" spans="1:12" x14ac:dyDescent="0.25">
      <c r="A103" s="122" t="s">
        <v>70</v>
      </c>
      <c r="B103" s="25" t="s">
        <v>213</v>
      </c>
      <c r="C103" s="1">
        <v>98808</v>
      </c>
      <c r="D103" s="7" t="str">
        <f t="shared" si="36"/>
        <v>N/A</v>
      </c>
      <c r="E103" s="1">
        <v>99345</v>
      </c>
      <c r="F103" s="7" t="str">
        <f t="shared" si="37"/>
        <v>N/A</v>
      </c>
      <c r="G103" s="1">
        <v>97617</v>
      </c>
      <c r="H103" s="7" t="str">
        <f t="shared" si="38"/>
        <v>N/A</v>
      </c>
      <c r="I103" s="8">
        <v>0.54349999999999998</v>
      </c>
      <c r="J103" s="8">
        <v>-1.74</v>
      </c>
      <c r="K103" s="25" t="s">
        <v>737</v>
      </c>
      <c r="L103" s="91" t="str">
        <f t="shared" si="30"/>
        <v>Yes</v>
      </c>
    </row>
    <row r="104" spans="1:12" x14ac:dyDescent="0.25">
      <c r="A104" s="114" t="s">
        <v>689</v>
      </c>
      <c r="B104" s="25" t="s">
        <v>213</v>
      </c>
      <c r="C104" s="9">
        <v>1.8480284997</v>
      </c>
      <c r="D104" s="7" t="str">
        <f t="shared" si="36"/>
        <v>N/A</v>
      </c>
      <c r="E104" s="9">
        <v>1.7112084151</v>
      </c>
      <c r="F104" s="7" t="str">
        <f t="shared" si="37"/>
        <v>N/A</v>
      </c>
      <c r="G104" s="9">
        <v>1.557105832</v>
      </c>
      <c r="H104" s="7" t="str">
        <f t="shared" si="38"/>
        <v>N/A</v>
      </c>
      <c r="I104" s="8">
        <v>-7.4</v>
      </c>
      <c r="J104" s="8">
        <v>-9.01</v>
      </c>
      <c r="K104" s="25" t="s">
        <v>738</v>
      </c>
      <c r="L104" s="91" t="str">
        <f t="shared" ref="L104:L110" si="39">IF(J104="Div by 0", "N/A", IF(K104="N/A","N/A", IF(J104&gt;VALUE(MID(K104,1,2)), "No", IF(J104&lt;-1*VALUE(MID(K104,1,2)), "No", "Yes"))))</f>
        <v>Yes</v>
      </c>
    </row>
    <row r="105" spans="1:12" x14ac:dyDescent="0.25">
      <c r="A105" s="114" t="s">
        <v>688</v>
      </c>
      <c r="B105" s="25" t="s">
        <v>213</v>
      </c>
      <c r="C105" s="9">
        <v>1.0252206299</v>
      </c>
      <c r="D105" s="7" t="str">
        <f t="shared" si="36"/>
        <v>N/A</v>
      </c>
      <c r="E105" s="9">
        <v>1.0951733856999999</v>
      </c>
      <c r="F105" s="7" t="str">
        <f t="shared" si="37"/>
        <v>N/A</v>
      </c>
      <c r="G105" s="9">
        <v>1.1452923158999999</v>
      </c>
      <c r="H105" s="7" t="str">
        <f t="shared" si="38"/>
        <v>N/A</v>
      </c>
      <c r="I105" s="8">
        <v>6.8230000000000004</v>
      </c>
      <c r="J105" s="8">
        <v>4.5759999999999996</v>
      </c>
      <c r="K105" s="25" t="s">
        <v>738</v>
      </c>
      <c r="L105" s="91" t="str">
        <f t="shared" si="39"/>
        <v>Yes</v>
      </c>
    </row>
    <row r="106" spans="1:12" x14ac:dyDescent="0.25">
      <c r="A106" s="114" t="s">
        <v>687</v>
      </c>
      <c r="B106" s="25" t="s">
        <v>213</v>
      </c>
      <c r="C106" s="9">
        <v>97.126750869999995</v>
      </c>
      <c r="D106" s="7" t="str">
        <f t="shared" si="36"/>
        <v>N/A</v>
      </c>
      <c r="E106" s="9">
        <v>97.193618198999999</v>
      </c>
      <c r="F106" s="7" t="str">
        <f t="shared" si="37"/>
        <v>N/A</v>
      </c>
      <c r="G106" s="9">
        <v>97.297601852</v>
      </c>
      <c r="H106" s="7" t="str">
        <f t="shared" si="38"/>
        <v>N/A</v>
      </c>
      <c r="I106" s="8">
        <v>6.88E-2</v>
      </c>
      <c r="J106" s="8">
        <v>0.107</v>
      </c>
      <c r="K106" s="25" t="s">
        <v>738</v>
      </c>
      <c r="L106" s="91" t="str">
        <f t="shared" si="39"/>
        <v>Yes</v>
      </c>
    </row>
    <row r="107" spans="1:12" ht="25" x14ac:dyDescent="0.25">
      <c r="A107" s="122" t="s">
        <v>964</v>
      </c>
      <c r="B107" s="25" t="s">
        <v>213</v>
      </c>
      <c r="C107" s="9">
        <v>46.486366445000002</v>
      </c>
      <c r="D107" s="7" t="str">
        <f t="shared" si="36"/>
        <v>N/A</v>
      </c>
      <c r="E107" s="9">
        <v>45.598937892000002</v>
      </c>
      <c r="F107" s="7" t="str">
        <f t="shared" si="37"/>
        <v>N/A</v>
      </c>
      <c r="G107" s="9">
        <v>44.617819990999998</v>
      </c>
      <c r="H107" s="7" t="str">
        <f t="shared" si="38"/>
        <v>N/A</v>
      </c>
      <c r="I107" s="8">
        <v>-1.91</v>
      </c>
      <c r="J107" s="8">
        <v>-2.15</v>
      </c>
      <c r="K107" s="25" t="s">
        <v>738</v>
      </c>
      <c r="L107" s="91" t="str">
        <f t="shared" si="39"/>
        <v>Yes</v>
      </c>
    </row>
    <row r="108" spans="1:12" ht="25" x14ac:dyDescent="0.25">
      <c r="A108" s="122" t="s">
        <v>965</v>
      </c>
      <c r="B108" s="25" t="s">
        <v>213</v>
      </c>
      <c r="C108" s="9">
        <v>52.967132704999997</v>
      </c>
      <c r="D108" s="7" t="str">
        <f t="shared" si="36"/>
        <v>N/A</v>
      </c>
      <c r="E108" s="9">
        <v>53.857410045000002</v>
      </c>
      <c r="F108" s="7" t="str">
        <f t="shared" si="37"/>
        <v>N/A</v>
      </c>
      <c r="G108" s="9">
        <v>54.821741097</v>
      </c>
      <c r="H108" s="7" t="str">
        <f t="shared" si="38"/>
        <v>N/A</v>
      </c>
      <c r="I108" s="8">
        <v>1.681</v>
      </c>
      <c r="J108" s="8">
        <v>1.7909999999999999</v>
      </c>
      <c r="K108" s="25" t="s">
        <v>738</v>
      </c>
      <c r="L108" s="91" t="str">
        <f t="shared" si="39"/>
        <v>Yes</v>
      </c>
    </row>
    <row r="109" spans="1:12" ht="25" x14ac:dyDescent="0.25">
      <c r="A109" s="122" t="s">
        <v>966</v>
      </c>
      <c r="B109" s="25" t="s">
        <v>213</v>
      </c>
      <c r="C109" s="9">
        <v>0.17283330760000001</v>
      </c>
      <c r="D109" s="7" t="str">
        <f t="shared" si="36"/>
        <v>N/A</v>
      </c>
      <c r="E109" s="9">
        <v>0.16958843309999999</v>
      </c>
      <c r="F109" s="7" t="str">
        <f t="shared" si="37"/>
        <v>N/A</v>
      </c>
      <c r="G109" s="9">
        <v>0.16419876899999999</v>
      </c>
      <c r="H109" s="7" t="str">
        <f t="shared" si="38"/>
        <v>N/A</v>
      </c>
      <c r="I109" s="8">
        <v>-1.88</v>
      </c>
      <c r="J109" s="8">
        <v>-3.18</v>
      </c>
      <c r="K109" s="25" t="s">
        <v>738</v>
      </c>
      <c r="L109" s="91" t="str">
        <f t="shared" si="39"/>
        <v>Yes</v>
      </c>
    </row>
    <row r="110" spans="1:12" ht="25" x14ac:dyDescent="0.25">
      <c r="A110" s="122" t="s">
        <v>967</v>
      </c>
      <c r="B110" s="25" t="s">
        <v>213</v>
      </c>
      <c r="C110" s="9">
        <v>0.37366754210000003</v>
      </c>
      <c r="D110" s="7" t="str">
        <f t="shared" si="36"/>
        <v>N/A</v>
      </c>
      <c r="E110" s="9">
        <v>0.3740636296</v>
      </c>
      <c r="F110" s="7" t="str">
        <f t="shared" si="37"/>
        <v>N/A</v>
      </c>
      <c r="G110" s="9">
        <v>0.39624014320000001</v>
      </c>
      <c r="H110" s="7" t="str">
        <f t="shared" si="38"/>
        <v>N/A</v>
      </c>
      <c r="I110" s="8">
        <v>0.106</v>
      </c>
      <c r="J110" s="8">
        <v>5.9290000000000003</v>
      </c>
      <c r="K110" s="25" t="s">
        <v>738</v>
      </c>
      <c r="L110" s="91" t="str">
        <f t="shared" si="39"/>
        <v>Yes</v>
      </c>
    </row>
    <row r="111" spans="1:12" x14ac:dyDescent="0.25">
      <c r="A111" s="114" t="s">
        <v>968</v>
      </c>
      <c r="B111" s="25" t="s">
        <v>286</v>
      </c>
      <c r="C111" s="9">
        <v>99.769213389000001</v>
      </c>
      <c r="D111" s="7" t="str">
        <f>IF($B111="N/A","N/A",IF(C111&gt;=99,"Yes","No"))</f>
        <v>Yes</v>
      </c>
      <c r="E111" s="9">
        <v>99.895054440999999</v>
      </c>
      <c r="F111" s="7" t="str">
        <f>IF($B111="N/A","N/A",IF(E111&gt;=99,"Yes","No"))</f>
        <v>Yes</v>
      </c>
      <c r="G111" s="9">
        <v>99.919148363000005</v>
      </c>
      <c r="H111" s="7" t="str">
        <f>IF($B111="N/A","N/A",IF(G111&gt;=99,"Yes","No"))</f>
        <v>Yes</v>
      </c>
      <c r="I111" s="8">
        <v>0.12609999999999999</v>
      </c>
      <c r="J111" s="8">
        <v>2.41E-2</v>
      </c>
      <c r="K111" s="25" t="s">
        <v>737</v>
      </c>
      <c r="L111" s="91" t="str">
        <f t="shared" ref="L111:L145" si="40">IF(J111="Div by 0", "N/A", IF(K111="N/A","N/A", IF(J111&gt;VALUE(MID(K111,1,2)), "No", IF(J111&lt;-1*VALUE(MID(K111,1,2)), "No", "Yes"))))</f>
        <v>Yes</v>
      </c>
    </row>
    <row r="112" spans="1:12" x14ac:dyDescent="0.25">
      <c r="A112" s="114" t="s">
        <v>969</v>
      </c>
      <c r="B112" s="25" t="s">
        <v>213</v>
      </c>
      <c r="C112" s="9">
        <v>0.55724121829999995</v>
      </c>
      <c r="D112" s="7" t="str">
        <f>IF($B112="N/A","N/A",IF(C112&gt;10,"No",IF(C112&lt;-10,"No","Yes")))</f>
        <v>N/A</v>
      </c>
      <c r="E112" s="9">
        <v>0.48601096049999998</v>
      </c>
      <c r="F112" s="7" t="str">
        <f>IF($B112="N/A","N/A",IF(E112&gt;10,"No",IF(E112&lt;-10,"No","Yes")))</f>
        <v>N/A</v>
      </c>
      <c r="G112" s="9">
        <v>0.49349233199999998</v>
      </c>
      <c r="H112" s="7" t="str">
        <f>IF($B112="N/A","N/A",IF(G112&gt;10,"No",IF(G112&lt;-10,"No","Yes")))</f>
        <v>N/A</v>
      </c>
      <c r="I112" s="8">
        <v>-12.8</v>
      </c>
      <c r="J112" s="8">
        <v>1.5389999999999999</v>
      </c>
      <c r="K112" s="25" t="s">
        <v>737</v>
      </c>
      <c r="L112" s="91" t="str">
        <f t="shared" si="40"/>
        <v>Yes</v>
      </c>
    </row>
    <row r="113" spans="1:12" x14ac:dyDescent="0.25">
      <c r="A113" s="90" t="s">
        <v>970</v>
      </c>
      <c r="B113" s="25" t="s">
        <v>280</v>
      </c>
      <c r="C113" s="4">
        <v>97.157114144999994</v>
      </c>
      <c r="D113" s="7" t="str">
        <f>IF($B113="N/A","N/A",IF(C113&gt;=98,"Yes","No"))</f>
        <v>No</v>
      </c>
      <c r="E113" s="4">
        <v>97.134204316999998</v>
      </c>
      <c r="F113" s="7" t="str">
        <f>IF($B113="N/A","N/A",IF(E113&gt;=98,"Yes","No"))</f>
        <v>No</v>
      </c>
      <c r="G113" s="4">
        <v>97.696115628000001</v>
      </c>
      <c r="H113" s="7" t="str">
        <f>IF($B113="N/A","N/A",IF(G113&gt;=98,"Yes","No"))</f>
        <v>No</v>
      </c>
      <c r="I113" s="8">
        <v>-2.4E-2</v>
      </c>
      <c r="J113" s="8">
        <v>0.57850000000000001</v>
      </c>
      <c r="K113" s="25" t="s">
        <v>737</v>
      </c>
      <c r="L113" s="91" t="str">
        <f t="shared" si="40"/>
        <v>Yes</v>
      </c>
    </row>
    <row r="114" spans="1:12" x14ac:dyDescent="0.25">
      <c r="A114" s="90" t="s">
        <v>971</v>
      </c>
      <c r="B114" s="25" t="s">
        <v>287</v>
      </c>
      <c r="C114" s="4">
        <v>99.102067715999993</v>
      </c>
      <c r="D114" s="7" t="str">
        <f>IF($B114="N/A","N/A",IF(C114&gt;=80,"Yes","No"))</f>
        <v>Yes</v>
      </c>
      <c r="E114" s="4">
        <v>99.215003730000006</v>
      </c>
      <c r="F114" s="7" t="str">
        <f>IF($B114="N/A","N/A",IF(E114&gt;=80,"Yes","No"))</f>
        <v>Yes</v>
      </c>
      <c r="G114" s="4">
        <v>99.279216735000006</v>
      </c>
      <c r="H114" s="7" t="str">
        <f>IF($B114="N/A","N/A",IF(G114&gt;=80,"Yes","No"))</f>
        <v>Yes</v>
      </c>
      <c r="I114" s="8">
        <v>0.114</v>
      </c>
      <c r="J114" s="8">
        <v>6.4699999999999994E-2</v>
      </c>
      <c r="K114" s="25" t="s">
        <v>737</v>
      </c>
      <c r="L114" s="91" t="str">
        <f t="shared" si="40"/>
        <v>Yes</v>
      </c>
    </row>
    <row r="115" spans="1:12" ht="25" x14ac:dyDescent="0.25">
      <c r="A115" s="114" t="s">
        <v>972</v>
      </c>
      <c r="B115" s="25" t="s">
        <v>288</v>
      </c>
      <c r="C115" s="9">
        <v>84.766991208999997</v>
      </c>
      <c r="D115" s="7" t="str">
        <f>IF($B115="N/A","N/A",IF(C115&gt;=100,"Yes","No"))</f>
        <v>No</v>
      </c>
      <c r="E115" s="9">
        <v>85.869260917999995</v>
      </c>
      <c r="F115" s="7" t="str">
        <f t="shared" ref="F115:F116" si="41">IF($B115="N/A","N/A",IF(E115&gt;=100,"Yes","No"))</f>
        <v>No</v>
      </c>
      <c r="G115" s="9">
        <v>100</v>
      </c>
      <c r="H115" s="7" t="str">
        <f t="shared" ref="H115:H116" si="42">IF($B115="N/A","N/A",IF(G115&gt;=100,"Yes","No"))</f>
        <v>Yes</v>
      </c>
      <c r="I115" s="8">
        <v>1.3</v>
      </c>
      <c r="J115" s="8">
        <v>16.46</v>
      </c>
      <c r="K115" s="25" t="s">
        <v>736</v>
      </c>
      <c r="L115" s="91" t="str">
        <f t="shared" si="40"/>
        <v>Yes</v>
      </c>
    </row>
    <row r="116" spans="1:12" ht="25" x14ac:dyDescent="0.25">
      <c r="A116" s="90" t="s">
        <v>973</v>
      </c>
      <c r="B116" s="25" t="s">
        <v>288</v>
      </c>
      <c r="C116" s="9">
        <v>100</v>
      </c>
      <c r="D116" s="7" t="str">
        <f>IF($B116="N/A","N/A",IF(C116&gt;=100,"Yes","No"))</f>
        <v>Yes</v>
      </c>
      <c r="E116" s="9">
        <v>0</v>
      </c>
      <c r="F116" s="7" t="str">
        <f t="shared" si="41"/>
        <v>No</v>
      </c>
      <c r="G116" s="9">
        <v>100</v>
      </c>
      <c r="H116" s="7" t="str">
        <f t="shared" si="42"/>
        <v>Yes</v>
      </c>
      <c r="I116" s="8">
        <v>-100</v>
      </c>
      <c r="J116" s="8" t="s">
        <v>1747</v>
      </c>
      <c r="K116" s="25" t="s">
        <v>736</v>
      </c>
      <c r="L116" s="91" t="str">
        <f t="shared" si="40"/>
        <v>N/A</v>
      </c>
    </row>
    <row r="117" spans="1:12" ht="25" x14ac:dyDescent="0.25">
      <c r="A117" s="114" t="s">
        <v>974</v>
      </c>
      <c r="B117" s="25" t="s">
        <v>213</v>
      </c>
      <c r="C117" s="9">
        <v>89.935813859999996</v>
      </c>
      <c r="D117" s="22" t="s">
        <v>739</v>
      </c>
      <c r="E117" s="9">
        <v>94.246428022999993</v>
      </c>
      <c r="F117" s="22" t="s">
        <v>739</v>
      </c>
      <c r="G117" s="9">
        <v>89.469774352000002</v>
      </c>
      <c r="H117" s="7" t="str">
        <f>IF($B117="N/A","N/A",IF(G117&lt;100,"No",IF(G117=100,"No","Yes")))</f>
        <v>N/A</v>
      </c>
      <c r="I117" s="8">
        <v>4.7930000000000001</v>
      </c>
      <c r="J117" s="8">
        <v>-5.07</v>
      </c>
      <c r="K117" s="25" t="s">
        <v>736</v>
      </c>
      <c r="L117" s="91" t="str">
        <f t="shared" si="40"/>
        <v>Yes</v>
      </c>
    </row>
    <row r="118" spans="1:12" ht="25" x14ac:dyDescent="0.25">
      <c r="A118" s="114" t="s">
        <v>975</v>
      </c>
      <c r="B118" s="21" t="s">
        <v>213</v>
      </c>
      <c r="C118" s="9">
        <v>100</v>
      </c>
      <c r="D118" s="7" t="str">
        <f>IF($B118="N/A","N/A",IF(C118&gt;10,"No",IF(C118&lt;-10,"No","Yes")))</f>
        <v>N/A</v>
      </c>
      <c r="E118" s="9" t="s">
        <v>1747</v>
      </c>
      <c r="F118" s="7" t="str">
        <f>IF($B118="N/A","N/A",IF(E118&gt;10,"No",IF(E118&lt;-10,"No","Yes")))</f>
        <v>N/A</v>
      </c>
      <c r="G118" s="9">
        <v>100</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61962</v>
      </c>
      <c r="D119" s="7" t="str">
        <f t="shared" ref="D119:D145" si="43">IF($B119="N/A","N/A",IF(C119&gt;10,"No",IF(C119&lt;-10,"No","Yes")))</f>
        <v>N/A</v>
      </c>
      <c r="E119" s="22">
        <v>60984</v>
      </c>
      <c r="F119" s="7" t="str">
        <f t="shared" ref="F119:F145" si="44">IF($B119="N/A","N/A",IF(E119&gt;10,"No",IF(E119&lt;-10,"No","Yes")))</f>
        <v>N/A</v>
      </c>
      <c r="G119" s="22">
        <v>59368</v>
      </c>
      <c r="H119" s="7" t="str">
        <f t="shared" ref="H119:H145" si="45">IF($B119="N/A","N/A",IF(G119&gt;10,"No",IF(G119&lt;-10,"No","Yes")))</f>
        <v>N/A</v>
      </c>
      <c r="I119" s="8">
        <v>-1.58</v>
      </c>
      <c r="J119" s="8">
        <v>-2.65</v>
      </c>
      <c r="K119" s="25" t="s">
        <v>737</v>
      </c>
      <c r="L119" s="91" t="str">
        <f t="shared" si="40"/>
        <v>Yes</v>
      </c>
    </row>
    <row r="120" spans="1:12" x14ac:dyDescent="0.25">
      <c r="A120" s="114" t="s">
        <v>976</v>
      </c>
      <c r="B120" s="21" t="s">
        <v>213</v>
      </c>
      <c r="C120" s="22">
        <v>6671</v>
      </c>
      <c r="D120" s="7" t="str">
        <f t="shared" si="43"/>
        <v>N/A</v>
      </c>
      <c r="E120" s="22">
        <v>6691</v>
      </c>
      <c r="F120" s="7" t="str">
        <f t="shared" si="44"/>
        <v>N/A</v>
      </c>
      <c r="G120" s="22">
        <v>6660</v>
      </c>
      <c r="H120" s="7" t="str">
        <f t="shared" si="45"/>
        <v>N/A</v>
      </c>
      <c r="I120" s="8">
        <v>0.29980000000000001</v>
      </c>
      <c r="J120" s="8">
        <v>-0.46300000000000002</v>
      </c>
      <c r="K120" s="25" t="s">
        <v>737</v>
      </c>
      <c r="L120" s="91" t="str">
        <f t="shared" si="40"/>
        <v>Yes</v>
      </c>
    </row>
    <row r="121" spans="1:12" x14ac:dyDescent="0.25">
      <c r="A121" s="114" t="s">
        <v>977</v>
      </c>
      <c r="B121" s="21" t="s">
        <v>213</v>
      </c>
      <c r="C121" s="22">
        <v>4102</v>
      </c>
      <c r="D121" s="7" t="str">
        <f t="shared" si="43"/>
        <v>N/A</v>
      </c>
      <c r="E121" s="22">
        <v>3973</v>
      </c>
      <c r="F121" s="7" t="str">
        <f t="shared" si="44"/>
        <v>N/A</v>
      </c>
      <c r="G121" s="22">
        <v>3985</v>
      </c>
      <c r="H121" s="7" t="str">
        <f t="shared" si="45"/>
        <v>N/A</v>
      </c>
      <c r="I121" s="8">
        <v>-3.14</v>
      </c>
      <c r="J121" s="8">
        <v>0.30199999999999999</v>
      </c>
      <c r="K121" s="25" t="s">
        <v>737</v>
      </c>
      <c r="L121" s="91" t="str">
        <f t="shared" si="40"/>
        <v>Yes</v>
      </c>
    </row>
    <row r="122" spans="1:12" x14ac:dyDescent="0.25">
      <c r="A122" s="114" t="s">
        <v>978</v>
      </c>
      <c r="B122" s="21" t="s">
        <v>213</v>
      </c>
      <c r="C122" s="22">
        <v>45734</v>
      </c>
      <c r="D122" s="7" t="str">
        <f t="shared" si="43"/>
        <v>N/A</v>
      </c>
      <c r="E122" s="22">
        <v>44942</v>
      </c>
      <c r="F122" s="7" t="str">
        <f t="shared" si="44"/>
        <v>N/A</v>
      </c>
      <c r="G122" s="22">
        <v>43251</v>
      </c>
      <c r="H122" s="7" t="str">
        <f t="shared" si="45"/>
        <v>N/A</v>
      </c>
      <c r="I122" s="8">
        <v>-1.73</v>
      </c>
      <c r="J122" s="8">
        <v>-3.76</v>
      </c>
      <c r="K122" s="25" t="s">
        <v>737</v>
      </c>
      <c r="L122" s="91" t="str">
        <f t="shared" si="40"/>
        <v>Yes</v>
      </c>
    </row>
    <row r="123" spans="1:12" x14ac:dyDescent="0.25">
      <c r="A123" s="114" t="s">
        <v>979</v>
      </c>
      <c r="B123" s="21" t="s">
        <v>213</v>
      </c>
      <c r="C123" s="22">
        <v>5455</v>
      </c>
      <c r="D123" s="7" t="str">
        <f t="shared" si="43"/>
        <v>N/A</v>
      </c>
      <c r="E123" s="22">
        <v>5378</v>
      </c>
      <c r="F123" s="7" t="str">
        <f t="shared" si="44"/>
        <v>N/A</v>
      </c>
      <c r="G123" s="22">
        <v>5472</v>
      </c>
      <c r="H123" s="7" t="str">
        <f t="shared" si="45"/>
        <v>N/A</v>
      </c>
      <c r="I123" s="8">
        <v>-1.41</v>
      </c>
      <c r="J123" s="8">
        <v>1.748</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68552</v>
      </c>
      <c r="D125" s="7" t="str">
        <f t="shared" si="43"/>
        <v>N/A</v>
      </c>
      <c r="E125" s="22">
        <v>69340</v>
      </c>
      <c r="F125" s="7" t="str">
        <f t="shared" si="44"/>
        <v>N/A</v>
      </c>
      <c r="G125" s="22">
        <v>71531</v>
      </c>
      <c r="H125" s="7" t="str">
        <f t="shared" si="45"/>
        <v>N/A</v>
      </c>
      <c r="I125" s="8">
        <v>1.149</v>
      </c>
      <c r="J125" s="8">
        <v>3.16</v>
      </c>
      <c r="K125" s="25" t="s">
        <v>737</v>
      </c>
      <c r="L125" s="91" t="str">
        <f t="shared" si="40"/>
        <v>Yes</v>
      </c>
    </row>
    <row r="126" spans="1:12" x14ac:dyDescent="0.25">
      <c r="A126" s="114" t="s">
        <v>981</v>
      </c>
      <c r="B126" s="21" t="s">
        <v>213</v>
      </c>
      <c r="C126" s="22">
        <v>34742</v>
      </c>
      <c r="D126" s="7" t="str">
        <f t="shared" si="43"/>
        <v>N/A</v>
      </c>
      <c r="E126" s="22">
        <v>35296</v>
      </c>
      <c r="F126" s="7" t="str">
        <f t="shared" si="44"/>
        <v>N/A</v>
      </c>
      <c r="G126" s="22">
        <v>35497</v>
      </c>
      <c r="H126" s="7" t="str">
        <f t="shared" si="45"/>
        <v>N/A</v>
      </c>
      <c r="I126" s="8">
        <v>1.595</v>
      </c>
      <c r="J126" s="8">
        <v>0.56950000000000001</v>
      </c>
      <c r="K126" s="25" t="s">
        <v>737</v>
      </c>
      <c r="L126" s="91" t="str">
        <f t="shared" si="40"/>
        <v>Yes</v>
      </c>
    </row>
    <row r="127" spans="1:12" x14ac:dyDescent="0.25">
      <c r="A127" s="114" t="s">
        <v>982</v>
      </c>
      <c r="B127" s="21" t="s">
        <v>213</v>
      </c>
      <c r="C127" s="22">
        <v>774</v>
      </c>
      <c r="D127" s="7" t="str">
        <f t="shared" si="43"/>
        <v>N/A</v>
      </c>
      <c r="E127" s="22">
        <v>758</v>
      </c>
      <c r="F127" s="7" t="str">
        <f t="shared" si="44"/>
        <v>N/A</v>
      </c>
      <c r="G127" s="22">
        <v>805</v>
      </c>
      <c r="H127" s="7" t="str">
        <f t="shared" si="45"/>
        <v>N/A</v>
      </c>
      <c r="I127" s="8">
        <v>-2.0699999999999998</v>
      </c>
      <c r="J127" s="8">
        <v>6.2009999999999996</v>
      </c>
      <c r="K127" s="25" t="s">
        <v>737</v>
      </c>
      <c r="L127" s="91" t="str">
        <f t="shared" si="40"/>
        <v>Yes</v>
      </c>
    </row>
    <row r="128" spans="1:12" x14ac:dyDescent="0.25">
      <c r="A128" s="114" t="s">
        <v>983</v>
      </c>
      <c r="B128" s="21" t="s">
        <v>213</v>
      </c>
      <c r="C128" s="22">
        <v>28170</v>
      </c>
      <c r="D128" s="7" t="str">
        <f t="shared" si="43"/>
        <v>N/A</v>
      </c>
      <c r="E128" s="22">
        <v>28292</v>
      </c>
      <c r="F128" s="7" t="str">
        <f t="shared" si="44"/>
        <v>N/A</v>
      </c>
      <c r="G128" s="22">
        <v>29369</v>
      </c>
      <c r="H128" s="7" t="str">
        <f t="shared" si="45"/>
        <v>N/A</v>
      </c>
      <c r="I128" s="8">
        <v>0.43309999999999998</v>
      </c>
      <c r="J128" s="8">
        <v>3.8069999999999999</v>
      </c>
      <c r="K128" s="25" t="s">
        <v>737</v>
      </c>
      <c r="L128" s="91" t="str">
        <f t="shared" si="40"/>
        <v>Yes</v>
      </c>
    </row>
    <row r="129" spans="1:12" x14ac:dyDescent="0.25">
      <c r="A129" s="114" t="s">
        <v>984</v>
      </c>
      <c r="B129" s="21" t="s">
        <v>213</v>
      </c>
      <c r="C129" s="22">
        <v>4866</v>
      </c>
      <c r="D129" s="7" t="str">
        <f t="shared" si="43"/>
        <v>N/A</v>
      </c>
      <c r="E129" s="22">
        <v>4994</v>
      </c>
      <c r="F129" s="7" t="str">
        <f t="shared" si="44"/>
        <v>N/A</v>
      </c>
      <c r="G129" s="22">
        <v>5860</v>
      </c>
      <c r="H129" s="7" t="str">
        <f t="shared" si="45"/>
        <v>N/A</v>
      </c>
      <c r="I129" s="8">
        <v>2.63</v>
      </c>
      <c r="J129" s="8">
        <v>17.34</v>
      </c>
      <c r="K129" s="25" t="s">
        <v>737</v>
      </c>
      <c r="L129" s="91" t="str">
        <f t="shared" si="40"/>
        <v>No</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144290</v>
      </c>
      <c r="D131" s="7" t="str">
        <f t="shared" si="43"/>
        <v>N/A</v>
      </c>
      <c r="E131" s="22">
        <v>141985</v>
      </c>
      <c r="F131" s="7" t="str">
        <f t="shared" si="44"/>
        <v>N/A</v>
      </c>
      <c r="G131" s="22">
        <v>138375</v>
      </c>
      <c r="H131" s="7" t="str">
        <f t="shared" si="45"/>
        <v>N/A</v>
      </c>
      <c r="I131" s="8">
        <v>-1.6</v>
      </c>
      <c r="J131" s="8">
        <v>-2.54</v>
      </c>
      <c r="K131" s="25" t="s">
        <v>737</v>
      </c>
      <c r="L131" s="91" t="str">
        <f t="shared" si="40"/>
        <v>Yes</v>
      </c>
    </row>
    <row r="132" spans="1:12" x14ac:dyDescent="0.25">
      <c r="A132" s="114" t="s">
        <v>986</v>
      </c>
      <c r="B132" s="21" t="s">
        <v>213</v>
      </c>
      <c r="C132" s="22">
        <v>0</v>
      </c>
      <c r="D132" s="7" t="str">
        <f t="shared" si="43"/>
        <v>N/A</v>
      </c>
      <c r="E132" s="22">
        <v>0</v>
      </c>
      <c r="F132" s="7" t="str">
        <f t="shared" si="44"/>
        <v>N/A</v>
      </c>
      <c r="G132" s="22">
        <v>0</v>
      </c>
      <c r="H132" s="7" t="str">
        <f t="shared" si="45"/>
        <v>N/A</v>
      </c>
      <c r="I132" s="8" t="s">
        <v>1747</v>
      </c>
      <c r="J132" s="8" t="s">
        <v>1747</v>
      </c>
      <c r="K132" s="25" t="s">
        <v>737</v>
      </c>
      <c r="L132" s="91" t="str">
        <f t="shared" si="40"/>
        <v>N/A</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623</v>
      </c>
      <c r="D134" s="7" t="str">
        <f t="shared" si="43"/>
        <v>N/A</v>
      </c>
      <c r="E134" s="22">
        <v>646</v>
      </c>
      <c r="F134" s="7" t="str">
        <f t="shared" si="44"/>
        <v>N/A</v>
      </c>
      <c r="G134" s="22">
        <v>386</v>
      </c>
      <c r="H134" s="7" t="str">
        <f t="shared" si="45"/>
        <v>N/A</v>
      </c>
      <c r="I134" s="8">
        <v>3.6920000000000002</v>
      </c>
      <c r="J134" s="8">
        <v>-40.200000000000003</v>
      </c>
      <c r="K134" s="25" t="s">
        <v>737</v>
      </c>
      <c r="L134" s="91" t="str">
        <f t="shared" si="40"/>
        <v>No</v>
      </c>
    </row>
    <row r="135" spans="1:12" x14ac:dyDescent="0.25">
      <c r="A135" s="114" t="s">
        <v>989</v>
      </c>
      <c r="B135" s="21" t="s">
        <v>213</v>
      </c>
      <c r="C135" s="22">
        <v>114745</v>
      </c>
      <c r="D135" s="7" t="str">
        <f t="shared" si="43"/>
        <v>N/A</v>
      </c>
      <c r="E135" s="22">
        <v>114010</v>
      </c>
      <c r="F135" s="7" t="str">
        <f t="shared" si="44"/>
        <v>N/A</v>
      </c>
      <c r="G135" s="22">
        <v>108564</v>
      </c>
      <c r="H135" s="7" t="str">
        <f t="shared" si="45"/>
        <v>N/A</v>
      </c>
      <c r="I135" s="8">
        <v>-0.64100000000000001</v>
      </c>
      <c r="J135" s="8">
        <v>-4.78</v>
      </c>
      <c r="K135" s="25" t="s">
        <v>737</v>
      </c>
      <c r="L135" s="91" t="str">
        <f t="shared" si="40"/>
        <v>Yes</v>
      </c>
    </row>
    <row r="136" spans="1:12" x14ac:dyDescent="0.25">
      <c r="A136" s="114" t="s">
        <v>990</v>
      </c>
      <c r="B136" s="21" t="s">
        <v>213</v>
      </c>
      <c r="C136" s="22">
        <v>25553</v>
      </c>
      <c r="D136" s="7" t="str">
        <f t="shared" si="43"/>
        <v>N/A</v>
      </c>
      <c r="E136" s="22">
        <v>23807</v>
      </c>
      <c r="F136" s="7" t="str">
        <f t="shared" si="44"/>
        <v>N/A</v>
      </c>
      <c r="G136" s="22">
        <v>25988</v>
      </c>
      <c r="H136" s="7" t="str">
        <f t="shared" si="45"/>
        <v>N/A</v>
      </c>
      <c r="I136" s="8">
        <v>-6.83</v>
      </c>
      <c r="J136" s="8">
        <v>9.1609999999999996</v>
      </c>
      <c r="K136" s="25" t="s">
        <v>737</v>
      </c>
      <c r="L136" s="91" t="str">
        <f t="shared" si="40"/>
        <v>Yes</v>
      </c>
    </row>
    <row r="137" spans="1:12" x14ac:dyDescent="0.25">
      <c r="A137" s="114" t="s">
        <v>991</v>
      </c>
      <c r="B137" s="21" t="s">
        <v>213</v>
      </c>
      <c r="C137" s="22">
        <v>3366</v>
      </c>
      <c r="D137" s="7" t="str">
        <f t="shared" si="43"/>
        <v>N/A</v>
      </c>
      <c r="E137" s="22">
        <v>3520</v>
      </c>
      <c r="F137" s="7" t="str">
        <f t="shared" si="44"/>
        <v>N/A</v>
      </c>
      <c r="G137" s="22">
        <v>3433</v>
      </c>
      <c r="H137" s="7" t="str">
        <f t="shared" si="45"/>
        <v>N/A</v>
      </c>
      <c r="I137" s="8">
        <v>4.5750000000000002</v>
      </c>
      <c r="J137" s="8">
        <v>-2.4700000000000002</v>
      </c>
      <c r="K137" s="25" t="s">
        <v>737</v>
      </c>
      <c r="L137" s="91" t="str">
        <f t="shared" si="40"/>
        <v>Yes</v>
      </c>
    </row>
    <row r="138" spans="1:12" x14ac:dyDescent="0.25">
      <c r="A138" s="114" t="s">
        <v>992</v>
      </c>
      <c r="B138" s="21" t="s">
        <v>213</v>
      </c>
      <c r="C138" s="22">
        <v>11</v>
      </c>
      <c r="D138" s="7" t="str">
        <f t="shared" si="43"/>
        <v>N/A</v>
      </c>
      <c r="E138" s="22">
        <v>11</v>
      </c>
      <c r="F138" s="7" t="str">
        <f t="shared" si="44"/>
        <v>N/A</v>
      </c>
      <c r="G138" s="22">
        <v>11</v>
      </c>
      <c r="H138" s="7" t="str">
        <f t="shared" si="45"/>
        <v>N/A</v>
      </c>
      <c r="I138" s="8">
        <v>-33.299999999999997</v>
      </c>
      <c r="J138" s="8">
        <v>100</v>
      </c>
      <c r="K138" s="25" t="s">
        <v>737</v>
      </c>
      <c r="L138" s="91" t="str">
        <f t="shared" si="40"/>
        <v>No</v>
      </c>
    </row>
    <row r="139" spans="1:12" x14ac:dyDescent="0.25">
      <c r="A139" s="137" t="s">
        <v>105</v>
      </c>
      <c r="B139" s="21" t="s">
        <v>213</v>
      </c>
      <c r="C139" s="22">
        <v>121390</v>
      </c>
      <c r="D139" s="7" t="str">
        <f t="shared" si="43"/>
        <v>N/A</v>
      </c>
      <c r="E139" s="22">
        <v>112612</v>
      </c>
      <c r="F139" s="7" t="str">
        <f t="shared" si="44"/>
        <v>N/A</v>
      </c>
      <c r="G139" s="22">
        <v>97949</v>
      </c>
      <c r="H139" s="7" t="str">
        <f t="shared" si="45"/>
        <v>N/A</v>
      </c>
      <c r="I139" s="8">
        <v>-7.23</v>
      </c>
      <c r="J139" s="8">
        <v>-13</v>
      </c>
      <c r="K139" s="25" t="s">
        <v>737</v>
      </c>
      <c r="L139" s="91" t="str">
        <f t="shared" si="40"/>
        <v>No</v>
      </c>
    </row>
    <row r="140" spans="1:12" x14ac:dyDescent="0.25">
      <c r="A140" s="114" t="s">
        <v>993</v>
      </c>
      <c r="B140" s="21" t="s">
        <v>213</v>
      </c>
      <c r="C140" s="22">
        <v>34102</v>
      </c>
      <c r="D140" s="7" t="str">
        <f t="shared" si="43"/>
        <v>N/A</v>
      </c>
      <c r="E140" s="22">
        <v>33719</v>
      </c>
      <c r="F140" s="7" t="str">
        <f t="shared" si="44"/>
        <v>N/A</v>
      </c>
      <c r="G140" s="22">
        <v>19431</v>
      </c>
      <c r="H140" s="7" t="str">
        <f t="shared" si="45"/>
        <v>N/A</v>
      </c>
      <c r="I140" s="8">
        <v>-1.1200000000000001</v>
      </c>
      <c r="J140" s="8">
        <v>-42.4</v>
      </c>
      <c r="K140" s="25" t="s">
        <v>737</v>
      </c>
      <c r="L140" s="91" t="str">
        <f t="shared" si="40"/>
        <v>No</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482</v>
      </c>
      <c r="D142" s="7" t="str">
        <f t="shared" si="43"/>
        <v>N/A</v>
      </c>
      <c r="E142" s="22">
        <v>480</v>
      </c>
      <c r="F142" s="7" t="str">
        <f t="shared" si="44"/>
        <v>N/A</v>
      </c>
      <c r="G142" s="22">
        <v>352</v>
      </c>
      <c r="H142" s="7" t="str">
        <f t="shared" si="45"/>
        <v>N/A</v>
      </c>
      <c r="I142" s="8">
        <v>-0.41499999999999998</v>
      </c>
      <c r="J142" s="8">
        <v>-26.7</v>
      </c>
      <c r="K142" s="25" t="s">
        <v>737</v>
      </c>
      <c r="L142" s="91" t="str">
        <f t="shared" si="40"/>
        <v>No</v>
      </c>
    </row>
    <row r="143" spans="1:12" x14ac:dyDescent="0.25">
      <c r="A143" s="114" t="s">
        <v>996</v>
      </c>
      <c r="B143" s="21" t="s">
        <v>213</v>
      </c>
      <c r="C143" s="22">
        <v>2410</v>
      </c>
      <c r="D143" s="7" t="str">
        <f t="shared" si="43"/>
        <v>N/A</v>
      </c>
      <c r="E143" s="22">
        <v>2309</v>
      </c>
      <c r="F143" s="7" t="str">
        <f t="shared" si="44"/>
        <v>N/A</v>
      </c>
      <c r="G143" s="22">
        <v>2820</v>
      </c>
      <c r="H143" s="7" t="str">
        <f t="shared" si="45"/>
        <v>N/A</v>
      </c>
      <c r="I143" s="8">
        <v>-4.1900000000000004</v>
      </c>
      <c r="J143" s="8">
        <v>22.13</v>
      </c>
      <c r="K143" s="25" t="s">
        <v>737</v>
      </c>
      <c r="L143" s="91" t="str">
        <f t="shared" si="40"/>
        <v>No</v>
      </c>
    </row>
    <row r="144" spans="1:12" x14ac:dyDescent="0.25">
      <c r="A144" s="114" t="s">
        <v>997</v>
      </c>
      <c r="B144" s="21" t="s">
        <v>213</v>
      </c>
      <c r="C144" s="22">
        <v>63241</v>
      </c>
      <c r="D144" s="7" t="str">
        <f t="shared" si="43"/>
        <v>N/A</v>
      </c>
      <c r="E144" s="22">
        <v>61818</v>
      </c>
      <c r="F144" s="7" t="str">
        <f t="shared" si="44"/>
        <v>N/A</v>
      </c>
      <c r="G144" s="22">
        <v>65715</v>
      </c>
      <c r="H144" s="7" t="str">
        <f t="shared" si="45"/>
        <v>N/A</v>
      </c>
      <c r="I144" s="8">
        <v>-2.25</v>
      </c>
      <c r="J144" s="8">
        <v>6.3040000000000003</v>
      </c>
      <c r="K144" s="25" t="s">
        <v>737</v>
      </c>
      <c r="L144" s="91" t="str">
        <f t="shared" si="40"/>
        <v>Yes</v>
      </c>
    </row>
    <row r="145" spans="1:12" x14ac:dyDescent="0.25">
      <c r="A145" s="114" t="s">
        <v>998</v>
      </c>
      <c r="B145" s="21" t="s">
        <v>213</v>
      </c>
      <c r="C145" s="22">
        <v>21155</v>
      </c>
      <c r="D145" s="7" t="str">
        <f t="shared" si="43"/>
        <v>N/A</v>
      </c>
      <c r="E145" s="22">
        <v>14286</v>
      </c>
      <c r="F145" s="7" t="str">
        <f t="shared" si="44"/>
        <v>N/A</v>
      </c>
      <c r="G145" s="22">
        <v>9631</v>
      </c>
      <c r="H145" s="7" t="str">
        <f t="shared" si="45"/>
        <v>N/A</v>
      </c>
      <c r="I145" s="8">
        <v>-32.5</v>
      </c>
      <c r="J145" s="8">
        <v>-32.6</v>
      </c>
      <c r="K145" s="25" t="s">
        <v>737</v>
      </c>
      <c r="L145" s="91" t="str">
        <f t="shared" si="40"/>
        <v>No</v>
      </c>
    </row>
    <row r="146" spans="1:12" ht="25" x14ac:dyDescent="0.25">
      <c r="A146" s="123" t="s">
        <v>999</v>
      </c>
      <c r="B146" s="1" t="s">
        <v>213</v>
      </c>
      <c r="C146" s="1">
        <v>9422</v>
      </c>
      <c r="D146" s="7" t="str">
        <f t="shared" ref="D146:D151" si="46">IF($B146="N/A","N/A",IF(C146&gt;10,"No",IF(C146&lt;-10,"No","Yes")))</f>
        <v>N/A</v>
      </c>
      <c r="E146" s="1">
        <v>8662</v>
      </c>
      <c r="F146" s="7" t="str">
        <f t="shared" ref="F146:F151" si="47">IF($B146="N/A","N/A",IF(E146&gt;10,"No",IF(E146&lt;-10,"No","Yes")))</f>
        <v>N/A</v>
      </c>
      <c r="G146" s="1">
        <v>8510</v>
      </c>
      <c r="H146" s="7" t="str">
        <f t="shared" ref="H146:H151" si="48">IF($B146="N/A","N/A",IF(G146&gt;10,"No",IF(G146&lt;-10,"No","Yes")))</f>
        <v>N/A</v>
      </c>
      <c r="I146" s="8">
        <v>-8.07</v>
      </c>
      <c r="J146" s="8">
        <v>-1.75</v>
      </c>
      <c r="K146" s="25" t="s">
        <v>736</v>
      </c>
      <c r="L146" s="91" t="str">
        <f t="shared" ref="L146:L151" si="49">IF(J146="Div by 0", "N/A", IF(K146="N/A","N/A", IF(J146&gt;VALUE(MID(K146,1,2)), "No", IF(J146&lt;-1*VALUE(MID(K146,1,2)), "No", "Yes"))))</f>
        <v>Yes</v>
      </c>
    </row>
    <row r="147" spans="1:12" x14ac:dyDescent="0.25">
      <c r="A147" s="136" t="s">
        <v>326</v>
      </c>
      <c r="B147" s="25" t="s">
        <v>213</v>
      </c>
      <c r="C147" s="9">
        <v>2.3781278868000002</v>
      </c>
      <c r="D147" s="7" t="str">
        <f t="shared" si="46"/>
        <v>N/A</v>
      </c>
      <c r="E147" s="9">
        <v>2.2503318863000001</v>
      </c>
      <c r="F147" s="7" t="str">
        <f t="shared" si="47"/>
        <v>N/A</v>
      </c>
      <c r="G147" s="9">
        <v>2.3173929738000001</v>
      </c>
      <c r="H147" s="7" t="str">
        <f t="shared" si="48"/>
        <v>N/A</v>
      </c>
      <c r="I147" s="8">
        <v>-5.37</v>
      </c>
      <c r="J147" s="8">
        <v>2.98</v>
      </c>
      <c r="K147" s="25" t="s">
        <v>736</v>
      </c>
      <c r="L147" s="91" t="str">
        <f t="shared" si="49"/>
        <v>Yes</v>
      </c>
    </row>
    <row r="148" spans="1:12" x14ac:dyDescent="0.25">
      <c r="A148" s="114" t="s">
        <v>327</v>
      </c>
      <c r="B148" s="25" t="s">
        <v>213</v>
      </c>
      <c r="C148" s="9">
        <v>12.631935703</v>
      </c>
      <c r="D148" s="7" t="str">
        <f t="shared" si="46"/>
        <v>N/A</v>
      </c>
      <c r="E148" s="9">
        <v>11.968713105000001</v>
      </c>
      <c r="F148" s="7" t="str">
        <f t="shared" si="47"/>
        <v>N/A</v>
      </c>
      <c r="G148" s="9">
        <v>12.286080043</v>
      </c>
      <c r="H148" s="7" t="str">
        <f t="shared" si="48"/>
        <v>N/A</v>
      </c>
      <c r="I148" s="8">
        <v>-5.25</v>
      </c>
      <c r="J148" s="8">
        <v>2.6520000000000001</v>
      </c>
      <c r="K148" s="25" t="s">
        <v>736</v>
      </c>
      <c r="L148" s="91" t="str">
        <f t="shared" si="49"/>
        <v>Yes</v>
      </c>
    </row>
    <row r="149" spans="1:12" x14ac:dyDescent="0.25">
      <c r="A149" s="114" t="s">
        <v>328</v>
      </c>
      <c r="B149" s="25" t="s">
        <v>213</v>
      </c>
      <c r="C149" s="9">
        <v>2.1501925545999998</v>
      </c>
      <c r="D149" s="7" t="str">
        <f t="shared" si="46"/>
        <v>N/A</v>
      </c>
      <c r="E149" s="9">
        <v>1.8229016441000001</v>
      </c>
      <c r="F149" s="7" t="str">
        <f t="shared" si="47"/>
        <v>N/A</v>
      </c>
      <c r="G149" s="9">
        <v>1.5853266416</v>
      </c>
      <c r="H149" s="7" t="str">
        <f t="shared" si="48"/>
        <v>N/A</v>
      </c>
      <c r="I149" s="8">
        <v>-15.2</v>
      </c>
      <c r="J149" s="8">
        <v>-13</v>
      </c>
      <c r="K149" s="25" t="s">
        <v>736</v>
      </c>
      <c r="L149" s="91" t="str">
        <f t="shared" si="49"/>
        <v>Yes</v>
      </c>
    </row>
    <row r="150" spans="1:12" x14ac:dyDescent="0.25">
      <c r="A150" s="114" t="s">
        <v>329</v>
      </c>
      <c r="B150" s="25" t="s">
        <v>213</v>
      </c>
      <c r="C150" s="9">
        <v>3.6038533499999997E-2</v>
      </c>
      <c r="D150" s="7" t="str">
        <f t="shared" si="46"/>
        <v>N/A</v>
      </c>
      <c r="E150" s="9">
        <v>3.4510687700000001E-2</v>
      </c>
      <c r="F150" s="7" t="str">
        <f t="shared" si="47"/>
        <v>N/A</v>
      </c>
      <c r="G150" s="9">
        <v>3.97470641E-2</v>
      </c>
      <c r="H150" s="7" t="str">
        <f t="shared" si="48"/>
        <v>N/A</v>
      </c>
      <c r="I150" s="8">
        <v>-4.24</v>
      </c>
      <c r="J150" s="8">
        <v>15.17</v>
      </c>
      <c r="K150" s="25" t="s">
        <v>736</v>
      </c>
      <c r="L150" s="91" t="str">
        <f t="shared" si="49"/>
        <v>Yes</v>
      </c>
    </row>
    <row r="151" spans="1:12" x14ac:dyDescent="0.25">
      <c r="A151" s="114" t="s">
        <v>330</v>
      </c>
      <c r="B151" s="25" t="s">
        <v>213</v>
      </c>
      <c r="C151" s="9">
        <v>5.6841585E-2</v>
      </c>
      <c r="D151" s="7" t="str">
        <f t="shared" si="46"/>
        <v>N/A</v>
      </c>
      <c r="E151" s="9">
        <v>4.44002415E-2</v>
      </c>
      <c r="F151" s="7" t="str">
        <f t="shared" si="47"/>
        <v>N/A</v>
      </c>
      <c r="G151" s="9">
        <v>2.7565365599999999E-2</v>
      </c>
      <c r="H151" s="7" t="str">
        <f t="shared" si="48"/>
        <v>N/A</v>
      </c>
      <c r="I151" s="8">
        <v>-21.9</v>
      </c>
      <c r="J151" s="8">
        <v>-37.9</v>
      </c>
      <c r="K151" s="25" t="s">
        <v>736</v>
      </c>
      <c r="L151" s="91" t="str">
        <f t="shared" si="49"/>
        <v>No</v>
      </c>
    </row>
    <row r="152" spans="1:12" x14ac:dyDescent="0.25">
      <c r="A152" s="123" t="s">
        <v>1000</v>
      </c>
      <c r="B152" s="21" t="s">
        <v>213</v>
      </c>
      <c r="C152" s="22">
        <v>6490</v>
      </c>
      <c r="D152" s="7" t="str">
        <f t="shared" ref="D152:D158" si="50">IF($B152="N/A","N/A",IF(C152&gt;10,"No",IF(C152&lt;-10,"No","Yes")))</f>
        <v>N/A</v>
      </c>
      <c r="E152" s="22">
        <v>6708</v>
      </c>
      <c r="F152" s="7" t="str">
        <f t="shared" ref="F152:F158" si="51">IF($B152="N/A","N/A",IF(E152&gt;10,"No",IF(E152&lt;-10,"No","Yes")))</f>
        <v>N/A</v>
      </c>
      <c r="G152" s="22">
        <v>11263</v>
      </c>
      <c r="H152" s="7" t="str">
        <f t="shared" ref="H152:H158" si="52">IF($B152="N/A","N/A",IF(G152&gt;10,"No",IF(G152&lt;-10,"No","Yes")))</f>
        <v>N/A</v>
      </c>
      <c r="I152" s="8">
        <v>3.359</v>
      </c>
      <c r="J152" s="8">
        <v>67.900000000000006</v>
      </c>
      <c r="K152" s="25" t="s">
        <v>736</v>
      </c>
      <c r="L152" s="91" t="str">
        <f t="shared" ref="L152:L159" si="53">IF(J152="Div by 0", "N/A", IF(K152="N/A","N/A", IF(J152&gt;VALUE(MID(K152,1,2)), "No", IF(J152&lt;-1*VALUE(MID(K152,1,2)), "No", "Yes"))))</f>
        <v>No</v>
      </c>
    </row>
    <row r="153" spans="1:12" x14ac:dyDescent="0.25">
      <c r="A153" s="136" t="s">
        <v>1001</v>
      </c>
      <c r="B153" s="21" t="s">
        <v>213</v>
      </c>
      <c r="C153" s="4">
        <v>1.6380863919999999</v>
      </c>
      <c r="D153" s="7" t="str">
        <f t="shared" si="50"/>
        <v>N/A</v>
      </c>
      <c r="E153" s="4">
        <v>1.7426952544000001</v>
      </c>
      <c r="F153" s="7" t="str">
        <f t="shared" si="51"/>
        <v>N/A</v>
      </c>
      <c r="G153" s="4">
        <v>3.0670736855</v>
      </c>
      <c r="H153" s="7" t="str">
        <f t="shared" si="52"/>
        <v>N/A</v>
      </c>
      <c r="I153" s="8">
        <v>6.3860000000000001</v>
      </c>
      <c r="J153" s="8">
        <v>76</v>
      </c>
      <c r="K153" s="25" t="s">
        <v>736</v>
      </c>
      <c r="L153" s="91" t="str">
        <f t="shared" si="53"/>
        <v>No</v>
      </c>
    </row>
    <row r="154" spans="1:12" x14ac:dyDescent="0.25">
      <c r="A154" s="123" t="s">
        <v>1002</v>
      </c>
      <c r="B154" s="21" t="s">
        <v>213</v>
      </c>
      <c r="C154" s="4">
        <v>3.8539750169000002</v>
      </c>
      <c r="D154" s="7" t="str">
        <f t="shared" si="50"/>
        <v>N/A</v>
      </c>
      <c r="E154" s="4">
        <v>3.9010232191999998</v>
      </c>
      <c r="F154" s="7" t="str">
        <f t="shared" si="51"/>
        <v>N/A</v>
      </c>
      <c r="G154" s="4">
        <v>4.9471095539999999</v>
      </c>
      <c r="H154" s="7" t="str">
        <f t="shared" si="52"/>
        <v>N/A</v>
      </c>
      <c r="I154" s="8">
        <v>1.2210000000000001</v>
      </c>
      <c r="J154" s="8">
        <v>26.82</v>
      </c>
      <c r="K154" s="25" t="s">
        <v>736</v>
      </c>
      <c r="L154" s="91" t="str">
        <f t="shared" si="53"/>
        <v>Yes</v>
      </c>
    </row>
    <row r="155" spans="1:12" x14ac:dyDescent="0.25">
      <c r="A155" s="123" t="s">
        <v>1003</v>
      </c>
      <c r="B155" s="21" t="s">
        <v>213</v>
      </c>
      <c r="C155" s="4">
        <v>4.4564710000999996</v>
      </c>
      <c r="D155" s="7" t="str">
        <f t="shared" si="50"/>
        <v>N/A</v>
      </c>
      <c r="E155" s="4">
        <v>4.8298240553999996</v>
      </c>
      <c r="F155" s="7" t="str">
        <f t="shared" si="51"/>
        <v>N/A</v>
      </c>
      <c r="G155" s="4">
        <v>10.30182718</v>
      </c>
      <c r="H155" s="7" t="str">
        <f t="shared" si="52"/>
        <v>N/A</v>
      </c>
      <c r="I155" s="8">
        <v>8.3780000000000001</v>
      </c>
      <c r="J155" s="8">
        <v>113.3</v>
      </c>
      <c r="K155" s="25" t="s">
        <v>736</v>
      </c>
      <c r="L155" s="91" t="str">
        <f t="shared" si="53"/>
        <v>No</v>
      </c>
    </row>
    <row r="156" spans="1:12" x14ac:dyDescent="0.25">
      <c r="A156" s="123" t="s">
        <v>1004</v>
      </c>
      <c r="B156" s="21" t="s">
        <v>213</v>
      </c>
      <c r="C156" s="4">
        <v>0.36107838380000001</v>
      </c>
      <c r="D156" s="7" t="str">
        <f t="shared" si="50"/>
        <v>N/A</v>
      </c>
      <c r="E156" s="4">
        <v>0.39440786</v>
      </c>
      <c r="F156" s="7" t="str">
        <f t="shared" si="51"/>
        <v>N/A</v>
      </c>
      <c r="G156" s="4">
        <v>0.40325203250000002</v>
      </c>
      <c r="H156" s="7" t="str">
        <f t="shared" si="52"/>
        <v>N/A</v>
      </c>
      <c r="I156" s="8">
        <v>9.2309999999999999</v>
      </c>
      <c r="J156" s="8">
        <v>2.242</v>
      </c>
      <c r="K156" s="25" t="s">
        <v>736</v>
      </c>
      <c r="L156" s="91" t="str">
        <f t="shared" si="53"/>
        <v>Yes</v>
      </c>
    </row>
    <row r="157" spans="1:12" x14ac:dyDescent="0.25">
      <c r="A157" s="123" t="s">
        <v>1005</v>
      </c>
      <c r="B157" s="21" t="s">
        <v>213</v>
      </c>
      <c r="C157" s="4">
        <v>0.43331411149999999</v>
      </c>
      <c r="D157" s="7" t="str">
        <f t="shared" si="50"/>
        <v>N/A</v>
      </c>
      <c r="E157" s="4">
        <v>0.37296202890000002</v>
      </c>
      <c r="F157" s="7" t="str">
        <f t="shared" si="51"/>
        <v>N/A</v>
      </c>
      <c r="G157" s="4">
        <v>0.40735484789999998</v>
      </c>
      <c r="H157" s="7" t="str">
        <f t="shared" si="52"/>
        <v>N/A</v>
      </c>
      <c r="I157" s="8">
        <v>-13.9</v>
      </c>
      <c r="J157" s="8">
        <v>9.2219999999999995</v>
      </c>
      <c r="K157" s="25" t="s">
        <v>736</v>
      </c>
      <c r="L157" s="91" t="str">
        <f t="shared" si="53"/>
        <v>Yes</v>
      </c>
    </row>
    <row r="158" spans="1:12" x14ac:dyDescent="0.25">
      <c r="A158" s="114" t="s">
        <v>1006</v>
      </c>
      <c r="B158" s="21" t="s">
        <v>213</v>
      </c>
      <c r="C158" s="22">
        <v>682</v>
      </c>
      <c r="D158" s="7" t="str">
        <f t="shared" si="50"/>
        <v>N/A</v>
      </c>
      <c r="E158" s="22">
        <v>598</v>
      </c>
      <c r="F158" s="7" t="str">
        <f t="shared" si="51"/>
        <v>N/A</v>
      </c>
      <c r="G158" s="22">
        <v>664</v>
      </c>
      <c r="H158" s="7" t="str">
        <f t="shared" si="52"/>
        <v>N/A</v>
      </c>
      <c r="I158" s="8">
        <v>-12.3</v>
      </c>
      <c r="J158" s="8">
        <v>11.04</v>
      </c>
      <c r="K158" s="25" t="s">
        <v>736</v>
      </c>
      <c r="L158" s="91" t="str">
        <f t="shared" si="53"/>
        <v>Yes</v>
      </c>
    </row>
    <row r="159" spans="1:12" ht="25" x14ac:dyDescent="0.25">
      <c r="A159" s="123" t="s">
        <v>1007</v>
      </c>
      <c r="B159" s="21" t="s">
        <v>213</v>
      </c>
      <c r="C159" s="22">
        <v>10902</v>
      </c>
      <c r="D159" s="7" t="str">
        <f>IF($B159="N/A","N/A",IF(C159&gt;10,"No",IF(C159&lt;-10,"No","Yes")))</f>
        <v>N/A</v>
      </c>
      <c r="E159" s="22">
        <v>11018</v>
      </c>
      <c r="F159" s="7" t="str">
        <f>IF($B159="N/A","N/A",IF(E159&gt;10,"No",IF(E159&lt;-10,"No","Yes")))</f>
        <v>N/A</v>
      </c>
      <c r="G159" s="22">
        <v>11771</v>
      </c>
      <c r="H159" s="7" t="str">
        <f>IF($B159="N/A","N/A",IF(G159&gt;10,"No",IF(G159&lt;-10,"No","Yes")))</f>
        <v>N/A</v>
      </c>
      <c r="I159" s="8">
        <v>1.0640000000000001</v>
      </c>
      <c r="J159" s="8">
        <v>6.8339999999999996</v>
      </c>
      <c r="K159" s="25" t="s">
        <v>736</v>
      </c>
      <c r="L159" s="91" t="str">
        <f t="shared" si="53"/>
        <v>Yes</v>
      </c>
    </row>
    <row r="160" spans="1:12" x14ac:dyDescent="0.25">
      <c r="A160" s="122" t="s">
        <v>1008</v>
      </c>
      <c r="B160" s="21" t="s">
        <v>213</v>
      </c>
      <c r="C160" s="22">
        <v>5707</v>
      </c>
      <c r="D160" s="7" t="str">
        <f t="shared" ref="D160:D234" si="54">IF($B160="N/A","N/A",IF(C160&gt;10,"No",IF(C160&lt;-10,"No","Yes")))</f>
        <v>N/A</v>
      </c>
      <c r="E160" s="22">
        <v>5582</v>
      </c>
      <c r="F160" s="7" t="str">
        <f t="shared" ref="F160:F234" si="55">IF($B160="N/A","N/A",IF(E160&gt;10,"No",IF(E160&lt;-10,"No","Yes")))</f>
        <v>N/A</v>
      </c>
      <c r="G160" s="22">
        <v>5949</v>
      </c>
      <c r="H160" s="7" t="str">
        <f t="shared" ref="H160:H223" si="56">IF($B160="N/A","N/A",IF(G160&gt;10,"No",IF(G160&lt;-10,"No","Yes")))</f>
        <v>N/A</v>
      </c>
      <c r="I160" s="8">
        <v>-2.19</v>
      </c>
      <c r="J160" s="8">
        <v>6.5750000000000002</v>
      </c>
      <c r="K160" s="25" t="s">
        <v>736</v>
      </c>
      <c r="L160" s="91" t="str">
        <f t="shared" ref="L160:L223" si="57">IF(J160="Div by 0", "N/A", IF(K160="N/A","N/A", IF(J160&gt;VALUE(MID(K160,1,2)), "No", IF(J160&lt;-1*VALUE(MID(K160,1,2)), "No", "Yes"))))</f>
        <v>Yes</v>
      </c>
    </row>
    <row r="161" spans="1:12" x14ac:dyDescent="0.25">
      <c r="A161" s="138" t="s">
        <v>71</v>
      </c>
      <c r="B161" s="21" t="s">
        <v>213</v>
      </c>
      <c r="C161" s="4">
        <v>1.4404559383</v>
      </c>
      <c r="D161" s="7" t="str">
        <f t="shared" si="54"/>
        <v>N/A</v>
      </c>
      <c r="E161" s="4">
        <v>1.4501676966999999</v>
      </c>
      <c r="F161" s="7" t="str">
        <f t="shared" si="55"/>
        <v>N/A</v>
      </c>
      <c r="G161" s="4">
        <v>1.6199965688</v>
      </c>
      <c r="H161" s="7" t="str">
        <f t="shared" si="56"/>
        <v>N/A</v>
      </c>
      <c r="I161" s="8">
        <v>0.67420000000000002</v>
      </c>
      <c r="J161" s="8">
        <v>11.71</v>
      </c>
      <c r="K161" s="25" t="s">
        <v>736</v>
      </c>
      <c r="L161" s="91" t="str">
        <f t="shared" si="57"/>
        <v>Yes</v>
      </c>
    </row>
    <row r="162" spans="1:12" x14ac:dyDescent="0.25">
      <c r="A162" s="122" t="s">
        <v>111</v>
      </c>
      <c r="B162" s="21" t="s">
        <v>213</v>
      </c>
      <c r="C162" s="4">
        <v>1.9431264322999999</v>
      </c>
      <c r="D162" s="7" t="str">
        <f t="shared" si="54"/>
        <v>N/A</v>
      </c>
      <c r="E162" s="4">
        <v>1.8201495474</v>
      </c>
      <c r="F162" s="7" t="str">
        <f t="shared" si="55"/>
        <v>N/A</v>
      </c>
      <c r="G162" s="4">
        <v>2.1408839779000002</v>
      </c>
      <c r="H162" s="7" t="str">
        <f t="shared" si="56"/>
        <v>N/A</v>
      </c>
      <c r="I162" s="8">
        <v>-6.33</v>
      </c>
      <c r="J162" s="8">
        <v>17.62</v>
      </c>
      <c r="K162" s="25" t="s">
        <v>736</v>
      </c>
      <c r="L162" s="91" t="str">
        <f t="shared" si="57"/>
        <v>Yes</v>
      </c>
    </row>
    <row r="163" spans="1:12" x14ac:dyDescent="0.25">
      <c r="A163" s="122" t="s">
        <v>112</v>
      </c>
      <c r="B163" s="21" t="s">
        <v>213</v>
      </c>
      <c r="C163" s="4">
        <v>6.5118450228000002</v>
      </c>
      <c r="D163" s="7" t="str">
        <f t="shared" si="54"/>
        <v>N/A</v>
      </c>
      <c r="E163" s="4">
        <v>6.4089991347000002</v>
      </c>
      <c r="F163" s="7" t="str">
        <f t="shared" si="55"/>
        <v>N/A</v>
      </c>
      <c r="G163" s="4">
        <v>6.4922900560999999</v>
      </c>
      <c r="H163" s="7" t="str">
        <f t="shared" si="56"/>
        <v>N/A</v>
      </c>
      <c r="I163" s="8">
        <v>-1.58</v>
      </c>
      <c r="J163" s="8">
        <v>1.3</v>
      </c>
      <c r="K163" s="25" t="s">
        <v>736</v>
      </c>
      <c r="L163" s="91" t="str">
        <f t="shared" si="57"/>
        <v>Yes</v>
      </c>
    </row>
    <row r="164" spans="1:12" x14ac:dyDescent="0.25">
      <c r="A164" s="122" t="s">
        <v>113</v>
      </c>
      <c r="B164" s="21" t="s">
        <v>213</v>
      </c>
      <c r="C164" s="4">
        <v>1.10887795E-2</v>
      </c>
      <c r="D164" s="7" t="str">
        <f t="shared" si="54"/>
        <v>N/A</v>
      </c>
      <c r="E164" s="4">
        <v>7.0429975000000002E-3</v>
      </c>
      <c r="F164" s="7" t="str">
        <f t="shared" si="55"/>
        <v>N/A</v>
      </c>
      <c r="G164" s="4">
        <v>7.2267388999999998E-3</v>
      </c>
      <c r="H164" s="7" t="str">
        <f t="shared" si="56"/>
        <v>N/A</v>
      </c>
      <c r="I164" s="8">
        <v>-36.5</v>
      </c>
      <c r="J164" s="8">
        <v>2.609</v>
      </c>
      <c r="K164" s="25" t="s">
        <v>736</v>
      </c>
      <c r="L164" s="91" t="str">
        <f t="shared" si="57"/>
        <v>Yes</v>
      </c>
    </row>
    <row r="165" spans="1:12" x14ac:dyDescent="0.25">
      <c r="A165" s="122" t="s">
        <v>114</v>
      </c>
      <c r="B165" s="21" t="s">
        <v>213</v>
      </c>
      <c r="C165" s="4">
        <v>1.8947195E-2</v>
      </c>
      <c r="D165" s="7" t="str">
        <f t="shared" si="54"/>
        <v>N/A</v>
      </c>
      <c r="E165" s="4">
        <v>1.5984087000000001E-2</v>
      </c>
      <c r="F165" s="7" t="str">
        <f t="shared" si="55"/>
        <v>N/A</v>
      </c>
      <c r="G165" s="4">
        <v>2.4502547199999999E-2</v>
      </c>
      <c r="H165" s="7" t="str">
        <f t="shared" si="56"/>
        <v>N/A</v>
      </c>
      <c r="I165" s="8">
        <v>-15.6</v>
      </c>
      <c r="J165" s="8">
        <v>53.29</v>
      </c>
      <c r="K165" s="25" t="s">
        <v>736</v>
      </c>
      <c r="L165" s="91" t="str">
        <f t="shared" si="57"/>
        <v>No</v>
      </c>
    </row>
    <row r="166" spans="1:12" x14ac:dyDescent="0.25">
      <c r="A166" s="122" t="s">
        <v>426</v>
      </c>
      <c r="B166" s="21" t="s">
        <v>213</v>
      </c>
      <c r="C166" s="22">
        <v>1180</v>
      </c>
      <c r="D166" s="7" t="str">
        <f>IF($B166="N/A","N/A",IF(C166&gt;10,"No",IF(C166&lt;-10,"No","Yes")))</f>
        <v>N/A</v>
      </c>
      <c r="E166" s="22">
        <v>1091</v>
      </c>
      <c r="F166" s="7" t="str">
        <f>IF($B166="N/A","N/A",IF(E166&gt;10,"No",IF(E166&lt;-10,"No","Yes")))</f>
        <v>N/A</v>
      </c>
      <c r="G166" s="22">
        <v>1248</v>
      </c>
      <c r="H166" s="7" t="str">
        <f>IF($B166="N/A","N/A",IF(G166&gt;10,"No",IF(G166&lt;-10,"No","Yes")))</f>
        <v>N/A</v>
      </c>
      <c r="I166" s="8">
        <v>-7.54</v>
      </c>
      <c r="J166" s="8">
        <v>14.39</v>
      </c>
      <c r="K166" s="25" t="s">
        <v>736</v>
      </c>
      <c r="L166" s="91" t="str">
        <f t="shared" si="57"/>
        <v>Yes</v>
      </c>
    </row>
    <row r="167" spans="1:12" x14ac:dyDescent="0.25">
      <c r="A167" s="122" t="s">
        <v>427</v>
      </c>
      <c r="B167" s="21" t="s">
        <v>213</v>
      </c>
      <c r="C167" s="22">
        <v>24</v>
      </c>
      <c r="D167" s="7" t="str">
        <f>IF($B167="N/A","N/A",IF(C167&gt;10,"No",IF(C167&lt;-10,"No","Yes")))</f>
        <v>N/A</v>
      </c>
      <c r="E167" s="22">
        <v>19</v>
      </c>
      <c r="F167" s="7" t="str">
        <f>IF($B167="N/A","N/A",IF(E167&gt;10,"No",IF(E167&lt;-10,"No","Yes")))</f>
        <v>N/A</v>
      </c>
      <c r="G167" s="22">
        <v>23</v>
      </c>
      <c r="H167" s="7" t="str">
        <f>IF($B167="N/A","N/A",IF(G167&gt;10,"No",IF(G167&lt;-10,"No","Yes")))</f>
        <v>N/A</v>
      </c>
      <c r="I167" s="8">
        <v>-20.8</v>
      </c>
      <c r="J167" s="8">
        <v>21.05</v>
      </c>
      <c r="K167" s="25" t="s">
        <v>736</v>
      </c>
      <c r="L167" s="91" t="str">
        <f t="shared" si="57"/>
        <v>Yes</v>
      </c>
    </row>
    <row r="168" spans="1:12" x14ac:dyDescent="0.25">
      <c r="A168" s="122" t="s">
        <v>428</v>
      </c>
      <c r="B168" s="21" t="s">
        <v>213</v>
      </c>
      <c r="C168" s="22">
        <v>2990</v>
      </c>
      <c r="D168" s="7" t="str">
        <f>IF($B168="N/A","N/A",IF(C168&gt;10,"No",IF(C168&lt;-10,"No","Yes")))</f>
        <v>N/A</v>
      </c>
      <c r="E168" s="22">
        <v>2994</v>
      </c>
      <c r="F168" s="7" t="str">
        <f>IF($B168="N/A","N/A",IF(E168&gt;10,"No",IF(E168&lt;-10,"No","Yes")))</f>
        <v>N/A</v>
      </c>
      <c r="G168" s="22">
        <v>3114</v>
      </c>
      <c r="H168" s="7" t="str">
        <f>IF($B168="N/A","N/A",IF(G168&gt;10,"No",IF(G168&lt;-10,"No","Yes")))</f>
        <v>N/A</v>
      </c>
      <c r="I168" s="8">
        <v>0.1338</v>
      </c>
      <c r="J168" s="8">
        <v>4.008</v>
      </c>
      <c r="K168" s="25" t="s">
        <v>736</v>
      </c>
      <c r="L168" s="91" t="str">
        <f t="shared" si="57"/>
        <v>Yes</v>
      </c>
    </row>
    <row r="169" spans="1:12" x14ac:dyDescent="0.25">
      <c r="A169" s="122" t="s">
        <v>429</v>
      </c>
      <c r="B169" s="21" t="s">
        <v>213</v>
      </c>
      <c r="C169" s="22">
        <v>1474</v>
      </c>
      <c r="D169" s="7" t="str">
        <f>IF($B169="N/A","N/A",IF(C169&gt;10,"No",IF(C169&lt;-10,"No","Yes")))</f>
        <v>N/A</v>
      </c>
      <c r="E169" s="22">
        <v>1450</v>
      </c>
      <c r="F169" s="7" t="str">
        <f>IF($B169="N/A","N/A",IF(E169&gt;10,"No",IF(E169&lt;-10,"No","Yes")))</f>
        <v>N/A</v>
      </c>
      <c r="G169" s="22">
        <v>1530</v>
      </c>
      <c r="H169" s="7" t="str">
        <f>IF($B169="N/A","N/A",IF(G169&gt;10,"No",IF(G169&lt;-10,"No","Yes")))</f>
        <v>N/A</v>
      </c>
      <c r="I169" s="8">
        <v>-1.63</v>
      </c>
      <c r="J169" s="8">
        <v>5.5170000000000003</v>
      </c>
      <c r="K169" s="25" t="s">
        <v>736</v>
      </c>
      <c r="L169" s="91" t="str">
        <f t="shared" si="57"/>
        <v>Yes</v>
      </c>
    </row>
    <row r="170" spans="1:12" x14ac:dyDescent="0.25">
      <c r="A170" s="122" t="s">
        <v>430</v>
      </c>
      <c r="B170" s="21" t="s">
        <v>213</v>
      </c>
      <c r="C170" s="22">
        <v>39</v>
      </c>
      <c r="D170" s="7" t="str">
        <f>IF($B170="N/A","N/A",IF(C170&gt;10,"No",IF(C170&lt;-10,"No","Yes")))</f>
        <v>N/A</v>
      </c>
      <c r="E170" s="22">
        <v>28</v>
      </c>
      <c r="F170" s="7" t="str">
        <f>IF($B170="N/A","N/A",IF(E170&gt;10,"No",IF(E170&lt;-10,"No","Yes")))</f>
        <v>N/A</v>
      </c>
      <c r="G170" s="22">
        <v>34</v>
      </c>
      <c r="H170" s="7" t="str">
        <f>IF($B170="N/A","N/A",IF(G170&gt;10,"No",IF(G170&lt;-10,"No","Yes")))</f>
        <v>N/A</v>
      </c>
      <c r="I170" s="8">
        <v>-28.2</v>
      </c>
      <c r="J170" s="8">
        <v>21.43</v>
      </c>
      <c r="K170" s="25" t="s">
        <v>736</v>
      </c>
      <c r="L170" s="91" t="str">
        <f t="shared" si="57"/>
        <v>Yes</v>
      </c>
    </row>
    <row r="171" spans="1:12" x14ac:dyDescent="0.25">
      <c r="A171" s="136" t="s">
        <v>1009</v>
      </c>
      <c r="B171" s="21" t="s">
        <v>213</v>
      </c>
      <c r="C171" s="22">
        <v>1349</v>
      </c>
      <c r="D171" s="7" t="str">
        <f t="shared" si="54"/>
        <v>N/A</v>
      </c>
      <c r="E171" s="22">
        <v>1271</v>
      </c>
      <c r="F171" s="7" t="str">
        <f t="shared" si="55"/>
        <v>N/A</v>
      </c>
      <c r="G171" s="22">
        <v>1519</v>
      </c>
      <c r="H171" s="7" t="str">
        <f t="shared" si="56"/>
        <v>N/A</v>
      </c>
      <c r="I171" s="8">
        <v>-5.78</v>
      </c>
      <c r="J171" s="8">
        <v>19.510000000000002</v>
      </c>
      <c r="K171" s="25" t="s">
        <v>736</v>
      </c>
      <c r="L171" s="91" t="str">
        <f t="shared" si="57"/>
        <v>Yes</v>
      </c>
    </row>
    <row r="172" spans="1:12" x14ac:dyDescent="0.25">
      <c r="A172" s="122" t="s">
        <v>1010</v>
      </c>
      <c r="B172" s="21" t="s">
        <v>213</v>
      </c>
      <c r="C172" s="22">
        <v>727</v>
      </c>
      <c r="D172" s="7" t="str">
        <f>IF($B172="N/A","N/A",IF(C172&gt;10,"No",IF(C172&lt;-10,"No","Yes")))</f>
        <v>N/A</v>
      </c>
      <c r="E172" s="22">
        <v>638</v>
      </c>
      <c r="F172" s="7" t="str">
        <f>IF($B172="N/A","N/A",IF(E172&gt;10,"No",IF(E172&lt;-10,"No","Yes")))</f>
        <v>N/A</v>
      </c>
      <c r="G172" s="22">
        <v>773</v>
      </c>
      <c r="H172" s="7" t="str">
        <f>IF($B172="N/A","N/A",IF(G172&gt;10,"No",IF(G172&lt;-10,"No","Yes")))</f>
        <v>N/A</v>
      </c>
      <c r="I172" s="8">
        <v>-12.2</v>
      </c>
      <c r="J172" s="8">
        <v>21.16</v>
      </c>
      <c r="K172" s="25" t="s">
        <v>736</v>
      </c>
      <c r="L172" s="91" t="str">
        <f t="shared" si="57"/>
        <v>Yes</v>
      </c>
    </row>
    <row r="173" spans="1:12" x14ac:dyDescent="0.25">
      <c r="A173" s="122" t="s">
        <v>1011</v>
      </c>
      <c r="B173" s="21" t="s">
        <v>213</v>
      </c>
      <c r="C173" s="22">
        <v>22</v>
      </c>
      <c r="D173" s="7" t="str">
        <f>IF($B173="N/A","N/A",IF(C173&gt;10,"No",IF(C173&lt;-10,"No","Yes")))</f>
        <v>N/A</v>
      </c>
      <c r="E173" s="22">
        <v>17</v>
      </c>
      <c r="F173" s="7" t="str">
        <f>IF($B173="N/A","N/A",IF(E173&gt;10,"No",IF(E173&lt;-10,"No","Yes")))</f>
        <v>N/A</v>
      </c>
      <c r="G173" s="22">
        <v>21</v>
      </c>
      <c r="H173" s="7" t="str">
        <f>IF($B173="N/A","N/A",IF(G173&gt;10,"No",IF(G173&lt;-10,"No","Yes")))</f>
        <v>N/A</v>
      </c>
      <c r="I173" s="8">
        <v>-22.7</v>
      </c>
      <c r="J173" s="8">
        <v>23.53</v>
      </c>
      <c r="K173" s="25" t="s">
        <v>736</v>
      </c>
      <c r="L173" s="91" t="str">
        <f t="shared" si="57"/>
        <v>Yes</v>
      </c>
    </row>
    <row r="174" spans="1:12" ht="25" x14ac:dyDescent="0.25">
      <c r="A174" s="122" t="s">
        <v>1012</v>
      </c>
      <c r="B174" s="21" t="s">
        <v>213</v>
      </c>
      <c r="C174" s="22">
        <v>363</v>
      </c>
      <c r="D174" s="7" t="str">
        <f>IF($B174="N/A","N/A",IF(C174&gt;10,"No",IF(C174&lt;-10,"No","Yes")))</f>
        <v>N/A</v>
      </c>
      <c r="E174" s="22">
        <v>375</v>
      </c>
      <c r="F174" s="7" t="str">
        <f>IF($B174="N/A","N/A",IF(E174&gt;10,"No",IF(E174&lt;-10,"No","Yes")))</f>
        <v>N/A</v>
      </c>
      <c r="G174" s="22">
        <v>433</v>
      </c>
      <c r="H174" s="7" t="str">
        <f>IF($B174="N/A","N/A",IF(G174&gt;10,"No",IF(G174&lt;-10,"No","Yes")))</f>
        <v>N/A</v>
      </c>
      <c r="I174" s="8">
        <v>3.306</v>
      </c>
      <c r="J174" s="8">
        <v>15.47</v>
      </c>
      <c r="K174" s="25" t="s">
        <v>736</v>
      </c>
      <c r="L174" s="91" t="str">
        <f t="shared" si="57"/>
        <v>Yes</v>
      </c>
    </row>
    <row r="175" spans="1:12" x14ac:dyDescent="0.25">
      <c r="A175" s="122" t="s">
        <v>1013</v>
      </c>
      <c r="B175" s="21" t="s">
        <v>213</v>
      </c>
      <c r="C175" s="22">
        <v>222</v>
      </c>
      <c r="D175" s="7" t="str">
        <f>IF($B175="N/A","N/A",IF(C175&gt;10,"No",IF(C175&lt;-10,"No","Yes")))</f>
        <v>N/A</v>
      </c>
      <c r="E175" s="22">
        <v>231</v>
      </c>
      <c r="F175" s="7" t="str">
        <f>IF($B175="N/A","N/A",IF(E175&gt;10,"No",IF(E175&lt;-10,"No","Yes")))</f>
        <v>N/A</v>
      </c>
      <c r="G175" s="22">
        <v>277</v>
      </c>
      <c r="H175" s="7" t="str">
        <f>IF($B175="N/A","N/A",IF(G175&gt;10,"No",IF(G175&lt;-10,"No","Yes")))</f>
        <v>N/A</v>
      </c>
      <c r="I175" s="8">
        <v>4.0540000000000003</v>
      </c>
      <c r="J175" s="8">
        <v>19.91</v>
      </c>
      <c r="K175" s="25" t="s">
        <v>736</v>
      </c>
      <c r="L175" s="91" t="str">
        <f t="shared" si="57"/>
        <v>Yes</v>
      </c>
    </row>
    <row r="176" spans="1:12" ht="25" x14ac:dyDescent="0.25">
      <c r="A176" s="122" t="s">
        <v>1014</v>
      </c>
      <c r="B176" s="21" t="s">
        <v>213</v>
      </c>
      <c r="C176" s="22">
        <v>15</v>
      </c>
      <c r="D176" s="7" t="str">
        <f>IF($B176="N/A","N/A",IF(C176&gt;10,"No",IF(C176&lt;-10,"No","Yes")))</f>
        <v>N/A</v>
      </c>
      <c r="E176" s="22">
        <v>11</v>
      </c>
      <c r="F176" s="7" t="str">
        <f>IF($B176="N/A","N/A",IF(E176&gt;10,"No",IF(E176&lt;-10,"No","Yes")))</f>
        <v>N/A</v>
      </c>
      <c r="G176" s="22">
        <v>15</v>
      </c>
      <c r="H176" s="7" t="str">
        <f>IF($B176="N/A","N/A",IF(G176&gt;10,"No",IF(G176&lt;-10,"No","Yes")))</f>
        <v>N/A</v>
      </c>
      <c r="I176" s="8">
        <v>-33.299999999999997</v>
      </c>
      <c r="J176" s="8">
        <v>50</v>
      </c>
      <c r="K176" s="25" t="s">
        <v>736</v>
      </c>
      <c r="L176" s="91" t="str">
        <f t="shared" si="57"/>
        <v>No</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160</v>
      </c>
      <c r="D183" s="7" t="str">
        <f t="shared" si="54"/>
        <v>N/A</v>
      </c>
      <c r="E183" s="1">
        <v>154</v>
      </c>
      <c r="F183" s="7" t="str">
        <f t="shared" si="55"/>
        <v>N/A</v>
      </c>
      <c r="G183" s="1">
        <v>156</v>
      </c>
      <c r="H183" s="7" t="str">
        <f t="shared" si="56"/>
        <v>N/A</v>
      </c>
      <c r="I183" s="8">
        <v>-3.75</v>
      </c>
      <c r="J183" s="8">
        <v>1.2989999999999999</v>
      </c>
      <c r="K183" s="25" t="s">
        <v>736</v>
      </c>
      <c r="L183" s="124" t="str">
        <f t="shared" si="57"/>
        <v>Yes</v>
      </c>
    </row>
    <row r="184" spans="1:12" x14ac:dyDescent="0.25">
      <c r="A184" s="122" t="s">
        <v>1022</v>
      </c>
      <c r="B184" s="21" t="s">
        <v>213</v>
      </c>
      <c r="C184" s="22">
        <v>12</v>
      </c>
      <c r="D184" s="7" t="str">
        <f t="shared" si="54"/>
        <v>N/A</v>
      </c>
      <c r="E184" s="22">
        <v>14</v>
      </c>
      <c r="F184" s="7" t="str">
        <f t="shared" si="55"/>
        <v>N/A</v>
      </c>
      <c r="G184" s="22">
        <v>13</v>
      </c>
      <c r="H184" s="7" t="str">
        <f t="shared" si="56"/>
        <v>N/A</v>
      </c>
      <c r="I184" s="8">
        <v>16.670000000000002</v>
      </c>
      <c r="J184" s="8">
        <v>-7.14</v>
      </c>
      <c r="K184" s="25" t="s">
        <v>736</v>
      </c>
      <c r="L184" s="91" t="str">
        <f t="shared" si="57"/>
        <v>Yes</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102</v>
      </c>
      <c r="D186" s="7" t="str">
        <f t="shared" si="54"/>
        <v>N/A</v>
      </c>
      <c r="E186" s="22">
        <v>101</v>
      </c>
      <c r="F186" s="7" t="str">
        <f t="shared" si="55"/>
        <v>N/A</v>
      </c>
      <c r="G186" s="22">
        <v>107</v>
      </c>
      <c r="H186" s="7" t="str">
        <f t="shared" si="56"/>
        <v>N/A</v>
      </c>
      <c r="I186" s="8">
        <v>-0.98</v>
      </c>
      <c r="J186" s="8">
        <v>5.9409999999999998</v>
      </c>
      <c r="K186" s="25" t="s">
        <v>736</v>
      </c>
      <c r="L186" s="91" t="str">
        <f t="shared" si="57"/>
        <v>Yes</v>
      </c>
    </row>
    <row r="187" spans="1:12" x14ac:dyDescent="0.25">
      <c r="A187" s="122" t="s">
        <v>1025</v>
      </c>
      <c r="B187" s="21" t="s">
        <v>213</v>
      </c>
      <c r="C187" s="22">
        <v>41</v>
      </c>
      <c r="D187" s="7" t="str">
        <f t="shared" si="54"/>
        <v>N/A</v>
      </c>
      <c r="E187" s="22">
        <v>37</v>
      </c>
      <c r="F187" s="7" t="str">
        <f t="shared" si="55"/>
        <v>N/A</v>
      </c>
      <c r="G187" s="22">
        <v>35</v>
      </c>
      <c r="H187" s="7" t="str">
        <f t="shared" si="56"/>
        <v>N/A</v>
      </c>
      <c r="I187" s="8">
        <v>-9.76</v>
      </c>
      <c r="J187" s="8">
        <v>-5.41</v>
      </c>
      <c r="K187" s="25" t="s">
        <v>736</v>
      </c>
      <c r="L187" s="91" t="str">
        <f t="shared" si="57"/>
        <v>Yes</v>
      </c>
    </row>
    <row r="188" spans="1:12" ht="25" x14ac:dyDescent="0.25">
      <c r="A188" s="122" t="s">
        <v>1026</v>
      </c>
      <c r="B188" s="21" t="s">
        <v>213</v>
      </c>
      <c r="C188" s="22">
        <v>11</v>
      </c>
      <c r="D188" s="7" t="str">
        <f t="shared" si="54"/>
        <v>N/A</v>
      </c>
      <c r="E188" s="22">
        <v>11</v>
      </c>
      <c r="F188" s="7" t="str">
        <f t="shared" si="55"/>
        <v>N/A</v>
      </c>
      <c r="G188" s="22">
        <v>11</v>
      </c>
      <c r="H188" s="7" t="str">
        <f t="shared" si="56"/>
        <v>N/A</v>
      </c>
      <c r="I188" s="8">
        <v>-60</v>
      </c>
      <c r="J188" s="8">
        <v>-50</v>
      </c>
      <c r="K188" s="25" t="s">
        <v>736</v>
      </c>
      <c r="L188" s="91" t="str">
        <f t="shared" si="57"/>
        <v>No</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2849</v>
      </c>
      <c r="D201" s="7" t="str">
        <f t="shared" si="54"/>
        <v>N/A</v>
      </c>
      <c r="E201" s="1">
        <v>2831</v>
      </c>
      <c r="F201" s="7" t="str">
        <f t="shared" si="55"/>
        <v>N/A</v>
      </c>
      <c r="G201" s="1">
        <v>2923</v>
      </c>
      <c r="H201" s="7" t="str">
        <f t="shared" si="56"/>
        <v>N/A</v>
      </c>
      <c r="I201" s="8">
        <v>-0.63200000000000001</v>
      </c>
      <c r="J201" s="8">
        <v>3.25</v>
      </c>
      <c r="K201" s="25" t="s">
        <v>736</v>
      </c>
      <c r="L201" s="124" t="str">
        <f t="shared" si="57"/>
        <v>Yes</v>
      </c>
    </row>
    <row r="202" spans="1:12" x14ac:dyDescent="0.25">
      <c r="A202" s="122" t="s">
        <v>1040</v>
      </c>
      <c r="B202" s="21" t="s">
        <v>213</v>
      </c>
      <c r="C202" s="22">
        <v>335</v>
      </c>
      <c r="D202" s="7" t="str">
        <f t="shared" si="54"/>
        <v>N/A</v>
      </c>
      <c r="E202" s="22">
        <v>338</v>
      </c>
      <c r="F202" s="7" t="str">
        <f t="shared" si="55"/>
        <v>N/A</v>
      </c>
      <c r="G202" s="22">
        <v>357</v>
      </c>
      <c r="H202" s="7" t="str">
        <f t="shared" si="56"/>
        <v>N/A</v>
      </c>
      <c r="I202" s="8">
        <v>0.89549999999999996</v>
      </c>
      <c r="J202" s="8">
        <v>5.6210000000000004</v>
      </c>
      <c r="K202" s="25" t="s">
        <v>736</v>
      </c>
      <c r="L202" s="91" t="str">
        <f t="shared" si="57"/>
        <v>Yes</v>
      </c>
    </row>
    <row r="203" spans="1:12" x14ac:dyDescent="0.25">
      <c r="A203" s="122" t="s">
        <v>1041</v>
      </c>
      <c r="B203" s="21" t="s">
        <v>213</v>
      </c>
      <c r="C203" s="22">
        <v>11</v>
      </c>
      <c r="D203" s="7" t="str">
        <f t="shared" si="54"/>
        <v>N/A</v>
      </c>
      <c r="E203" s="22">
        <v>11</v>
      </c>
      <c r="F203" s="7" t="str">
        <f t="shared" si="55"/>
        <v>N/A</v>
      </c>
      <c r="G203" s="22">
        <v>11</v>
      </c>
      <c r="H203" s="7" t="str">
        <f t="shared" si="56"/>
        <v>N/A</v>
      </c>
      <c r="I203" s="8">
        <v>100</v>
      </c>
      <c r="J203" s="8">
        <v>-50</v>
      </c>
      <c r="K203" s="25" t="s">
        <v>736</v>
      </c>
      <c r="L203" s="91" t="str">
        <f t="shared" si="57"/>
        <v>No</v>
      </c>
    </row>
    <row r="204" spans="1:12" x14ac:dyDescent="0.25">
      <c r="A204" s="122" t="s">
        <v>1042</v>
      </c>
      <c r="B204" s="21" t="s">
        <v>213</v>
      </c>
      <c r="C204" s="22">
        <v>1767</v>
      </c>
      <c r="D204" s="7" t="str">
        <f t="shared" si="54"/>
        <v>N/A</v>
      </c>
      <c r="E204" s="22">
        <v>1766</v>
      </c>
      <c r="F204" s="7" t="str">
        <f t="shared" si="55"/>
        <v>N/A</v>
      </c>
      <c r="G204" s="22">
        <v>1810</v>
      </c>
      <c r="H204" s="7" t="str">
        <f t="shared" si="56"/>
        <v>N/A</v>
      </c>
      <c r="I204" s="8">
        <v>-5.7000000000000002E-2</v>
      </c>
      <c r="J204" s="8">
        <v>2.492</v>
      </c>
      <c r="K204" s="25" t="s">
        <v>736</v>
      </c>
      <c r="L204" s="91" t="str">
        <f t="shared" si="57"/>
        <v>Yes</v>
      </c>
    </row>
    <row r="205" spans="1:12" x14ac:dyDescent="0.25">
      <c r="A205" s="122" t="s">
        <v>1043</v>
      </c>
      <c r="B205" s="21" t="s">
        <v>213</v>
      </c>
      <c r="C205" s="22">
        <v>735</v>
      </c>
      <c r="D205" s="7" t="str">
        <f t="shared" si="54"/>
        <v>N/A</v>
      </c>
      <c r="E205" s="22">
        <v>716</v>
      </c>
      <c r="F205" s="7" t="str">
        <f t="shared" si="55"/>
        <v>N/A</v>
      </c>
      <c r="G205" s="22">
        <v>745</v>
      </c>
      <c r="H205" s="7" t="str">
        <f t="shared" si="56"/>
        <v>N/A</v>
      </c>
      <c r="I205" s="8">
        <v>-2.59</v>
      </c>
      <c r="J205" s="8">
        <v>4.05</v>
      </c>
      <c r="K205" s="25" t="s">
        <v>736</v>
      </c>
      <c r="L205" s="91" t="str">
        <f t="shared" si="57"/>
        <v>Yes</v>
      </c>
    </row>
    <row r="206" spans="1:12" ht="25" x14ac:dyDescent="0.25">
      <c r="A206" s="122" t="s">
        <v>1044</v>
      </c>
      <c r="B206" s="21" t="s">
        <v>213</v>
      </c>
      <c r="C206" s="22">
        <v>11</v>
      </c>
      <c r="D206" s="7" t="str">
        <f t="shared" si="54"/>
        <v>N/A</v>
      </c>
      <c r="E206" s="22">
        <v>11</v>
      </c>
      <c r="F206" s="7" t="str">
        <f t="shared" si="55"/>
        <v>N/A</v>
      </c>
      <c r="G206" s="22">
        <v>11</v>
      </c>
      <c r="H206" s="7" t="str">
        <f t="shared" si="56"/>
        <v>N/A</v>
      </c>
      <c r="I206" s="8">
        <v>-18.2</v>
      </c>
      <c r="J206" s="8">
        <v>11.11</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1349</v>
      </c>
      <c r="D219" s="7" t="str">
        <f t="shared" si="54"/>
        <v>N/A</v>
      </c>
      <c r="E219" s="22">
        <v>1326</v>
      </c>
      <c r="F219" s="7" t="str">
        <f t="shared" si="55"/>
        <v>N/A</v>
      </c>
      <c r="G219" s="22">
        <v>1351</v>
      </c>
      <c r="H219" s="7" t="str">
        <f t="shared" si="56"/>
        <v>N/A</v>
      </c>
      <c r="I219" s="8">
        <v>-1.7</v>
      </c>
      <c r="J219" s="8">
        <v>1.885</v>
      </c>
      <c r="K219" s="25" t="s">
        <v>736</v>
      </c>
      <c r="L219" s="91" t="str">
        <f t="shared" si="57"/>
        <v>Yes</v>
      </c>
    </row>
    <row r="220" spans="1:12" ht="25" x14ac:dyDescent="0.25">
      <c r="A220" s="123" t="s">
        <v>1058</v>
      </c>
      <c r="B220" s="21" t="s">
        <v>213</v>
      </c>
      <c r="C220" s="22">
        <v>106</v>
      </c>
      <c r="D220" s="7" t="str">
        <f t="shared" si="54"/>
        <v>N/A</v>
      </c>
      <c r="E220" s="22">
        <v>101</v>
      </c>
      <c r="F220" s="7" t="str">
        <f t="shared" si="55"/>
        <v>N/A</v>
      </c>
      <c r="G220" s="22">
        <v>105</v>
      </c>
      <c r="H220" s="7" t="str">
        <f t="shared" si="56"/>
        <v>N/A</v>
      </c>
      <c r="I220" s="8">
        <v>-4.72</v>
      </c>
      <c r="J220" s="8">
        <v>3.96</v>
      </c>
      <c r="K220" s="25" t="s">
        <v>736</v>
      </c>
      <c r="L220" s="91" t="str">
        <f t="shared" si="57"/>
        <v>Yes</v>
      </c>
    </row>
    <row r="221" spans="1:12" ht="25" x14ac:dyDescent="0.25">
      <c r="A221" s="123" t="s">
        <v>1059</v>
      </c>
      <c r="B221" s="21" t="s">
        <v>213</v>
      </c>
      <c r="C221" s="22">
        <v>11</v>
      </c>
      <c r="D221" s="7" t="str">
        <f t="shared" si="54"/>
        <v>N/A</v>
      </c>
      <c r="E221" s="22">
        <v>0</v>
      </c>
      <c r="F221" s="7" t="str">
        <f t="shared" si="55"/>
        <v>N/A</v>
      </c>
      <c r="G221" s="22">
        <v>11</v>
      </c>
      <c r="H221" s="7" t="str">
        <f t="shared" si="56"/>
        <v>N/A</v>
      </c>
      <c r="I221" s="8">
        <v>-100</v>
      </c>
      <c r="J221" s="8" t="s">
        <v>1747</v>
      </c>
      <c r="K221" s="25" t="s">
        <v>736</v>
      </c>
      <c r="L221" s="91" t="str">
        <f t="shared" si="57"/>
        <v>N/A</v>
      </c>
    </row>
    <row r="222" spans="1:12" ht="25" x14ac:dyDescent="0.25">
      <c r="A222" s="123" t="s">
        <v>1060</v>
      </c>
      <c r="B222" s="21" t="s">
        <v>213</v>
      </c>
      <c r="C222" s="22">
        <v>758</v>
      </c>
      <c r="D222" s="7" t="str">
        <f t="shared" si="54"/>
        <v>N/A</v>
      </c>
      <c r="E222" s="22">
        <v>752</v>
      </c>
      <c r="F222" s="7" t="str">
        <f t="shared" si="55"/>
        <v>N/A</v>
      </c>
      <c r="G222" s="22">
        <v>764</v>
      </c>
      <c r="H222" s="7" t="str">
        <f t="shared" si="56"/>
        <v>N/A</v>
      </c>
      <c r="I222" s="8">
        <v>-0.79200000000000004</v>
      </c>
      <c r="J222" s="8">
        <v>1.5960000000000001</v>
      </c>
      <c r="K222" s="25" t="s">
        <v>736</v>
      </c>
      <c r="L222" s="91" t="str">
        <f t="shared" si="57"/>
        <v>Yes</v>
      </c>
    </row>
    <row r="223" spans="1:12" ht="25" x14ac:dyDescent="0.25">
      <c r="A223" s="123" t="s">
        <v>1061</v>
      </c>
      <c r="B223" s="21" t="s">
        <v>213</v>
      </c>
      <c r="C223" s="22">
        <v>476</v>
      </c>
      <c r="D223" s="7" t="str">
        <f t="shared" si="54"/>
        <v>N/A</v>
      </c>
      <c r="E223" s="22">
        <v>466</v>
      </c>
      <c r="F223" s="7" t="str">
        <f t="shared" si="55"/>
        <v>N/A</v>
      </c>
      <c r="G223" s="22">
        <v>473</v>
      </c>
      <c r="H223" s="7" t="str">
        <f t="shared" si="56"/>
        <v>N/A</v>
      </c>
      <c r="I223" s="8">
        <v>-2.1</v>
      </c>
      <c r="J223" s="8">
        <v>1.502</v>
      </c>
      <c r="K223" s="25" t="s">
        <v>736</v>
      </c>
      <c r="L223" s="91" t="str">
        <f t="shared" si="57"/>
        <v>Yes</v>
      </c>
    </row>
    <row r="224" spans="1:12" ht="25" x14ac:dyDescent="0.25">
      <c r="A224" s="123" t="s">
        <v>1062</v>
      </c>
      <c r="B224" s="21" t="s">
        <v>213</v>
      </c>
      <c r="C224" s="22">
        <v>11</v>
      </c>
      <c r="D224" s="7" t="str">
        <f t="shared" si="54"/>
        <v>N/A</v>
      </c>
      <c r="E224" s="22">
        <v>11</v>
      </c>
      <c r="F224" s="7" t="str">
        <f t="shared" si="55"/>
        <v>N/A</v>
      </c>
      <c r="G224" s="22">
        <v>11</v>
      </c>
      <c r="H224" s="7" t="str">
        <f t="shared" ref="H224:H230" si="58">IF($B224="N/A","N/A",IF(G224&gt;10,"No",IF(G224&lt;-10,"No","Yes")))</f>
        <v>N/A</v>
      </c>
      <c r="I224" s="8">
        <v>-12.5</v>
      </c>
      <c r="J224" s="8">
        <v>14.29</v>
      </c>
      <c r="K224" s="25" t="s">
        <v>736</v>
      </c>
      <c r="L224" s="91" t="str">
        <f t="shared" ref="L224:L235" si="59">IF(J224="Div by 0", "N/A", IF(K224="N/A","N/A", IF(J224&gt;VALUE(MID(K224,1,2)), "No", IF(J224&lt;-1*VALUE(MID(K224,1,2)), "No", "Yes"))))</f>
        <v>Yes</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98.755913789999994</v>
      </c>
      <c r="D231" s="7" t="str">
        <f>IF($B231="N/A","N/A",IF(C231&lt;15,"Yes","No"))</f>
        <v>No</v>
      </c>
      <c r="E231" s="4">
        <v>98.513077749999994</v>
      </c>
      <c r="F231" s="7" t="str">
        <f>IF($B231="N/A","N/A",IF(E231&lt;15,"Yes","No"))</f>
        <v>No</v>
      </c>
      <c r="G231" s="4">
        <v>21.583459404999999</v>
      </c>
      <c r="H231" s="7" t="str">
        <f>IF($B231="N/A","N/A",IF(G231&lt;15,"Yes","No"))</f>
        <v>No</v>
      </c>
      <c r="I231" s="8">
        <v>-0.246</v>
      </c>
      <c r="J231" s="8">
        <v>-78.099999999999994</v>
      </c>
      <c r="K231" s="25" t="s">
        <v>736</v>
      </c>
      <c r="L231" s="91" t="str">
        <f t="shared" si="59"/>
        <v>No</v>
      </c>
    </row>
    <row r="232" spans="1:12" x14ac:dyDescent="0.25">
      <c r="A232" s="123" t="s">
        <v>1070</v>
      </c>
      <c r="B232" s="21" t="s">
        <v>213</v>
      </c>
      <c r="C232" s="22">
        <v>64</v>
      </c>
      <c r="D232" s="7" t="str">
        <f t="shared" ref="D232" si="60">IF($B232="N/A","N/A",IF(C232&gt;10,"No",IF(C232&lt;-10,"No","Yes")))</f>
        <v>N/A</v>
      </c>
      <c r="E232" s="22">
        <v>91</v>
      </c>
      <c r="F232" s="7" t="str">
        <f t="shared" ref="F232" si="61">IF($B232="N/A","N/A",IF(E232&gt;10,"No",IF(E232&lt;-10,"No","Yes")))</f>
        <v>N/A</v>
      </c>
      <c r="G232" s="22">
        <v>928</v>
      </c>
      <c r="H232" s="7" t="str">
        <f t="shared" ref="H232" si="62">IF($B232="N/A","N/A",IF(G232&gt;10,"No",IF(G232&lt;-10,"No","Yes")))</f>
        <v>N/A</v>
      </c>
      <c r="I232" s="8">
        <v>42.19</v>
      </c>
      <c r="J232" s="8">
        <v>919.8</v>
      </c>
      <c r="K232" s="25" t="s">
        <v>736</v>
      </c>
      <c r="L232" s="91" t="str">
        <f t="shared" si="59"/>
        <v>No</v>
      </c>
    </row>
    <row r="233" spans="1:12" x14ac:dyDescent="0.25">
      <c r="A233" s="123" t="s">
        <v>1071</v>
      </c>
      <c r="B233" s="21" t="s">
        <v>279</v>
      </c>
      <c r="C233" s="4">
        <v>47.407407407000001</v>
      </c>
      <c r="D233" s="7" t="str">
        <f>IF($B233="N/A","N/A",IF(C233&lt;10,"Yes","No"))</f>
        <v>No</v>
      </c>
      <c r="E233" s="4">
        <v>52.298850575000003</v>
      </c>
      <c r="F233" s="7" t="str">
        <f>IF($B233="N/A","N/A",IF(E233&lt;10,"Yes","No"))</f>
        <v>No</v>
      </c>
      <c r="G233" s="4">
        <v>16.592168782000002</v>
      </c>
      <c r="H233" s="7" t="str">
        <f>IF($B233="N/A","N/A",IF(G233&lt;10,"Yes","No"))</f>
        <v>No</v>
      </c>
      <c r="I233" s="8">
        <v>10.32</v>
      </c>
      <c r="J233" s="8">
        <v>-68.3</v>
      </c>
      <c r="K233" s="25" t="s">
        <v>736</v>
      </c>
      <c r="L233" s="91" t="str">
        <f t="shared" si="59"/>
        <v>No</v>
      </c>
    </row>
    <row r="234" spans="1:12" x14ac:dyDescent="0.25">
      <c r="A234" s="114" t="s">
        <v>72</v>
      </c>
      <c r="B234" s="21" t="s">
        <v>213</v>
      </c>
      <c r="C234" s="4">
        <v>0</v>
      </c>
      <c r="D234" s="7" t="str">
        <f t="shared" si="54"/>
        <v>N/A</v>
      </c>
      <c r="E234" s="4">
        <v>0</v>
      </c>
      <c r="F234" s="7" t="str">
        <f t="shared" si="55"/>
        <v>N/A</v>
      </c>
      <c r="G234" s="4">
        <v>0</v>
      </c>
      <c r="H234" s="7" t="str">
        <f>IF($B234="N/A","N/A",IF(G234&gt;10,"No",IF(G234&lt;-10,"No","Yes")))</f>
        <v>N/A</v>
      </c>
      <c r="I234" s="8" t="s">
        <v>1747</v>
      </c>
      <c r="J234" s="8" t="s">
        <v>1747</v>
      </c>
      <c r="K234" s="25" t="s">
        <v>736</v>
      </c>
      <c r="L234" s="91" t="str">
        <f t="shared" si="59"/>
        <v>N/A</v>
      </c>
    </row>
    <row r="235" spans="1:12" ht="25" x14ac:dyDescent="0.25">
      <c r="A235" s="123" t="s">
        <v>1072</v>
      </c>
      <c r="B235" s="21" t="s">
        <v>289</v>
      </c>
      <c r="C235" s="5">
        <v>98.755913789999994</v>
      </c>
      <c r="D235" s="7" t="str">
        <f>IF($B235="N/A","N/A",IF(C235&lt;15,"Yes","No"))</f>
        <v>No</v>
      </c>
      <c r="E235" s="5">
        <v>98.513077749999994</v>
      </c>
      <c r="F235" s="7" t="str">
        <f>IF($B235="N/A","N/A",IF(E235&lt;15,"Yes","No"))</f>
        <v>No</v>
      </c>
      <c r="G235" s="5">
        <v>21.583459404999999</v>
      </c>
      <c r="H235" s="7" t="str">
        <f>IF($B235="N/A","N/A",IF(G235&lt;15,"Yes","No"))</f>
        <v>No</v>
      </c>
      <c r="I235" s="8">
        <v>-0.246</v>
      </c>
      <c r="J235" s="8">
        <v>-78.099999999999994</v>
      </c>
      <c r="K235" s="25" t="s">
        <v>736</v>
      </c>
      <c r="L235" s="91" t="str">
        <f t="shared" si="59"/>
        <v>No</v>
      </c>
    </row>
    <row r="236" spans="1:12" ht="25" x14ac:dyDescent="0.25">
      <c r="A236" s="123" t="s">
        <v>152</v>
      </c>
      <c r="B236" s="21" t="s">
        <v>213</v>
      </c>
      <c r="C236" s="22">
        <v>33</v>
      </c>
      <c r="D236" s="7" t="str">
        <f>IF($B236="N/A","N/A",IF(C236&gt;10,"No",IF(C236&lt;-10,"No","Yes")))</f>
        <v>N/A</v>
      </c>
      <c r="E236" s="22">
        <v>23</v>
      </c>
      <c r="F236" s="7" t="str">
        <f>IF($B236="N/A","N/A",IF(E236&gt;10,"No",IF(E236&lt;-10,"No","Yes")))</f>
        <v>N/A</v>
      </c>
      <c r="G236" s="22">
        <v>89</v>
      </c>
      <c r="H236" s="7" t="str">
        <f>IF($B236="N/A","N/A",IF(G236&gt;10,"No",IF(G236&lt;-10,"No","Yes")))</f>
        <v>N/A</v>
      </c>
      <c r="I236" s="8">
        <v>-30.3</v>
      </c>
      <c r="J236" s="8">
        <v>287</v>
      </c>
      <c r="K236" s="25" t="s">
        <v>736</v>
      </c>
      <c r="L236" s="91" t="str">
        <f>IF(J236="Div by 0", "N/A", IF(K236="N/A","N/A", IF(J236&gt;VALUE(MID(K236,1,2)), "No", IF(J236&lt;-1*VALUE(MID(K236,1,2)), "No", "Yes"))))</f>
        <v>No</v>
      </c>
    </row>
    <row r="237" spans="1:12" x14ac:dyDescent="0.25">
      <c r="A237" s="123" t="s">
        <v>1073</v>
      </c>
      <c r="B237" s="21" t="s">
        <v>213</v>
      </c>
      <c r="C237" s="22">
        <v>135</v>
      </c>
      <c r="D237" s="7" t="str">
        <f t="shared" ref="D237:D242" si="63">IF($B237="N/A","N/A",IF(C237&gt;10,"No",IF(C237&lt;-10,"No","Yes")))</f>
        <v>N/A</v>
      </c>
      <c r="E237" s="22">
        <v>174</v>
      </c>
      <c r="F237" s="7" t="str">
        <f t="shared" ref="F237:F242" si="64">IF($B237="N/A","N/A",IF(E237&gt;10,"No",IF(E237&lt;-10,"No","Yes")))</f>
        <v>N/A</v>
      </c>
      <c r="G237" s="22">
        <v>5593</v>
      </c>
      <c r="H237" s="7" t="str">
        <f>IF($B237="N/A","N/A",IF(G237&gt;10,"No",IF(G237&lt;-10,"No","Yes")))</f>
        <v>N/A</v>
      </c>
      <c r="I237" s="8">
        <v>28.89</v>
      </c>
      <c r="J237" s="8">
        <v>3114</v>
      </c>
      <c r="K237" s="25" t="s">
        <v>736</v>
      </c>
      <c r="L237" s="91" t="str">
        <f>IF(J237="Div by 0", "N/A", IF(OR(J237="N/A",K237="N/A"),"N/A", IF(J237&gt;VALUE(MID(K237,1,2)), "No", IF(J237&lt;-1*VALUE(MID(K237,1,2)), "No", "Yes"))))</f>
        <v>No</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98.755913789999994</v>
      </c>
      <c r="D242" s="7" t="str">
        <f t="shared" si="63"/>
        <v>N/A</v>
      </c>
      <c r="E242" s="4">
        <v>98.513077749999994</v>
      </c>
      <c r="F242" s="7" t="str">
        <f t="shared" si="64"/>
        <v>N/A</v>
      </c>
      <c r="G242" s="4">
        <v>21.583459404999999</v>
      </c>
      <c r="H242" s="7" t="str">
        <f t="shared" si="65"/>
        <v>N/A</v>
      </c>
      <c r="I242" s="8">
        <v>-0.246</v>
      </c>
      <c r="J242" s="8">
        <v>-78.099999999999994</v>
      </c>
      <c r="K242" s="25" t="s">
        <v>213</v>
      </c>
      <c r="L242" s="91" t="str">
        <f t="shared" si="66"/>
        <v>N/A</v>
      </c>
    </row>
    <row r="243" spans="1:12" x14ac:dyDescent="0.25">
      <c r="A243" s="136" t="s">
        <v>1079</v>
      </c>
      <c r="B243" s="21" t="s">
        <v>213</v>
      </c>
      <c r="C243" s="22">
        <v>19942</v>
      </c>
      <c r="D243" s="7" t="str">
        <f>IF($B243="N/A","N/A",IF(C243&gt;10,"No",IF(C243&lt;-10,"No","Yes")))</f>
        <v>N/A</v>
      </c>
      <c r="E243" s="22">
        <v>13018</v>
      </c>
      <c r="F243" s="7" t="str">
        <f>IF($B243="N/A","N/A",IF(E243&gt;10,"No",IF(E243&lt;-10,"No","Yes")))</f>
        <v>N/A</v>
      </c>
      <c r="G243" s="22">
        <v>10769</v>
      </c>
      <c r="H243" s="7" t="str">
        <f>IF($B243="N/A","N/A",IF(G243&gt;10,"No",IF(G243&lt;-10,"No","Yes")))</f>
        <v>N/A</v>
      </c>
      <c r="I243" s="8">
        <v>-34.700000000000003</v>
      </c>
      <c r="J243" s="8">
        <v>-17.3</v>
      </c>
      <c r="K243" s="25" t="s">
        <v>736</v>
      </c>
      <c r="L243" s="91" t="str">
        <f t="shared" ref="L243:L276" si="67">IF(J243="Div by 0", "N/A", IF(K243="N/A","N/A", IF(J243&gt;VALUE(MID(K243,1,2)), "No", IF(J243&lt;-1*VALUE(MID(K243,1,2)), "No", "Yes"))))</f>
        <v>Yes</v>
      </c>
    </row>
    <row r="244" spans="1:12" x14ac:dyDescent="0.25">
      <c r="A244" s="114" t="s">
        <v>1080</v>
      </c>
      <c r="B244" s="21" t="s">
        <v>213</v>
      </c>
      <c r="C244" s="4">
        <v>0.18882540910000001</v>
      </c>
      <c r="D244" s="7" t="str">
        <f>IF($B244="N/A","N/A",IF(C244&gt;10,"No",IF(C244&lt;-10,"No","Yes")))</f>
        <v>N/A</v>
      </c>
      <c r="E244" s="4">
        <v>7.7069395299999996E-2</v>
      </c>
      <c r="F244" s="7" t="str">
        <f>IF($B244="N/A","N/A",IF(E244&gt;10,"No",IF(E244&lt;-10,"No","Yes")))</f>
        <v>N/A</v>
      </c>
      <c r="G244" s="4">
        <v>0.14654359249999999</v>
      </c>
      <c r="H244" s="7" t="str">
        <f>IF($B244="N/A","N/A",IF(G244&gt;10,"No",IF(G244&lt;-10,"No","Yes")))</f>
        <v>N/A</v>
      </c>
      <c r="I244" s="8">
        <v>-59.2</v>
      </c>
      <c r="J244" s="8">
        <v>90.14</v>
      </c>
      <c r="K244" s="25" t="s">
        <v>736</v>
      </c>
      <c r="L244" s="91" t="str">
        <f t="shared" si="67"/>
        <v>No</v>
      </c>
    </row>
    <row r="245" spans="1:12" x14ac:dyDescent="0.25">
      <c r="A245" s="114" t="s">
        <v>1081</v>
      </c>
      <c r="B245" s="21" t="s">
        <v>213</v>
      </c>
      <c r="C245" s="4">
        <v>1.4062317657000001</v>
      </c>
      <c r="D245" s="7" t="str">
        <f>IF($B245="N/A","N/A",IF(C245&gt;10,"No",IF(C245&lt;-10,"No","Yes")))</f>
        <v>N/A</v>
      </c>
      <c r="E245" s="4">
        <v>0.51773867900000003</v>
      </c>
      <c r="F245" s="7" t="str">
        <f>IF($B245="N/A","N/A",IF(E245&gt;10,"No",IF(E245&lt;-10,"No","Yes")))</f>
        <v>N/A</v>
      </c>
      <c r="G245" s="4">
        <v>1.0457004655</v>
      </c>
      <c r="H245" s="7" t="str">
        <f>IF($B245="N/A","N/A",IF(G245&gt;10,"No",IF(G245&lt;-10,"No","Yes")))</f>
        <v>N/A</v>
      </c>
      <c r="I245" s="8">
        <v>-63.2</v>
      </c>
      <c r="J245" s="8">
        <v>102</v>
      </c>
      <c r="K245" s="25" t="s">
        <v>736</v>
      </c>
      <c r="L245" s="91" t="str">
        <f t="shared" si="67"/>
        <v>No</v>
      </c>
    </row>
    <row r="246" spans="1:12" x14ac:dyDescent="0.25">
      <c r="A246" s="114" t="s">
        <v>1082</v>
      </c>
      <c r="B246" s="21" t="s">
        <v>213</v>
      </c>
      <c r="C246" s="4">
        <v>2.7721948999999998E-3</v>
      </c>
      <c r="D246" s="7" t="str">
        <f t="shared" ref="D246:D274" si="68">IF($B246="N/A","N/A",IF(C246&gt;10,"No",IF(C246&lt;-10,"No","Yes")))</f>
        <v>N/A</v>
      </c>
      <c r="E246" s="4">
        <v>1.4085994999999999E-3</v>
      </c>
      <c r="F246" s="7" t="str">
        <f t="shared" ref="F246:F274" si="69">IF($B246="N/A","N/A",IF(E246&gt;10,"No",IF(E246&lt;-10,"No","Yes")))</f>
        <v>N/A</v>
      </c>
      <c r="G246" s="4">
        <v>2.8906956000000002E-3</v>
      </c>
      <c r="H246" s="7" t="str">
        <f t="shared" ref="H246:H274" si="70">IF($B246="N/A","N/A",IF(G246&gt;10,"No",IF(G246&lt;-10,"No","Yes")))</f>
        <v>N/A</v>
      </c>
      <c r="I246" s="8">
        <v>-49.2</v>
      </c>
      <c r="J246" s="8">
        <v>105.2</v>
      </c>
      <c r="K246" s="25" t="s">
        <v>736</v>
      </c>
      <c r="L246" s="91" t="str">
        <f t="shared" si="67"/>
        <v>No</v>
      </c>
    </row>
    <row r="247" spans="1:12" x14ac:dyDescent="0.25">
      <c r="A247" s="114" t="s">
        <v>1083</v>
      </c>
      <c r="B247" s="21" t="s">
        <v>213</v>
      </c>
      <c r="C247" s="4">
        <v>15.534228519999999</v>
      </c>
      <c r="D247" s="7" t="str">
        <f t="shared" si="68"/>
        <v>N/A</v>
      </c>
      <c r="E247" s="4">
        <v>11.197740916000001</v>
      </c>
      <c r="F247" s="7" t="str">
        <f t="shared" si="69"/>
        <v>N/A</v>
      </c>
      <c r="G247" s="4">
        <v>10.137928922</v>
      </c>
      <c r="H247" s="7" t="str">
        <f t="shared" si="70"/>
        <v>N/A</v>
      </c>
      <c r="I247" s="8">
        <v>-27.9</v>
      </c>
      <c r="J247" s="8">
        <v>-9.4600000000000009</v>
      </c>
      <c r="K247" s="25" t="s">
        <v>736</v>
      </c>
      <c r="L247" s="91" t="str">
        <f t="shared" si="67"/>
        <v>Yes</v>
      </c>
    </row>
    <row r="248" spans="1:12" x14ac:dyDescent="0.25">
      <c r="A248" s="114" t="s">
        <v>1084</v>
      </c>
      <c r="B248" s="21" t="s">
        <v>213</v>
      </c>
      <c r="C248" s="4">
        <v>0</v>
      </c>
      <c r="D248" s="7" t="str">
        <f t="shared" si="68"/>
        <v>N/A</v>
      </c>
      <c r="E248" s="4">
        <v>0</v>
      </c>
      <c r="F248" s="7" t="str">
        <f t="shared" si="69"/>
        <v>N/A</v>
      </c>
      <c r="G248" s="4">
        <v>0</v>
      </c>
      <c r="H248" s="7" t="str">
        <f t="shared" si="70"/>
        <v>N/A</v>
      </c>
      <c r="I248" s="8" t="s">
        <v>1747</v>
      </c>
      <c r="J248" s="8" t="s">
        <v>1747</v>
      </c>
      <c r="K248" s="25" t="s">
        <v>736</v>
      </c>
      <c r="L248" s="91" t="str">
        <f t="shared" si="67"/>
        <v>N/A</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11</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4.1939858000000002E-3</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v>0</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v>0</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19476</v>
      </c>
      <c r="D263" s="7" t="str">
        <f t="shared" si="68"/>
        <v>N/A</v>
      </c>
      <c r="E263" s="22">
        <v>12548</v>
      </c>
      <c r="F263" s="7" t="str">
        <f t="shared" si="69"/>
        <v>N/A</v>
      </c>
      <c r="G263" s="22">
        <v>10272</v>
      </c>
      <c r="H263" s="7" t="str">
        <f t="shared" si="70"/>
        <v>N/A</v>
      </c>
      <c r="I263" s="8">
        <v>-35.6</v>
      </c>
      <c r="J263" s="8">
        <v>-18.100000000000001</v>
      </c>
      <c r="K263" s="25" t="s">
        <v>736</v>
      </c>
      <c r="L263" s="91" t="str">
        <f t="shared" si="67"/>
        <v>Yes</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6</v>
      </c>
      <c r="D275" s="7" t="str">
        <f t="shared" ref="D275:D276" si="71">IF($B275="N/A","N/A",IF(C275&gt;0,"No",IF(C275&lt;0,"No","Yes")))</f>
        <v>No</v>
      </c>
      <c r="E275" s="1">
        <v>0</v>
      </c>
      <c r="F275" s="7" t="str">
        <f t="shared" ref="F275:F276" si="72">IF($B275="N/A","N/A",IF(E275&gt;0,"No",IF(E275&lt;0,"No","Yes")))</f>
        <v>Yes</v>
      </c>
      <c r="G275" s="1">
        <v>0</v>
      </c>
      <c r="H275" s="7" t="str">
        <f t="shared" ref="H275:H276" si="73">IF($B275="N/A","N/A",IF(G275&gt;0,"No",IF(G275&lt;0,"No","Yes")))</f>
        <v>Yes</v>
      </c>
      <c r="I275" s="8">
        <v>-100</v>
      </c>
      <c r="J275" s="8" t="s">
        <v>1747</v>
      </c>
      <c r="K275" s="25" t="s">
        <v>736</v>
      </c>
      <c r="L275" s="91" t="str">
        <f t="shared" si="67"/>
        <v>N/A</v>
      </c>
    </row>
    <row r="276" spans="1:12" x14ac:dyDescent="0.25">
      <c r="A276" s="114" t="s">
        <v>155</v>
      </c>
      <c r="B276" s="25" t="s">
        <v>217</v>
      </c>
      <c r="C276" s="1">
        <v>0</v>
      </c>
      <c r="D276" s="7" t="str">
        <f t="shared" si="71"/>
        <v>Yes</v>
      </c>
      <c r="E276" s="1">
        <v>6</v>
      </c>
      <c r="F276" s="7" t="str">
        <f t="shared" si="72"/>
        <v>No</v>
      </c>
      <c r="G276" s="1">
        <v>1</v>
      </c>
      <c r="H276" s="7" t="str">
        <f t="shared" si="73"/>
        <v>No</v>
      </c>
      <c r="I276" s="8" t="s">
        <v>1747</v>
      </c>
      <c r="J276" s="8">
        <v>-83.3</v>
      </c>
      <c r="K276" s="25" t="s">
        <v>736</v>
      </c>
      <c r="L276" s="91" t="str">
        <f t="shared" si="67"/>
        <v>No</v>
      </c>
    </row>
    <row r="277" spans="1:12" x14ac:dyDescent="0.25">
      <c r="A277" s="123" t="s">
        <v>690</v>
      </c>
      <c r="B277" s="1" t="s">
        <v>213</v>
      </c>
      <c r="C277" s="1">
        <v>352136</v>
      </c>
      <c r="D277" s="7" t="str">
        <f t="shared" ref="D277:D284" si="74">IF($B277="N/A","N/A",IF(C277&gt;10,"No",IF(C277&lt;-10,"No","Yes")))</f>
        <v>N/A</v>
      </c>
      <c r="E277" s="1">
        <v>340774</v>
      </c>
      <c r="F277" s="7" t="str">
        <f t="shared" ref="F277:F278" si="75">IF($B277="N/A","N/A",IF(E277&gt;10,"No",IF(E277&lt;-10,"No","Yes")))</f>
        <v>N/A</v>
      </c>
      <c r="G277" s="1">
        <v>324590</v>
      </c>
      <c r="H277" s="7" t="str">
        <f t="shared" ref="H277:H278" si="76">IF($B277="N/A","N/A",IF(G277&gt;10,"No",IF(G277&lt;-10,"No","Yes")))</f>
        <v>N/A</v>
      </c>
      <c r="I277" s="8">
        <v>-3.23</v>
      </c>
      <c r="J277" s="8">
        <v>-4.75</v>
      </c>
      <c r="K277" s="1" t="s">
        <v>213</v>
      </c>
      <c r="L277" s="91" t="str">
        <f t="shared" ref="L277:L278" si="77">IF(J277="Div by 0", "N/A", IF(K277="N/A","N/A", IF(J277&gt;VALUE(MID(K277,1,2)), "No", IF(J277&lt;-1*VALUE(MID(K277,1,2)), "No", "Yes"))))</f>
        <v>N/A</v>
      </c>
    </row>
    <row r="278" spans="1:12" x14ac:dyDescent="0.25">
      <c r="A278" s="123" t="s">
        <v>691</v>
      </c>
      <c r="B278" s="1" t="s">
        <v>213</v>
      </c>
      <c r="C278" s="1">
        <v>306146.91667000001</v>
      </c>
      <c r="D278" s="7" t="str">
        <f t="shared" si="74"/>
        <v>N/A</v>
      </c>
      <c r="E278" s="1">
        <v>293688.25</v>
      </c>
      <c r="F278" s="7" t="str">
        <f t="shared" si="75"/>
        <v>N/A</v>
      </c>
      <c r="G278" s="1">
        <v>279054.75</v>
      </c>
      <c r="H278" s="7" t="str">
        <f t="shared" si="76"/>
        <v>N/A</v>
      </c>
      <c r="I278" s="8">
        <v>-4.07</v>
      </c>
      <c r="J278" s="8">
        <v>-4.9800000000000004</v>
      </c>
      <c r="K278" s="1" t="s">
        <v>213</v>
      </c>
      <c r="L278" s="91" t="str">
        <f t="shared" si="77"/>
        <v>N/A</v>
      </c>
    </row>
    <row r="279" spans="1:12" x14ac:dyDescent="0.25">
      <c r="A279" s="123" t="s">
        <v>692</v>
      </c>
      <c r="B279" s="1" t="s">
        <v>213</v>
      </c>
      <c r="C279" s="1">
        <v>617</v>
      </c>
      <c r="D279" s="7" t="str">
        <f t="shared" si="74"/>
        <v>N/A</v>
      </c>
      <c r="E279" s="1">
        <v>1110</v>
      </c>
      <c r="F279" s="7" t="str">
        <f t="shared" ref="F279:F284" si="78">IF($B279="N/A","N/A",IF(E279&gt;10,"No",IF(E279&lt;-10,"No","Yes")))</f>
        <v>N/A</v>
      </c>
      <c r="G279" s="1">
        <v>1220</v>
      </c>
      <c r="H279" s="7" t="str">
        <f t="shared" ref="H279:H284" si="79">IF($B279="N/A","N/A",IF(G279&gt;10,"No",IF(G279&lt;-10,"No","Yes")))</f>
        <v>N/A</v>
      </c>
      <c r="I279" s="8">
        <v>79.900000000000006</v>
      </c>
      <c r="J279" s="8">
        <v>9.91</v>
      </c>
      <c r="K279" s="1" t="s">
        <v>213</v>
      </c>
      <c r="L279" s="91" t="str">
        <f t="shared" ref="L279:L285" si="80">IF(J279="Div by 0", "N/A", IF(K279="N/A","N/A", IF(J279&gt;VALUE(MID(K279,1,2)), "No", IF(J279&lt;-1*VALUE(MID(K279,1,2)), "No", "Yes"))))</f>
        <v>N/A</v>
      </c>
    </row>
    <row r="280" spans="1:12" x14ac:dyDescent="0.25">
      <c r="A280" s="123" t="s">
        <v>693</v>
      </c>
      <c r="B280" s="1" t="s">
        <v>213</v>
      </c>
      <c r="C280" s="1">
        <v>1304</v>
      </c>
      <c r="D280" s="7" t="str">
        <f t="shared" si="74"/>
        <v>N/A</v>
      </c>
      <c r="E280" s="1">
        <v>1579</v>
      </c>
      <c r="F280" s="7" t="str">
        <f t="shared" si="78"/>
        <v>N/A</v>
      </c>
      <c r="G280" s="1">
        <v>1673</v>
      </c>
      <c r="H280" s="7" t="str">
        <f t="shared" si="79"/>
        <v>N/A</v>
      </c>
      <c r="I280" s="8">
        <v>21.09</v>
      </c>
      <c r="J280" s="8">
        <v>5.9530000000000003</v>
      </c>
      <c r="K280" s="1" t="s">
        <v>213</v>
      </c>
      <c r="L280" s="91" t="str">
        <f t="shared" si="80"/>
        <v>N/A</v>
      </c>
    </row>
    <row r="281" spans="1:12" x14ac:dyDescent="0.25">
      <c r="A281" s="123" t="s">
        <v>694</v>
      </c>
      <c r="B281" s="1" t="s">
        <v>213</v>
      </c>
      <c r="C281" s="1">
        <v>554.08333332999996</v>
      </c>
      <c r="D281" s="7" t="str">
        <f t="shared" si="74"/>
        <v>N/A</v>
      </c>
      <c r="E281" s="1">
        <v>977.66666667000004</v>
      </c>
      <c r="F281" s="7" t="str">
        <f t="shared" si="78"/>
        <v>N/A</v>
      </c>
      <c r="G281" s="1">
        <v>1068.0833333</v>
      </c>
      <c r="H281" s="7" t="str">
        <f t="shared" si="79"/>
        <v>N/A</v>
      </c>
      <c r="I281" s="8">
        <v>76.45</v>
      </c>
      <c r="J281" s="8">
        <v>9.2479999999999993</v>
      </c>
      <c r="K281" s="1" t="s">
        <v>213</v>
      </c>
      <c r="L281" s="91" t="str">
        <f t="shared" si="80"/>
        <v>N/A</v>
      </c>
    </row>
    <row r="282" spans="1:12" x14ac:dyDescent="0.25">
      <c r="A282" s="123" t="s">
        <v>695</v>
      </c>
      <c r="B282" s="1" t="s">
        <v>213</v>
      </c>
      <c r="C282" s="1">
        <v>42732</v>
      </c>
      <c r="D282" s="7" t="str">
        <f t="shared" si="74"/>
        <v>N/A</v>
      </c>
      <c r="E282" s="1">
        <v>42550</v>
      </c>
      <c r="F282" s="7" t="str">
        <f t="shared" si="78"/>
        <v>N/A</v>
      </c>
      <c r="G282" s="1">
        <v>41026</v>
      </c>
      <c r="H282" s="7" t="str">
        <f t="shared" si="79"/>
        <v>N/A</v>
      </c>
      <c r="I282" s="8">
        <v>-0.42599999999999999</v>
      </c>
      <c r="J282" s="8">
        <v>-3.58</v>
      </c>
      <c r="K282" s="1" t="s">
        <v>213</v>
      </c>
      <c r="L282" s="91" t="str">
        <f t="shared" si="80"/>
        <v>N/A</v>
      </c>
    </row>
    <row r="283" spans="1:12" x14ac:dyDescent="0.25">
      <c r="A283" s="123" t="s">
        <v>696</v>
      </c>
      <c r="B283" s="1" t="s">
        <v>213</v>
      </c>
      <c r="C283" s="1">
        <v>48636</v>
      </c>
      <c r="D283" s="7" t="str">
        <f t="shared" si="74"/>
        <v>N/A</v>
      </c>
      <c r="E283" s="1">
        <v>48346</v>
      </c>
      <c r="F283" s="7" t="str">
        <f t="shared" si="78"/>
        <v>N/A</v>
      </c>
      <c r="G283" s="1">
        <v>46669</v>
      </c>
      <c r="H283" s="7" t="str">
        <f t="shared" si="79"/>
        <v>N/A</v>
      </c>
      <c r="I283" s="8">
        <v>-0.59599999999999997</v>
      </c>
      <c r="J283" s="8">
        <v>-3.47</v>
      </c>
      <c r="K283" s="1" t="s">
        <v>213</v>
      </c>
      <c r="L283" s="91" t="str">
        <f t="shared" si="80"/>
        <v>N/A</v>
      </c>
    </row>
    <row r="284" spans="1:12" x14ac:dyDescent="0.25">
      <c r="A284" s="123" t="s">
        <v>697</v>
      </c>
      <c r="B284" s="1" t="s">
        <v>213</v>
      </c>
      <c r="C284" s="1">
        <v>41696.416666999998</v>
      </c>
      <c r="D284" s="7" t="str">
        <f t="shared" si="74"/>
        <v>N/A</v>
      </c>
      <c r="E284" s="1">
        <v>41792.916666999998</v>
      </c>
      <c r="F284" s="7" t="str">
        <f t="shared" si="78"/>
        <v>N/A</v>
      </c>
      <c r="G284" s="1">
        <v>40005.916666999998</v>
      </c>
      <c r="H284" s="7" t="str">
        <f t="shared" si="79"/>
        <v>N/A</v>
      </c>
      <c r="I284" s="8">
        <v>0.23139999999999999</v>
      </c>
      <c r="J284" s="8">
        <v>-4.28</v>
      </c>
      <c r="K284" s="1" t="s">
        <v>213</v>
      </c>
      <c r="L284" s="91" t="str">
        <f t="shared" si="80"/>
        <v>N/A</v>
      </c>
    </row>
    <row r="285" spans="1:12" x14ac:dyDescent="0.25">
      <c r="A285" s="123" t="s">
        <v>402</v>
      </c>
      <c r="B285" s="21" t="s">
        <v>290</v>
      </c>
      <c r="C285" s="4">
        <v>41.259848601999998</v>
      </c>
      <c r="D285" s="7" t="str">
        <f>IF($B285="N/A","N/A",IF(C285&lt;=40,"Yes","No"))</f>
        <v>No</v>
      </c>
      <c r="E285" s="4">
        <v>41.234216162000003</v>
      </c>
      <c r="F285" s="7" t="str">
        <f>IF($B285="N/A","N/A",IF(E285&lt;=40,"Yes","No"))</f>
        <v>No</v>
      </c>
      <c r="G285" s="4">
        <v>40.337836508999999</v>
      </c>
      <c r="H285" s="7" t="str">
        <f>IF($B285="N/A","N/A",IF(G285&lt;=40,"Yes","No"))</f>
        <v>No</v>
      </c>
      <c r="I285" s="8">
        <v>-6.2E-2</v>
      </c>
      <c r="J285" s="8">
        <v>-2.17</v>
      </c>
      <c r="K285" s="25" t="s">
        <v>738</v>
      </c>
      <c r="L285" s="91" t="str">
        <f t="shared" si="80"/>
        <v>Yes</v>
      </c>
    </row>
    <row r="286" spans="1:12" x14ac:dyDescent="0.25">
      <c r="A286" s="123" t="s">
        <v>698</v>
      </c>
      <c r="B286" s="1" t="s">
        <v>213</v>
      </c>
      <c r="C286" s="1">
        <v>85</v>
      </c>
      <c r="D286" s="7" t="str">
        <f t="shared" ref="D286:D304" si="81">IF($B286="N/A","N/A",IF(C286&gt;10,"No",IF(C286&lt;-10,"No","Yes")))</f>
        <v>N/A</v>
      </c>
      <c r="E286" s="1">
        <v>65</v>
      </c>
      <c r="F286" s="7" t="str">
        <f t="shared" ref="F286:F287" si="82">IF($B286="N/A","N/A",IF(E286&gt;10,"No",IF(E286&lt;-10,"No","Yes")))</f>
        <v>N/A</v>
      </c>
      <c r="G286" s="1">
        <v>51</v>
      </c>
      <c r="H286" s="7" t="str">
        <f t="shared" ref="H286:H287" si="83">IF($B286="N/A","N/A",IF(G286&gt;10,"No",IF(G286&lt;-10,"No","Yes")))</f>
        <v>N/A</v>
      </c>
      <c r="I286" s="8">
        <v>-23.5</v>
      </c>
      <c r="J286" s="8">
        <v>-21.5</v>
      </c>
      <c r="K286" s="1" t="s">
        <v>213</v>
      </c>
      <c r="L286" s="91" t="str">
        <f t="shared" ref="L286:L287" si="84">IF(J286="Div by 0", "N/A", IF(K286="N/A","N/A", IF(J286&gt;VALUE(MID(K286,1,2)), "No", IF(J286&lt;-1*VALUE(MID(K286,1,2)), "No", "Yes"))))</f>
        <v>N/A</v>
      </c>
    </row>
    <row r="287" spans="1:12" x14ac:dyDescent="0.25">
      <c r="A287" s="123" t="s">
        <v>699</v>
      </c>
      <c r="B287" s="1" t="s">
        <v>213</v>
      </c>
      <c r="C287" s="1">
        <v>12</v>
      </c>
      <c r="D287" s="7" t="str">
        <f t="shared" si="81"/>
        <v>N/A</v>
      </c>
      <c r="E287" s="1">
        <v>10.5</v>
      </c>
      <c r="F287" s="7" t="str">
        <f t="shared" si="82"/>
        <v>N/A</v>
      </c>
      <c r="G287" s="1">
        <v>8.1666666666999994</v>
      </c>
      <c r="H287" s="7" t="str">
        <f t="shared" si="83"/>
        <v>N/A</v>
      </c>
      <c r="I287" s="8">
        <v>-12.5</v>
      </c>
      <c r="J287" s="8">
        <v>-22.2</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0</v>
      </c>
      <c r="H289" s="7" t="str">
        <f t="shared" si="86"/>
        <v>N/A</v>
      </c>
      <c r="I289" s="8" t="s">
        <v>1747</v>
      </c>
      <c r="J289" s="8" t="s">
        <v>1747</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0</v>
      </c>
      <c r="D296" s="7" t="str">
        <f t="shared" si="81"/>
        <v>N/A</v>
      </c>
      <c r="E296" s="1">
        <v>0</v>
      </c>
      <c r="F296" s="7" t="str">
        <f t="shared" si="88"/>
        <v>N/A</v>
      </c>
      <c r="G296" s="1">
        <v>0</v>
      </c>
      <c r="H296" s="7" t="str">
        <f t="shared" si="89"/>
        <v>N/A</v>
      </c>
      <c r="I296" s="8" t="s">
        <v>1747</v>
      </c>
      <c r="J296" s="8" t="s">
        <v>1747</v>
      </c>
      <c r="K296" s="1" t="s">
        <v>213</v>
      </c>
      <c r="L296" s="91" t="str">
        <f t="shared" si="90"/>
        <v>N/A</v>
      </c>
    </row>
    <row r="297" spans="1:12" x14ac:dyDescent="0.25">
      <c r="A297" s="123" t="s">
        <v>715</v>
      </c>
      <c r="B297" s="1" t="s">
        <v>213</v>
      </c>
      <c r="C297" s="1">
        <v>0</v>
      </c>
      <c r="D297" s="7" t="str">
        <f t="shared" si="81"/>
        <v>N/A</v>
      </c>
      <c r="E297" s="1">
        <v>0</v>
      </c>
      <c r="F297" s="7" t="str">
        <f t="shared" si="88"/>
        <v>N/A</v>
      </c>
      <c r="G297" s="1">
        <v>0</v>
      </c>
      <c r="H297" s="7" t="str">
        <f t="shared" si="89"/>
        <v>N/A</v>
      </c>
      <c r="I297" s="8" t="s">
        <v>1747</v>
      </c>
      <c r="J297" s="8" t="s">
        <v>1747</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44032</v>
      </c>
      <c r="D309" s="1" t="s">
        <v>213</v>
      </c>
      <c r="E309" s="1">
        <v>44132</v>
      </c>
      <c r="F309" s="1" t="s">
        <v>213</v>
      </c>
      <c r="G309" s="1">
        <v>42620</v>
      </c>
      <c r="H309" s="1" t="s">
        <v>213</v>
      </c>
      <c r="I309" s="8">
        <v>0.2271</v>
      </c>
      <c r="J309" s="8">
        <v>-3.43</v>
      </c>
      <c r="K309" s="1" t="s">
        <v>213</v>
      </c>
      <c r="L309" s="91" t="str">
        <f>IF(J309="Div by 0", "N/A", IF(K309="N/A","N/A", IF(J309&gt;VALUE(MID(K309,1,2)), "No", IF(J309&lt;-1*VALUE(MID(K309,1,2)), "No", "Yes"))))</f>
        <v>N/A</v>
      </c>
    </row>
    <row r="310" spans="1:12" x14ac:dyDescent="0.25">
      <c r="A310" s="141" t="s">
        <v>73</v>
      </c>
      <c r="B310" s="21" t="s">
        <v>213</v>
      </c>
      <c r="C310" s="22">
        <v>348367</v>
      </c>
      <c r="D310" s="7" t="str">
        <f>IF($B310="N/A","N/A",IF(C310&gt;10,"No",IF(C310&lt;-10,"No","Yes")))</f>
        <v>N/A</v>
      </c>
      <c r="E310" s="22">
        <v>334786</v>
      </c>
      <c r="F310" s="7" t="str">
        <f>IF($B310="N/A","N/A",IF(E310&gt;10,"No",IF(E310&lt;-10,"No","Yes")))</f>
        <v>N/A</v>
      </c>
      <c r="G310" s="22">
        <v>321082</v>
      </c>
      <c r="H310" s="7" t="str">
        <f>IF($B310="N/A","N/A",IF(G310&gt;10,"No",IF(G310&lt;-10,"No","Yes")))</f>
        <v>N/A</v>
      </c>
      <c r="I310" s="8">
        <v>-3.9</v>
      </c>
      <c r="J310" s="8">
        <v>-4.09</v>
      </c>
      <c r="K310" s="25" t="s">
        <v>738</v>
      </c>
      <c r="L310" s="91" t="str">
        <f t="shared" ref="L310:L339" si="92">IF(J310="Div by 0", "N/A", IF(K310="N/A","N/A", IF(J310&gt;VALUE(MID(K310,1,2)), "No", IF(J310&lt;-1*VALUE(MID(K310,1,2)), "No", "Yes"))))</f>
        <v>Yes</v>
      </c>
    </row>
    <row r="311" spans="1:12" x14ac:dyDescent="0.25">
      <c r="A311" s="140" t="s">
        <v>182</v>
      </c>
      <c r="B311" s="21" t="s">
        <v>213</v>
      </c>
      <c r="C311" s="22">
        <v>55305</v>
      </c>
      <c r="D311" s="7" t="str">
        <f t="shared" ref="D311:D314" si="93">IF($B311="N/A","N/A",IF(C311&gt;10,"No",IF(C311&lt;-10,"No","Yes")))</f>
        <v>N/A</v>
      </c>
      <c r="E311" s="22">
        <v>54824</v>
      </c>
      <c r="F311" s="7" t="str">
        <f t="shared" ref="F311:F314" si="94">IF($B311="N/A","N/A",IF(E311&gt;10,"No",IF(E311&lt;-10,"No","Yes")))</f>
        <v>N/A</v>
      </c>
      <c r="G311" s="22">
        <v>52896</v>
      </c>
      <c r="H311" s="7" t="str">
        <f t="shared" ref="H311:H314" si="95">IF($B311="N/A","N/A",IF(G311&gt;10,"No",IF(G311&lt;-10,"No","Yes")))</f>
        <v>N/A</v>
      </c>
      <c r="I311" s="8">
        <v>-0.87</v>
      </c>
      <c r="J311" s="8">
        <v>-3.52</v>
      </c>
      <c r="K311" s="25" t="s">
        <v>738</v>
      </c>
      <c r="L311" s="91" t="str">
        <f>IF(J311="Div by 0", "N/A", IF(OR(J311="N/A",K311="N/A"),"N/A", IF(J311&gt;VALUE(MID(K311,1,2)), "No", IF(J311&lt;-1*VALUE(MID(K311,1,2)), "No", "Yes"))))</f>
        <v>Yes</v>
      </c>
    </row>
    <row r="312" spans="1:12" x14ac:dyDescent="0.25">
      <c r="A312" s="140" t="s">
        <v>183</v>
      </c>
      <c r="B312" s="21" t="s">
        <v>213</v>
      </c>
      <c r="C312" s="22">
        <v>62976</v>
      </c>
      <c r="D312" s="7" t="str">
        <f t="shared" si="93"/>
        <v>N/A</v>
      </c>
      <c r="E312" s="22">
        <v>62713</v>
      </c>
      <c r="F312" s="7" t="str">
        <f t="shared" si="94"/>
        <v>N/A</v>
      </c>
      <c r="G312" s="22">
        <v>64842</v>
      </c>
      <c r="H312" s="7" t="str">
        <f t="shared" si="95"/>
        <v>N/A</v>
      </c>
      <c r="I312" s="8">
        <v>-0.41799999999999998</v>
      </c>
      <c r="J312" s="8">
        <v>3.395</v>
      </c>
      <c r="K312" s="25" t="s">
        <v>738</v>
      </c>
      <c r="L312" s="91" t="str">
        <f t="shared" ref="L312:L314" si="96">IF(J312="Div by 0", "N/A", IF(OR(J312="N/A",K312="N/A"),"N/A", IF(J312&gt;VALUE(MID(K312,1,2)), "No", IF(J312&lt;-1*VALUE(MID(K312,1,2)), "No", "Yes"))))</f>
        <v>Yes</v>
      </c>
    </row>
    <row r="313" spans="1:12" x14ac:dyDescent="0.25">
      <c r="A313" s="140" t="s">
        <v>184</v>
      </c>
      <c r="B313" s="21" t="s">
        <v>213</v>
      </c>
      <c r="C313" s="22">
        <v>127102</v>
      </c>
      <c r="D313" s="7" t="str">
        <f t="shared" si="93"/>
        <v>N/A</v>
      </c>
      <c r="E313" s="22">
        <v>121415</v>
      </c>
      <c r="F313" s="7" t="str">
        <f t="shared" si="94"/>
        <v>N/A</v>
      </c>
      <c r="G313" s="22">
        <v>120794</v>
      </c>
      <c r="H313" s="7" t="str">
        <f t="shared" si="95"/>
        <v>N/A</v>
      </c>
      <c r="I313" s="8">
        <v>-4.47</v>
      </c>
      <c r="J313" s="8">
        <v>-0.51100000000000001</v>
      </c>
      <c r="K313" s="25" t="s">
        <v>738</v>
      </c>
      <c r="L313" s="91" t="str">
        <f t="shared" si="96"/>
        <v>Yes</v>
      </c>
    </row>
    <row r="314" spans="1:12" x14ac:dyDescent="0.25">
      <c r="A314" s="137" t="s">
        <v>185</v>
      </c>
      <c r="B314" s="21" t="s">
        <v>213</v>
      </c>
      <c r="C314" s="22">
        <v>102984</v>
      </c>
      <c r="D314" s="7" t="str">
        <f t="shared" si="93"/>
        <v>N/A</v>
      </c>
      <c r="E314" s="22">
        <v>95834</v>
      </c>
      <c r="F314" s="7" t="str">
        <f t="shared" si="94"/>
        <v>N/A</v>
      </c>
      <c r="G314" s="22">
        <v>82550</v>
      </c>
      <c r="H314" s="7" t="str">
        <f t="shared" si="95"/>
        <v>N/A</v>
      </c>
      <c r="I314" s="8">
        <v>-6.94</v>
      </c>
      <c r="J314" s="8">
        <v>-13.9</v>
      </c>
      <c r="K314" s="25" t="s">
        <v>738</v>
      </c>
      <c r="L314" s="91" t="str">
        <f t="shared" si="96"/>
        <v>Yes</v>
      </c>
    </row>
    <row r="315" spans="1:12" x14ac:dyDescent="0.25">
      <c r="A315" s="140" t="s">
        <v>1110</v>
      </c>
      <c r="B315" s="9" t="s">
        <v>213</v>
      </c>
      <c r="C315" s="22">
        <v>118878</v>
      </c>
      <c r="D315" s="5" t="str">
        <f t="shared" ref="D315:F318" si="97">IF($B315="N/A","N/A",IF(C315&lt;0,"No","Yes"))</f>
        <v>N/A</v>
      </c>
      <c r="E315" s="22">
        <v>115437</v>
      </c>
      <c r="F315" s="5" t="str">
        <f t="shared" si="97"/>
        <v>N/A</v>
      </c>
      <c r="G315" s="22">
        <v>115665</v>
      </c>
      <c r="H315" s="5" t="str">
        <f t="shared" ref="H315:H318" si="98">IF($B315="N/A","N/A",IF(G315&lt;0,"No","Yes"))</f>
        <v>N/A</v>
      </c>
      <c r="I315" s="8">
        <v>-2.89</v>
      </c>
      <c r="J315" s="8">
        <v>0.19750000000000001</v>
      </c>
      <c r="K315" s="1" t="s">
        <v>737</v>
      </c>
      <c r="L315" s="91" t="str">
        <f>IF(J315="Div by 0", "N/A", IF(OR(J315="N/A",K315="N/A"),"N/A", IF(J315&gt;VALUE(MID(K315,1,2)), "No", IF(J315&lt;-1*VALUE(MID(K315,1,2)), "No", "Yes"))))</f>
        <v>Yes</v>
      </c>
    </row>
    <row r="316" spans="1:12" x14ac:dyDescent="0.25">
      <c r="A316" s="140" t="s">
        <v>431</v>
      </c>
      <c r="B316" s="9" t="s">
        <v>213</v>
      </c>
      <c r="C316" s="22">
        <v>12047</v>
      </c>
      <c r="D316" s="5" t="str">
        <f t="shared" si="97"/>
        <v>N/A</v>
      </c>
      <c r="E316" s="22">
        <v>10564</v>
      </c>
      <c r="F316" s="5" t="str">
        <f t="shared" si="97"/>
        <v>N/A</v>
      </c>
      <c r="G316" s="22">
        <v>9869</v>
      </c>
      <c r="H316" s="5" t="str">
        <f t="shared" si="98"/>
        <v>N/A</v>
      </c>
      <c r="I316" s="8">
        <v>-12.3</v>
      </c>
      <c r="J316" s="8">
        <v>-6.58</v>
      </c>
      <c r="K316" s="1" t="s">
        <v>737</v>
      </c>
      <c r="L316" s="91" t="str">
        <f t="shared" ref="L316:L318" si="99">IF(J316="Div by 0", "N/A", IF(OR(J316="N/A",K316="N/A"),"N/A", IF(J316&gt;VALUE(MID(K316,1,2)), "No", IF(J316&lt;-1*VALUE(MID(K316,1,2)), "No", "Yes"))))</f>
        <v>Yes</v>
      </c>
    </row>
    <row r="317" spans="1:12" x14ac:dyDescent="0.25">
      <c r="A317" s="140" t="s">
        <v>432</v>
      </c>
      <c r="B317" s="9" t="s">
        <v>213</v>
      </c>
      <c r="C317" s="22">
        <v>159179</v>
      </c>
      <c r="D317" s="5" t="str">
        <f t="shared" si="97"/>
        <v>N/A</v>
      </c>
      <c r="E317" s="22">
        <v>151324</v>
      </c>
      <c r="F317" s="5" t="str">
        <f t="shared" si="97"/>
        <v>N/A</v>
      </c>
      <c r="G317" s="22">
        <v>140152</v>
      </c>
      <c r="H317" s="5" t="str">
        <f t="shared" si="98"/>
        <v>N/A</v>
      </c>
      <c r="I317" s="8">
        <v>-4.93</v>
      </c>
      <c r="J317" s="8">
        <v>-7.38</v>
      </c>
      <c r="K317" s="1" t="s">
        <v>737</v>
      </c>
      <c r="L317" s="91" t="str">
        <f t="shared" si="99"/>
        <v>Yes</v>
      </c>
    </row>
    <row r="318" spans="1:12" x14ac:dyDescent="0.25">
      <c r="A318" s="140" t="s">
        <v>1111</v>
      </c>
      <c r="B318" s="9" t="s">
        <v>213</v>
      </c>
      <c r="C318" s="22">
        <v>50199</v>
      </c>
      <c r="D318" s="5" t="str">
        <f t="shared" si="97"/>
        <v>N/A</v>
      </c>
      <c r="E318" s="22">
        <v>50110</v>
      </c>
      <c r="F318" s="5" t="str">
        <f t="shared" si="97"/>
        <v>N/A</v>
      </c>
      <c r="G318" s="22">
        <v>48229</v>
      </c>
      <c r="H318" s="5" t="str">
        <f t="shared" si="98"/>
        <v>N/A</v>
      </c>
      <c r="I318" s="8">
        <v>-0.17699999999999999</v>
      </c>
      <c r="J318" s="8">
        <v>-3.75</v>
      </c>
      <c r="K318" s="1" t="s">
        <v>737</v>
      </c>
      <c r="L318" s="91" t="str">
        <f t="shared" si="99"/>
        <v>Yes</v>
      </c>
    </row>
    <row r="319" spans="1:12" x14ac:dyDescent="0.25">
      <c r="A319" s="140" t="s">
        <v>98</v>
      </c>
      <c r="B319" s="21" t="s">
        <v>291</v>
      </c>
      <c r="C319" s="4">
        <v>87.836103879000007</v>
      </c>
      <c r="D319" s="7" t="str">
        <f>IF($B319="N/A","N/A",IF(C319&gt;80,"Yes","No"))</f>
        <v>Yes</v>
      </c>
      <c r="E319" s="4">
        <v>87.045157204999995</v>
      </c>
      <c r="F319" s="7" t="str">
        <f>IF($B319="N/A","N/A",IF(E319&gt;80,"Yes","No"))</f>
        <v>Yes</v>
      </c>
      <c r="G319" s="4">
        <v>87.102360145000006</v>
      </c>
      <c r="H319" s="7" t="str">
        <f>IF($B319="N/A","N/A",IF(G319&gt;80,"Yes","No"))</f>
        <v>Yes</v>
      </c>
      <c r="I319" s="8">
        <v>-0.9</v>
      </c>
      <c r="J319" s="8">
        <v>6.5699999999999995E-2</v>
      </c>
      <c r="K319" s="25" t="s">
        <v>738</v>
      </c>
      <c r="L319" s="91" t="str">
        <f t="shared" si="92"/>
        <v>Yes</v>
      </c>
    </row>
    <row r="320" spans="1:12" x14ac:dyDescent="0.25">
      <c r="A320" s="140" t="s">
        <v>332</v>
      </c>
      <c r="B320" s="21" t="s">
        <v>278</v>
      </c>
      <c r="C320" s="4">
        <v>0.1165437599</v>
      </c>
      <c r="D320" s="7" t="str">
        <f>IF($B320="N/A","N/A",IF(C320&gt;=5,"No",IF(C320&lt;0,"No","Yes")))</f>
        <v>Yes</v>
      </c>
      <c r="E320" s="4">
        <v>0.29421779879999999</v>
      </c>
      <c r="F320" s="7" t="str">
        <f>IF($B320="N/A","N/A",IF(E320&gt;=5,"No",IF(E320&lt;0,"No","Yes")))</f>
        <v>Yes</v>
      </c>
      <c r="G320" s="4">
        <v>0.34477174059999999</v>
      </c>
      <c r="H320" s="7" t="str">
        <f>IF($B320="N/A","N/A",IF(G320&gt;=5,"No",IF(G320&lt;0,"No","Yes")))</f>
        <v>Yes</v>
      </c>
      <c r="I320" s="8">
        <v>152.5</v>
      </c>
      <c r="J320" s="8">
        <v>17.18</v>
      </c>
      <c r="K320" s="25" t="s">
        <v>738</v>
      </c>
      <c r="L320" s="91" t="str">
        <f t="shared" si="92"/>
        <v>No</v>
      </c>
    </row>
    <row r="321" spans="1:12" x14ac:dyDescent="0.25">
      <c r="A321" s="140" t="s">
        <v>340</v>
      </c>
      <c r="B321" s="25" t="s">
        <v>278</v>
      </c>
      <c r="C321" s="4">
        <v>12.044768878999999</v>
      </c>
      <c r="D321" s="7" t="str">
        <f>IF($B321="N/A","N/A",IF(C321&gt;=5,"No",IF(C321&lt;0,"No","Yes")))</f>
        <v>No</v>
      </c>
      <c r="E321" s="4">
        <v>12.657936712</v>
      </c>
      <c r="F321" s="7" t="str">
        <f>IF($B321="N/A","N/A",IF(E321&gt;=5,"No",IF(E321&lt;0,"No","Yes")))</f>
        <v>No</v>
      </c>
      <c r="G321" s="4">
        <v>12.550065092000001</v>
      </c>
      <c r="H321" s="7" t="str">
        <f>IF($B321="N/A","N/A",IF(G321&gt;=5,"No",IF(G321&lt;0,"No","Yes")))</f>
        <v>No</v>
      </c>
      <c r="I321" s="8">
        <v>5.0910000000000002</v>
      </c>
      <c r="J321" s="8">
        <v>-0.85199999999999998</v>
      </c>
      <c r="K321" s="25" t="s">
        <v>738</v>
      </c>
      <c r="L321" s="91" t="str">
        <f t="shared" si="92"/>
        <v>Yes</v>
      </c>
    </row>
    <row r="322" spans="1:12" x14ac:dyDescent="0.25">
      <c r="A322" s="140" t="s">
        <v>333</v>
      </c>
      <c r="B322" s="25" t="s">
        <v>278</v>
      </c>
      <c r="C322" s="4">
        <v>2.5834823999999999E-3</v>
      </c>
      <c r="D322" s="7" t="str">
        <f>IF($B322="N/A","N/A",IF(C322&gt;=5,"No",IF(C322&lt;0,"No","Yes")))</f>
        <v>Yes</v>
      </c>
      <c r="E322" s="4">
        <v>2.6882845000000002E-3</v>
      </c>
      <c r="F322" s="7" t="str">
        <f>IF($B322="N/A","N/A",IF(E322&gt;=5,"No",IF(E322&lt;0,"No","Yes")))</f>
        <v>Yes</v>
      </c>
      <c r="G322" s="4">
        <v>2.8030223000000002E-3</v>
      </c>
      <c r="H322" s="7" t="str">
        <f>IF($B322="N/A","N/A",IF(G322&gt;=5,"No",IF(G322&lt;0,"No","Yes")))</f>
        <v>Yes</v>
      </c>
      <c r="I322" s="8">
        <v>4.0570000000000004</v>
      </c>
      <c r="J322" s="8">
        <v>4.2679999999999998</v>
      </c>
      <c r="K322" s="25" t="s">
        <v>738</v>
      </c>
      <c r="L322" s="91" t="str">
        <f t="shared" si="92"/>
        <v>Yes</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0</v>
      </c>
      <c r="D326" s="7" t="str">
        <f t="shared" si="100"/>
        <v>Yes</v>
      </c>
      <c r="E326" s="4">
        <v>0</v>
      </c>
      <c r="F326" s="7" t="str">
        <f t="shared" si="101"/>
        <v>Yes</v>
      </c>
      <c r="G326" s="4">
        <v>0</v>
      </c>
      <c r="H326" s="7" t="str">
        <f t="shared" si="102"/>
        <v>Yes</v>
      </c>
      <c r="I326" s="8" t="s">
        <v>1747</v>
      </c>
      <c r="J326" s="8" t="s">
        <v>1747</v>
      </c>
      <c r="K326" s="25" t="s">
        <v>738</v>
      </c>
      <c r="L326" s="91" t="str">
        <f t="shared" si="92"/>
        <v>N/A</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12.475636326</v>
      </c>
      <c r="D334" s="7" t="str">
        <f>IF($B334="N/A","N/A",IF(C334&gt;15,"No",IF(C334&lt;2,"No","Yes")))</f>
        <v>Yes</v>
      </c>
      <c r="E334" s="4">
        <v>11.9509179</v>
      </c>
      <c r="F334" s="7" t="str">
        <f>IF($B334="N/A","N/A",IF(E334&gt;15,"No",IF(E334&lt;2,"No","Yes")))</f>
        <v>Yes</v>
      </c>
      <c r="G334" s="4">
        <v>12.302776238</v>
      </c>
      <c r="H334" s="7" t="str">
        <f>IF($B334="N/A","N/A",IF(G334&gt;15,"No",IF(G334&lt;2,"No","Yes")))</f>
        <v>Yes</v>
      </c>
      <c r="I334" s="8">
        <v>-4.21</v>
      </c>
      <c r="J334" s="8">
        <v>2.944</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10167</v>
      </c>
      <c r="D336" s="7" t="str">
        <f>IF($B336="N/A","N/A",IF(C336&gt;10,"No",IF(C336&lt;-10,"No","Yes")))</f>
        <v>N/A</v>
      </c>
      <c r="E336" s="22">
        <v>9976</v>
      </c>
      <c r="F336" s="7" t="str">
        <f>IF($B336="N/A","N/A",IF(E336&gt;10,"No",IF(E336&lt;-10,"No","Yes")))</f>
        <v>N/A</v>
      </c>
      <c r="G336" s="22">
        <v>5238</v>
      </c>
      <c r="H336" s="7" t="str">
        <f>IF($B336="N/A","N/A",IF(G336&gt;10,"No",IF(G336&lt;-10,"No","Yes")))</f>
        <v>N/A</v>
      </c>
      <c r="I336" s="8">
        <v>-1.88</v>
      </c>
      <c r="J336" s="8">
        <v>-47.5</v>
      </c>
      <c r="K336" s="25" t="s">
        <v>738</v>
      </c>
      <c r="L336" s="91" t="str">
        <f t="shared" si="92"/>
        <v>No</v>
      </c>
    </row>
    <row r="337" spans="1:12" x14ac:dyDescent="0.25">
      <c r="A337" s="140" t="s">
        <v>1673</v>
      </c>
      <c r="B337" s="21" t="s">
        <v>213</v>
      </c>
      <c r="C337" s="22">
        <v>275</v>
      </c>
      <c r="D337" s="7" t="str">
        <f>IF($B337="N/A","N/A",IF(C337&gt;10,"No",IF(C337&lt;-10,"No","Yes")))</f>
        <v>N/A</v>
      </c>
      <c r="E337" s="22">
        <v>243</v>
      </c>
      <c r="F337" s="7" t="str">
        <f>IF($B337="N/A","N/A",IF(E337&gt;10,"No",IF(E337&lt;-10,"No","Yes")))</f>
        <v>N/A</v>
      </c>
      <c r="G337" s="22">
        <v>268</v>
      </c>
      <c r="H337" s="7" t="str">
        <f>IF($B337="N/A","N/A",IF(G337&gt;10,"No",IF(G337&lt;-10,"No","Yes")))</f>
        <v>N/A</v>
      </c>
      <c r="I337" s="8">
        <v>-11.6</v>
      </c>
      <c r="J337" s="8">
        <v>10.29</v>
      </c>
      <c r="K337" s="25" t="s">
        <v>738</v>
      </c>
      <c r="L337" s="91" t="str">
        <f t="shared" si="92"/>
        <v>Yes</v>
      </c>
    </row>
    <row r="338" spans="1:12" x14ac:dyDescent="0.25">
      <c r="A338" s="140" t="s">
        <v>1674</v>
      </c>
      <c r="B338" s="21" t="s">
        <v>213</v>
      </c>
      <c r="C338" s="22">
        <v>1936</v>
      </c>
      <c r="D338" s="7" t="str">
        <f>IF($B338="N/A","N/A",IF(C338&gt;10,"No",IF(C338&lt;-10,"No","Yes")))</f>
        <v>N/A</v>
      </c>
      <c r="E338" s="22">
        <v>514</v>
      </c>
      <c r="F338" s="7" t="str">
        <f>IF($B338="N/A","N/A",IF(E338&gt;10,"No",IF(E338&lt;-10,"No","Yes")))</f>
        <v>N/A</v>
      </c>
      <c r="G338" s="22">
        <v>1529</v>
      </c>
      <c r="H338" s="7" t="str">
        <f>IF($B338="N/A","N/A",IF(G338&gt;10,"No",IF(G338&lt;-10,"No","Yes")))</f>
        <v>N/A</v>
      </c>
      <c r="I338" s="8">
        <v>-73.5</v>
      </c>
      <c r="J338" s="8">
        <v>197.5</v>
      </c>
      <c r="K338" s="25" t="s">
        <v>738</v>
      </c>
      <c r="L338" s="91" t="str">
        <f t="shared" si="92"/>
        <v>No</v>
      </c>
    </row>
    <row r="339" spans="1:12" x14ac:dyDescent="0.25">
      <c r="A339" s="142" t="s">
        <v>1675</v>
      </c>
      <c r="B339" s="99" t="s">
        <v>213</v>
      </c>
      <c r="C339" s="143">
        <v>129</v>
      </c>
      <c r="D339" s="130" t="str">
        <f>IF($B339="N/A","N/A",IF(C339&gt;10,"No",IF(C339&lt;-10,"No","Yes")))</f>
        <v>N/A</v>
      </c>
      <c r="E339" s="143">
        <v>22</v>
      </c>
      <c r="F339" s="130" t="str">
        <f>IF($B339="N/A","N/A",IF(E339&gt;10,"No",IF(E339&lt;-10,"No","Yes")))</f>
        <v>N/A</v>
      </c>
      <c r="G339" s="143">
        <v>71</v>
      </c>
      <c r="H339" s="130" t="str">
        <f>IF($B339="N/A","N/A",IF(G339&gt;10,"No",IF(G339&lt;-10,"No","Yes")))</f>
        <v>N/A</v>
      </c>
      <c r="I339" s="131">
        <v>-82.9</v>
      </c>
      <c r="J339" s="131">
        <v>222.7</v>
      </c>
      <c r="K339" s="144" t="s">
        <v>738</v>
      </c>
      <c r="L339" s="102" t="str">
        <f t="shared" si="92"/>
        <v>No</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1729202347</v>
      </c>
      <c r="D6" s="7" t="str">
        <f t="shared" ref="D6:D12" si="0">IF($B6="N/A","N/A",IF(C6&gt;10,"No",IF(C6&lt;-10,"No","Yes")))</f>
        <v>N/A</v>
      </c>
      <c r="E6" s="10">
        <v>1956518227</v>
      </c>
      <c r="F6" s="7" t="str">
        <f t="shared" ref="F6:F12" si="1">IF($B6="N/A","N/A",IF(E6&gt;10,"No",IF(E6&lt;-10,"No","Yes")))</f>
        <v>N/A</v>
      </c>
      <c r="G6" s="10">
        <v>2061999005</v>
      </c>
      <c r="H6" s="7" t="str">
        <f t="shared" ref="H6:H12" si="2">IF($B6="N/A","N/A",IF(G6&gt;10,"No",IF(G6&lt;-10,"No","Yes")))</f>
        <v>N/A</v>
      </c>
      <c r="I6" s="8">
        <v>13.15</v>
      </c>
      <c r="J6" s="8">
        <v>5.391</v>
      </c>
      <c r="K6" s="25" t="s">
        <v>736</v>
      </c>
      <c r="L6" s="91" t="str">
        <f t="shared" ref="L6:L13" si="3">IF(J6="Div by 0", "N/A", IF(K6="N/A","N/A", IF(J6&gt;VALUE(MID(K6,1,2)), "No", IF(J6&lt;-1*VALUE(MID(K6,1,2)), "No", "Yes"))))</f>
        <v>Yes</v>
      </c>
    </row>
    <row r="7" spans="1:12" x14ac:dyDescent="0.25">
      <c r="A7" s="122" t="s">
        <v>1118</v>
      </c>
      <c r="B7" s="25" t="s">
        <v>213</v>
      </c>
      <c r="C7" s="10">
        <v>4364.5344124000003</v>
      </c>
      <c r="D7" s="7" t="str">
        <f t="shared" si="0"/>
        <v>N/A</v>
      </c>
      <c r="E7" s="10">
        <v>5082.9085111000004</v>
      </c>
      <c r="F7" s="7" t="str">
        <f t="shared" si="1"/>
        <v>N/A</v>
      </c>
      <c r="G7" s="10">
        <v>5615.1139906999997</v>
      </c>
      <c r="H7" s="7" t="str">
        <f t="shared" si="2"/>
        <v>N/A</v>
      </c>
      <c r="I7" s="8">
        <v>16.46</v>
      </c>
      <c r="J7" s="8">
        <v>10.47</v>
      </c>
      <c r="K7" s="25" t="s">
        <v>736</v>
      </c>
      <c r="L7" s="91" t="str">
        <f t="shared" si="3"/>
        <v>Yes</v>
      </c>
    </row>
    <row r="8" spans="1:12" x14ac:dyDescent="0.25">
      <c r="A8" s="122" t="s">
        <v>721</v>
      </c>
      <c r="B8" s="25" t="s">
        <v>213</v>
      </c>
      <c r="C8" s="10">
        <v>97</v>
      </c>
      <c r="D8" s="7" t="str">
        <f t="shared" si="0"/>
        <v>N/A</v>
      </c>
      <c r="E8" s="10">
        <v>133</v>
      </c>
      <c r="F8" s="7" t="str">
        <f t="shared" si="1"/>
        <v>N/A</v>
      </c>
      <c r="G8" s="10">
        <v>161</v>
      </c>
      <c r="H8" s="7" t="str">
        <f t="shared" si="2"/>
        <v>N/A</v>
      </c>
      <c r="I8" s="8">
        <v>37.11</v>
      </c>
      <c r="J8" s="8">
        <v>21.05</v>
      </c>
      <c r="K8" s="25" t="s">
        <v>736</v>
      </c>
      <c r="L8" s="91" t="str">
        <f t="shared" si="3"/>
        <v>Yes</v>
      </c>
    </row>
    <row r="9" spans="1:12" x14ac:dyDescent="0.25">
      <c r="A9" s="122" t="s">
        <v>722</v>
      </c>
      <c r="B9" s="25" t="s">
        <v>213</v>
      </c>
      <c r="C9" s="10">
        <v>540</v>
      </c>
      <c r="D9" s="7" t="str">
        <f t="shared" si="0"/>
        <v>N/A</v>
      </c>
      <c r="E9" s="10">
        <v>685</v>
      </c>
      <c r="F9" s="7" t="str">
        <f t="shared" si="1"/>
        <v>N/A</v>
      </c>
      <c r="G9" s="10">
        <v>801</v>
      </c>
      <c r="H9" s="7" t="str">
        <f t="shared" si="2"/>
        <v>N/A</v>
      </c>
      <c r="I9" s="8">
        <v>26.85</v>
      </c>
      <c r="J9" s="8">
        <v>16.93</v>
      </c>
      <c r="K9" s="25" t="s">
        <v>736</v>
      </c>
      <c r="L9" s="91" t="str">
        <f t="shared" si="3"/>
        <v>Yes</v>
      </c>
    </row>
    <row r="10" spans="1:12" x14ac:dyDescent="0.25">
      <c r="A10" s="122" t="s">
        <v>723</v>
      </c>
      <c r="B10" s="25" t="s">
        <v>213</v>
      </c>
      <c r="C10" s="10">
        <v>2277</v>
      </c>
      <c r="D10" s="7" t="str">
        <f t="shared" si="0"/>
        <v>N/A</v>
      </c>
      <c r="E10" s="10">
        <v>2854</v>
      </c>
      <c r="F10" s="7" t="str">
        <f t="shared" si="1"/>
        <v>N/A</v>
      </c>
      <c r="G10" s="10">
        <v>3366</v>
      </c>
      <c r="H10" s="7" t="str">
        <f t="shared" si="2"/>
        <v>N/A</v>
      </c>
      <c r="I10" s="8">
        <v>25.34</v>
      </c>
      <c r="J10" s="8">
        <v>17.940000000000001</v>
      </c>
      <c r="K10" s="25" t="s">
        <v>736</v>
      </c>
      <c r="L10" s="91" t="str">
        <f t="shared" si="3"/>
        <v>Yes</v>
      </c>
    </row>
    <row r="11" spans="1:12" x14ac:dyDescent="0.25">
      <c r="A11" s="122" t="s">
        <v>724</v>
      </c>
      <c r="B11" s="25" t="s">
        <v>213</v>
      </c>
      <c r="C11" s="10">
        <v>19207</v>
      </c>
      <c r="D11" s="7" t="str">
        <f t="shared" si="0"/>
        <v>N/A</v>
      </c>
      <c r="E11" s="10">
        <v>23472</v>
      </c>
      <c r="F11" s="7" t="str">
        <f t="shared" si="1"/>
        <v>N/A</v>
      </c>
      <c r="G11" s="10">
        <v>26853</v>
      </c>
      <c r="H11" s="7" t="str">
        <f t="shared" si="2"/>
        <v>N/A</v>
      </c>
      <c r="I11" s="8">
        <v>22.21</v>
      </c>
      <c r="J11" s="8">
        <v>14.4</v>
      </c>
      <c r="K11" s="25" t="s">
        <v>736</v>
      </c>
      <c r="L11" s="91" t="str">
        <f t="shared" si="3"/>
        <v>Yes</v>
      </c>
    </row>
    <row r="12" spans="1:12" x14ac:dyDescent="0.25">
      <c r="A12" s="122" t="s">
        <v>725</v>
      </c>
      <c r="B12" s="25" t="s">
        <v>213</v>
      </c>
      <c r="C12" s="10">
        <v>68569</v>
      </c>
      <c r="D12" s="7" t="str">
        <f t="shared" si="0"/>
        <v>N/A</v>
      </c>
      <c r="E12" s="10">
        <v>76136</v>
      </c>
      <c r="F12" s="7" t="str">
        <f t="shared" si="1"/>
        <v>N/A</v>
      </c>
      <c r="G12" s="10">
        <v>82536</v>
      </c>
      <c r="H12" s="7" t="str">
        <f t="shared" si="2"/>
        <v>N/A</v>
      </c>
      <c r="I12" s="8">
        <v>11.04</v>
      </c>
      <c r="J12" s="8">
        <v>8.4060000000000006</v>
      </c>
      <c r="K12" s="25" t="s">
        <v>736</v>
      </c>
      <c r="L12" s="91" t="str">
        <f t="shared" si="3"/>
        <v>Yes</v>
      </c>
    </row>
    <row r="13" spans="1:12" x14ac:dyDescent="0.25">
      <c r="A13" s="122" t="s">
        <v>74</v>
      </c>
      <c r="B13" s="25" t="s">
        <v>213</v>
      </c>
      <c r="C13" s="10">
        <v>1593265</v>
      </c>
      <c r="D13" s="7" t="str">
        <f>IF($B13="N/A","N/A",IF(C13&gt;10,"No",IF(C13&lt;-10,"No","Yes")))</f>
        <v>N/A</v>
      </c>
      <c r="E13" s="10">
        <v>1582493</v>
      </c>
      <c r="F13" s="7" t="str">
        <f>IF($B13="N/A","N/A",IF(E13&gt;10,"No",IF(E13&lt;-10,"No","Yes")))</f>
        <v>N/A</v>
      </c>
      <c r="G13" s="10">
        <v>2937152</v>
      </c>
      <c r="H13" s="7" t="str">
        <f>IF($B13="N/A","N/A",IF(G13&gt;10,"No",IF(G13&lt;-10,"No","Yes")))</f>
        <v>N/A</v>
      </c>
      <c r="I13" s="8">
        <v>-0.67600000000000005</v>
      </c>
      <c r="J13" s="8">
        <v>85.6</v>
      </c>
      <c r="K13" s="25" t="s">
        <v>736</v>
      </c>
      <c r="L13" s="91" t="str">
        <f t="shared" si="3"/>
        <v>No</v>
      </c>
    </row>
    <row r="14" spans="1:12" x14ac:dyDescent="0.25">
      <c r="A14" s="138" t="s">
        <v>157</v>
      </c>
      <c r="B14" s="21" t="s">
        <v>213</v>
      </c>
      <c r="C14" s="4">
        <v>16.114327829</v>
      </c>
      <c r="D14" s="7" t="str">
        <f t="shared" ref="D14:D18" si="4">IF($B14="N/A","N/A",IF(C14&gt;10,"No",IF(C14&lt;-10,"No","Yes")))</f>
        <v>N/A</v>
      </c>
      <c r="E14" s="4">
        <v>14.703536570000001</v>
      </c>
      <c r="F14" s="7" t="str">
        <f t="shared" ref="F14:F18" si="5">IF($B14="N/A","N/A",IF(E14&gt;10,"No",IF(E14&lt;-10,"No","Yes")))</f>
        <v>N/A</v>
      </c>
      <c r="G14" s="4">
        <v>15.446472579</v>
      </c>
      <c r="H14" s="7" t="str">
        <f t="shared" ref="H14:H18" si="6">IF($B14="N/A","N/A",IF(G14&gt;10,"No",IF(G14&lt;-10,"No","Yes")))</f>
        <v>N/A</v>
      </c>
      <c r="I14" s="8">
        <v>-8.75</v>
      </c>
      <c r="J14" s="8">
        <v>5.0529999999999999</v>
      </c>
      <c r="K14" s="25" t="s">
        <v>736</v>
      </c>
      <c r="L14" s="91" t="str">
        <f t="shared" ref="L14:L18" si="7">IF(J14="Div by 0", "N/A", IF(K14="N/A","N/A", IF(J14&gt;VALUE(MID(K14,1,2)), "No", IF(J14&lt;-1*VALUE(MID(K14,1,2)), "No", "Yes"))))</f>
        <v>Yes</v>
      </c>
    </row>
    <row r="15" spans="1:12" x14ac:dyDescent="0.25">
      <c r="A15" s="122" t="s">
        <v>417</v>
      </c>
      <c r="B15" s="21" t="s">
        <v>213</v>
      </c>
      <c r="C15" s="4">
        <v>29.393822020000002</v>
      </c>
      <c r="D15" s="7" t="str">
        <f t="shared" si="4"/>
        <v>N/A</v>
      </c>
      <c r="E15" s="4">
        <v>25.739538240000002</v>
      </c>
      <c r="F15" s="7" t="str">
        <f t="shared" si="5"/>
        <v>N/A</v>
      </c>
      <c r="G15" s="4">
        <v>30.499595742</v>
      </c>
      <c r="H15" s="7" t="str">
        <f t="shared" si="6"/>
        <v>N/A</v>
      </c>
      <c r="I15" s="8">
        <v>-12.4</v>
      </c>
      <c r="J15" s="8">
        <v>18.489999999999998</v>
      </c>
      <c r="K15" s="25" t="s">
        <v>736</v>
      </c>
      <c r="L15" s="91" t="str">
        <f t="shared" si="7"/>
        <v>Yes</v>
      </c>
    </row>
    <row r="16" spans="1:12" x14ac:dyDescent="0.25">
      <c r="A16" s="122" t="s">
        <v>418</v>
      </c>
      <c r="B16" s="21" t="s">
        <v>213</v>
      </c>
      <c r="C16" s="4">
        <v>9.7356751079000006</v>
      </c>
      <c r="D16" s="7" t="str">
        <f t="shared" si="4"/>
        <v>N/A</v>
      </c>
      <c r="E16" s="4">
        <v>8.8505912893000005</v>
      </c>
      <c r="F16" s="7" t="str">
        <f t="shared" si="5"/>
        <v>N/A</v>
      </c>
      <c r="G16" s="4">
        <v>10.026422111</v>
      </c>
      <c r="H16" s="7" t="str">
        <f t="shared" si="6"/>
        <v>N/A</v>
      </c>
      <c r="I16" s="8">
        <v>-9.09</v>
      </c>
      <c r="J16" s="8">
        <v>13.29</v>
      </c>
      <c r="K16" s="25" t="s">
        <v>736</v>
      </c>
      <c r="L16" s="91" t="str">
        <f t="shared" si="7"/>
        <v>Yes</v>
      </c>
    </row>
    <row r="17" spans="1:12" x14ac:dyDescent="0.25">
      <c r="A17" s="122" t="s">
        <v>419</v>
      </c>
      <c r="B17" s="21" t="s">
        <v>213</v>
      </c>
      <c r="C17" s="4">
        <v>12.158846767</v>
      </c>
      <c r="D17" s="7" t="str">
        <f t="shared" si="4"/>
        <v>N/A</v>
      </c>
      <c r="E17" s="4">
        <v>11.499806317999999</v>
      </c>
      <c r="F17" s="7" t="str">
        <f t="shared" si="5"/>
        <v>N/A</v>
      </c>
      <c r="G17" s="4">
        <v>11.33369467</v>
      </c>
      <c r="H17" s="7" t="str">
        <f t="shared" si="6"/>
        <v>N/A</v>
      </c>
      <c r="I17" s="8">
        <v>-5.42</v>
      </c>
      <c r="J17" s="8">
        <v>-1.44</v>
      </c>
      <c r="K17" s="25" t="s">
        <v>736</v>
      </c>
      <c r="L17" s="91" t="str">
        <f t="shared" si="7"/>
        <v>Yes</v>
      </c>
    </row>
    <row r="18" spans="1:12" x14ac:dyDescent="0.25">
      <c r="A18" s="122" t="s">
        <v>420</v>
      </c>
      <c r="B18" s="21" t="s">
        <v>213</v>
      </c>
      <c r="C18" s="4">
        <v>17.639838536999999</v>
      </c>
      <c r="D18" s="7" t="str">
        <f t="shared" si="4"/>
        <v>N/A</v>
      </c>
      <c r="E18" s="4">
        <v>16.370369055000001</v>
      </c>
      <c r="F18" s="7" t="str">
        <f t="shared" si="5"/>
        <v>N/A</v>
      </c>
      <c r="G18" s="4">
        <v>16.091026963000001</v>
      </c>
      <c r="H18" s="7" t="str">
        <f t="shared" si="6"/>
        <v>N/A</v>
      </c>
      <c r="I18" s="8">
        <v>-7.2</v>
      </c>
      <c r="J18" s="8">
        <v>-1.71</v>
      </c>
      <c r="K18" s="25" t="s">
        <v>736</v>
      </c>
      <c r="L18" s="91" t="str">
        <f t="shared" si="7"/>
        <v>Yes</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-50</v>
      </c>
      <c r="J19" s="8">
        <v>200</v>
      </c>
      <c r="K19" s="25" t="s">
        <v>213</v>
      </c>
      <c r="L19" s="91" t="str">
        <f t="shared" ref="L19:L25" si="11">IF(J19="Div by 0", "N/A", IF(K19="N/A","N/A", IF(J19&gt;VALUE(MID(K19,1,2)), "No", IF(J19&lt;-1*VALUE(MID(K19,1,2)), "No", "Yes"))))</f>
        <v>N/A</v>
      </c>
    </row>
    <row r="20" spans="1:12" x14ac:dyDescent="0.25">
      <c r="A20" s="122" t="s">
        <v>76</v>
      </c>
      <c r="B20" s="25" t="s">
        <v>213</v>
      </c>
      <c r="C20" s="22">
        <v>11</v>
      </c>
      <c r="D20" s="7" t="str">
        <f t="shared" si="8"/>
        <v>N/A</v>
      </c>
      <c r="E20" s="22">
        <v>13</v>
      </c>
      <c r="F20" s="7" t="str">
        <f t="shared" si="9"/>
        <v>N/A</v>
      </c>
      <c r="G20" s="22">
        <v>12</v>
      </c>
      <c r="H20" s="7" t="str">
        <f t="shared" si="10"/>
        <v>N/A</v>
      </c>
      <c r="I20" s="8">
        <v>18.18</v>
      </c>
      <c r="J20" s="8">
        <v>-7.69</v>
      </c>
      <c r="K20" s="25" t="s">
        <v>213</v>
      </c>
      <c r="L20" s="91" t="str">
        <f t="shared" si="11"/>
        <v>N/A</v>
      </c>
    </row>
    <row r="21" spans="1:12" x14ac:dyDescent="0.25">
      <c r="A21" s="138" t="s">
        <v>1118</v>
      </c>
      <c r="B21" s="25" t="s">
        <v>213</v>
      </c>
      <c r="C21" s="10">
        <v>4364.5344124000003</v>
      </c>
      <c r="D21" s="7" t="str">
        <f t="shared" si="8"/>
        <v>N/A</v>
      </c>
      <c r="E21" s="10">
        <v>5082.9085111000004</v>
      </c>
      <c r="F21" s="7" t="str">
        <f t="shared" si="9"/>
        <v>N/A</v>
      </c>
      <c r="G21" s="10">
        <v>5615.1139906999997</v>
      </c>
      <c r="H21" s="7" t="str">
        <f t="shared" si="10"/>
        <v>N/A</v>
      </c>
      <c r="I21" s="8">
        <v>16.46</v>
      </c>
      <c r="J21" s="8">
        <v>10.47</v>
      </c>
      <c r="K21" s="25" t="s">
        <v>736</v>
      </c>
      <c r="L21" s="91" t="str">
        <f t="shared" si="11"/>
        <v>Yes</v>
      </c>
    </row>
    <row r="22" spans="1:12" x14ac:dyDescent="0.25">
      <c r="A22" s="122" t="s">
        <v>1702</v>
      </c>
      <c r="B22" s="25" t="s">
        <v>213</v>
      </c>
      <c r="C22" s="10">
        <v>5575.5515476999999</v>
      </c>
      <c r="D22" s="7" t="str">
        <f t="shared" si="8"/>
        <v>N/A</v>
      </c>
      <c r="E22" s="10">
        <v>6228.5452085999996</v>
      </c>
      <c r="F22" s="7" t="str">
        <f t="shared" si="9"/>
        <v>N/A</v>
      </c>
      <c r="G22" s="10">
        <v>6565.0266304999996</v>
      </c>
      <c r="H22" s="7" t="str">
        <f t="shared" si="10"/>
        <v>N/A</v>
      </c>
      <c r="I22" s="8">
        <v>11.71</v>
      </c>
      <c r="J22" s="8">
        <v>5.4020000000000001</v>
      </c>
      <c r="K22" s="25" t="s">
        <v>736</v>
      </c>
      <c r="L22" s="91" t="str">
        <f t="shared" si="11"/>
        <v>Yes</v>
      </c>
    </row>
    <row r="23" spans="1:12" x14ac:dyDescent="0.25">
      <c r="A23" s="122" t="s">
        <v>1119</v>
      </c>
      <c r="B23" s="25" t="s">
        <v>213</v>
      </c>
      <c r="C23" s="10">
        <v>12304.04509</v>
      </c>
      <c r="D23" s="7" t="str">
        <f t="shared" si="8"/>
        <v>N/A</v>
      </c>
      <c r="E23" s="10">
        <v>13433.948774</v>
      </c>
      <c r="F23" s="7" t="str">
        <f t="shared" si="9"/>
        <v>N/A</v>
      </c>
      <c r="G23" s="10">
        <v>13881.073813999999</v>
      </c>
      <c r="H23" s="7" t="str">
        <f t="shared" si="10"/>
        <v>N/A</v>
      </c>
      <c r="I23" s="8">
        <v>9.1829999999999998</v>
      </c>
      <c r="J23" s="8">
        <v>3.3279999999999998</v>
      </c>
      <c r="K23" s="25" t="s">
        <v>736</v>
      </c>
      <c r="L23" s="91" t="str">
        <f t="shared" si="11"/>
        <v>Yes</v>
      </c>
    </row>
    <row r="24" spans="1:12" x14ac:dyDescent="0.25">
      <c r="A24" s="122" t="s">
        <v>1120</v>
      </c>
      <c r="B24" s="25" t="s">
        <v>213</v>
      </c>
      <c r="C24" s="10">
        <v>1980.2354702</v>
      </c>
      <c r="D24" s="7" t="str">
        <f t="shared" si="8"/>
        <v>N/A</v>
      </c>
      <c r="E24" s="10">
        <v>2392.5305278999999</v>
      </c>
      <c r="F24" s="7" t="str">
        <f t="shared" si="9"/>
        <v>N/A</v>
      </c>
      <c r="G24" s="10">
        <v>2639.0717832</v>
      </c>
      <c r="H24" s="7" t="str">
        <f t="shared" si="10"/>
        <v>N/A</v>
      </c>
      <c r="I24" s="8">
        <v>20.82</v>
      </c>
      <c r="J24" s="8">
        <v>10.3</v>
      </c>
      <c r="K24" s="25" t="s">
        <v>736</v>
      </c>
      <c r="L24" s="91" t="str">
        <f t="shared" si="11"/>
        <v>Yes</v>
      </c>
    </row>
    <row r="25" spans="1:12" x14ac:dyDescent="0.25">
      <c r="A25" s="122" t="s">
        <v>1121</v>
      </c>
      <c r="B25" s="25" t="s">
        <v>213</v>
      </c>
      <c r="C25" s="10">
        <v>2096.8362056000001</v>
      </c>
      <c r="D25" s="7" t="str">
        <f t="shared" si="8"/>
        <v>N/A</v>
      </c>
      <c r="E25" s="10">
        <v>2712.5277145999999</v>
      </c>
      <c r="F25" s="7" t="str">
        <f t="shared" si="9"/>
        <v>N/A</v>
      </c>
      <c r="G25" s="10">
        <v>3207.1573472</v>
      </c>
      <c r="H25" s="7" t="str">
        <f t="shared" si="10"/>
        <v>N/A</v>
      </c>
      <c r="I25" s="8">
        <v>29.36</v>
      </c>
      <c r="J25" s="8">
        <v>18.239999999999998</v>
      </c>
      <c r="K25" s="25" t="s">
        <v>736</v>
      </c>
      <c r="L25" s="91" t="str">
        <f t="shared" si="11"/>
        <v>Yes</v>
      </c>
    </row>
    <row r="26" spans="1:12" x14ac:dyDescent="0.25">
      <c r="A26" s="114" t="s">
        <v>1122</v>
      </c>
      <c r="B26" s="25" t="s">
        <v>213</v>
      </c>
      <c r="C26" s="10">
        <v>4290.0094269000001</v>
      </c>
      <c r="D26" s="7" t="str">
        <f t="shared" si="8"/>
        <v>N/A</v>
      </c>
      <c r="E26" s="10">
        <v>4986.792915</v>
      </c>
      <c r="F26" s="7" t="str">
        <f t="shared" si="9"/>
        <v>N/A</v>
      </c>
      <c r="G26" s="10">
        <v>5483.5366394000002</v>
      </c>
      <c r="H26" s="7" t="str">
        <f t="shared" si="10"/>
        <v>N/A</v>
      </c>
      <c r="I26" s="8">
        <v>16.239999999999998</v>
      </c>
      <c r="J26" s="8">
        <v>9.9610000000000003</v>
      </c>
      <c r="K26" s="25" t="s">
        <v>736</v>
      </c>
      <c r="L26" s="91" t="str">
        <f>IF(J26="Div by 0", "N/A", IF(OR(J26="N/A",K26="N/A"),"N/A", IF(J26&gt;VALUE(MID(K26,1,2)), "No", IF(J26&lt;-1*VALUE(MID(K26,1,2)), "No", "Yes"))))</f>
        <v>Yes</v>
      </c>
    </row>
    <row r="27" spans="1:12" x14ac:dyDescent="0.25">
      <c r="A27" s="114" t="s">
        <v>1123</v>
      </c>
      <c r="B27" s="25" t="s">
        <v>213</v>
      </c>
      <c r="C27" s="10">
        <v>4453.9373281999997</v>
      </c>
      <c r="D27" s="7" t="str">
        <f t="shared" si="8"/>
        <v>N/A</v>
      </c>
      <c r="E27" s="10">
        <v>5199.4726639999999</v>
      </c>
      <c r="F27" s="7" t="str">
        <f t="shared" si="9"/>
        <v>N/A</v>
      </c>
      <c r="G27" s="10">
        <v>5776.2366056999999</v>
      </c>
      <c r="H27" s="7" t="str">
        <f t="shared" si="10"/>
        <v>N/A</v>
      </c>
      <c r="I27" s="8">
        <v>16.739999999999998</v>
      </c>
      <c r="J27" s="8">
        <v>11.09</v>
      </c>
      <c r="K27" s="25" t="s">
        <v>736</v>
      </c>
      <c r="L27" s="91" t="str">
        <f>IF(J27="Div by 0", "N/A", IF(OR(J27="N/A",K27="N/A"),"N/A", IF(J27&gt;VALUE(MID(K27,1,2)), "No", IF(J27&lt;-1*VALUE(MID(K27,1,2)), "No", "Yes"))))</f>
        <v>Yes</v>
      </c>
    </row>
    <row r="28" spans="1:12" x14ac:dyDescent="0.25">
      <c r="A28" s="138" t="s">
        <v>1124</v>
      </c>
      <c r="B28" s="25" t="s">
        <v>213</v>
      </c>
      <c r="C28" s="10">
        <v>7113.7116967000002</v>
      </c>
      <c r="D28" s="7" t="str">
        <f t="shared" si="8"/>
        <v>N/A</v>
      </c>
      <c r="E28" s="10">
        <v>7644.1919644</v>
      </c>
      <c r="F28" s="7" t="str">
        <f t="shared" si="9"/>
        <v>N/A</v>
      </c>
      <c r="G28" s="10">
        <v>7907.8198630999996</v>
      </c>
      <c r="H28" s="7" t="str">
        <f t="shared" si="10"/>
        <v>N/A</v>
      </c>
      <c r="I28" s="8">
        <v>7.4569999999999999</v>
      </c>
      <c r="J28" s="8">
        <v>3.4489999999999998</v>
      </c>
      <c r="K28" s="25" t="s">
        <v>736</v>
      </c>
      <c r="L28" s="91" t="str">
        <f>IF(J28="Div by 0", "N/A", IF(K28="N/A","N/A", IF(J28&gt;VALUE(MID(K28,1,2)), "No", IF(J28&lt;-1*VALUE(MID(K28,1,2)), "No", "Yes"))))</f>
        <v>Yes</v>
      </c>
    </row>
    <row r="29" spans="1:12" x14ac:dyDescent="0.25">
      <c r="A29" s="114" t="s">
        <v>1125</v>
      </c>
      <c r="B29" s="25" t="s">
        <v>213</v>
      </c>
      <c r="C29" s="10">
        <v>5580.8117926000004</v>
      </c>
      <c r="D29" s="7" t="str">
        <f t="shared" si="8"/>
        <v>N/A</v>
      </c>
      <c r="E29" s="10">
        <v>6213.9811749</v>
      </c>
      <c r="F29" s="7" t="str">
        <f t="shared" si="9"/>
        <v>N/A</v>
      </c>
      <c r="G29" s="10">
        <v>6540.0054447000002</v>
      </c>
      <c r="H29" s="7" t="str">
        <f t="shared" si="10"/>
        <v>N/A</v>
      </c>
      <c r="I29" s="8">
        <v>11.35</v>
      </c>
      <c r="J29" s="8">
        <v>5.2469999999999999</v>
      </c>
      <c r="K29" s="25" t="s">
        <v>736</v>
      </c>
      <c r="L29" s="91" t="str">
        <f>IF(J29="Div by 0", "N/A", IF(K29="N/A","N/A", IF(J29&gt;VALUE(MID(K29,1,2)), "No", IF(J29&lt;-1*VALUE(MID(K29,1,2)), "No", "Yes"))))</f>
        <v>Yes</v>
      </c>
    </row>
    <row r="30" spans="1:12" x14ac:dyDescent="0.25">
      <c r="A30" s="114" t="s">
        <v>1126</v>
      </c>
      <c r="B30" s="25" t="s">
        <v>213</v>
      </c>
      <c r="C30" s="10">
        <v>10126.571086</v>
      </c>
      <c r="D30" s="7" t="str">
        <f t="shared" si="8"/>
        <v>N/A</v>
      </c>
      <c r="E30" s="10">
        <v>10445.975229</v>
      </c>
      <c r="F30" s="7" t="str">
        <f t="shared" si="9"/>
        <v>N/A</v>
      </c>
      <c r="G30" s="10">
        <v>10400.036862000001</v>
      </c>
      <c r="H30" s="7" t="str">
        <f t="shared" si="10"/>
        <v>N/A</v>
      </c>
      <c r="I30" s="8">
        <v>3.1539999999999999</v>
      </c>
      <c r="J30" s="8">
        <v>-0.44</v>
      </c>
      <c r="K30" s="25" t="s">
        <v>736</v>
      </c>
      <c r="L30" s="91" t="str">
        <f>IF(J30="Div by 0", "N/A", IF(K30="N/A","N/A", IF(J30&gt;VALUE(MID(K30,1,2)), "No", IF(J30&lt;-1*VALUE(MID(K30,1,2)), "No", "Yes"))))</f>
        <v>Yes</v>
      </c>
    </row>
    <row r="31" spans="1:12" x14ac:dyDescent="0.25">
      <c r="A31" s="114" t="s">
        <v>1127</v>
      </c>
      <c r="B31" s="25" t="s">
        <v>213</v>
      </c>
      <c r="C31" s="10">
        <v>6992.6040432</v>
      </c>
      <c r="D31" s="7" t="str">
        <f t="shared" si="8"/>
        <v>N/A</v>
      </c>
      <c r="E31" s="10">
        <v>7537.7850402000004</v>
      </c>
      <c r="F31" s="7" t="str">
        <f t="shared" si="9"/>
        <v>N/A</v>
      </c>
      <c r="G31" s="10">
        <v>7776.4433074999997</v>
      </c>
      <c r="H31" s="7" t="str">
        <f t="shared" si="10"/>
        <v>N/A</v>
      </c>
      <c r="I31" s="8">
        <v>7.7969999999999997</v>
      </c>
      <c r="J31" s="8">
        <v>3.1659999999999999</v>
      </c>
      <c r="K31" s="25" t="s">
        <v>736</v>
      </c>
      <c r="L31" s="91" t="str">
        <f>IF(J31="Div by 0", "N/A", IF(OR(J31="N/A",K31="N/A"),"N/A", IF(J31&gt;VALUE(MID(K31,1,2)), "No", IF(J31&lt;-1*VALUE(MID(K31,1,2)), "No", "Yes"))))</f>
        <v>Yes</v>
      </c>
    </row>
    <row r="32" spans="1:12" x14ac:dyDescent="0.25">
      <c r="A32" s="114" t="s">
        <v>1128</v>
      </c>
      <c r="B32" s="25" t="s">
        <v>213</v>
      </c>
      <c r="C32" s="10">
        <v>7285.4976882000001</v>
      </c>
      <c r="D32" s="7" t="str">
        <f t="shared" si="8"/>
        <v>N/A</v>
      </c>
      <c r="E32" s="10">
        <v>7794.3985837</v>
      </c>
      <c r="F32" s="7" t="str">
        <f t="shared" si="9"/>
        <v>N/A</v>
      </c>
      <c r="G32" s="10">
        <v>8093.1332954</v>
      </c>
      <c r="H32" s="7" t="str">
        <f t="shared" si="10"/>
        <v>N/A</v>
      </c>
      <c r="I32" s="8">
        <v>6.9850000000000003</v>
      </c>
      <c r="J32" s="8">
        <v>3.8330000000000002</v>
      </c>
      <c r="K32" s="25" t="s">
        <v>736</v>
      </c>
      <c r="L32" s="91" t="str">
        <f>IF(J32="Div by 0", "N/A", IF(OR(J32="N/A",K32="N/A"),"N/A", IF(J32&gt;VALUE(MID(K32,1,2)), "No", IF(J32&lt;-1*VALUE(MID(K32,1,2)), "No", "Yes"))))</f>
        <v>Yes</v>
      </c>
    </row>
    <row r="33" spans="1:12" x14ac:dyDescent="0.25">
      <c r="A33" s="114" t="s">
        <v>1705</v>
      </c>
      <c r="B33" s="25" t="s">
        <v>213</v>
      </c>
      <c r="C33" s="10">
        <v>8930.4736842000002</v>
      </c>
      <c r="D33" s="7" t="str">
        <f t="shared" si="8"/>
        <v>N/A</v>
      </c>
      <c r="E33" s="10">
        <v>3259.3256881000002</v>
      </c>
      <c r="F33" s="7" t="str">
        <f t="shared" si="9"/>
        <v>N/A</v>
      </c>
      <c r="G33" s="10">
        <v>12792.067358</v>
      </c>
      <c r="H33" s="7" t="str">
        <f t="shared" si="10"/>
        <v>N/A</v>
      </c>
      <c r="I33" s="8">
        <v>-63.5</v>
      </c>
      <c r="J33" s="8">
        <v>292.5</v>
      </c>
      <c r="K33" s="25" t="s">
        <v>736</v>
      </c>
      <c r="L33" s="91" t="str">
        <f t="shared" ref="L33:L45" si="12">IF(J33="Div by 0", "N/A", IF(K33="N/A","N/A", IF(J33&gt;VALUE(MID(K33,1,2)), "No", IF(J33&lt;-1*VALUE(MID(K33,1,2)), "No", "Yes"))))</f>
        <v>No</v>
      </c>
    </row>
    <row r="34" spans="1:12" x14ac:dyDescent="0.25">
      <c r="A34" s="114" t="s">
        <v>1706</v>
      </c>
      <c r="B34" s="25" t="s">
        <v>213</v>
      </c>
      <c r="C34" s="10">
        <v>884.58126264999999</v>
      </c>
      <c r="D34" s="7" t="str">
        <f t="shared" si="8"/>
        <v>N/A</v>
      </c>
      <c r="E34" s="10">
        <v>966.95319056000005</v>
      </c>
      <c r="F34" s="7" t="str">
        <f t="shared" si="9"/>
        <v>N/A</v>
      </c>
      <c r="G34" s="10">
        <v>1090.2166388000001</v>
      </c>
      <c r="H34" s="7" t="str">
        <f t="shared" si="10"/>
        <v>N/A</v>
      </c>
      <c r="I34" s="8">
        <v>9.3119999999999994</v>
      </c>
      <c r="J34" s="8">
        <v>12.75</v>
      </c>
      <c r="K34" s="25" t="s">
        <v>736</v>
      </c>
      <c r="L34" s="91" t="str">
        <f t="shared" si="12"/>
        <v>Yes</v>
      </c>
    </row>
    <row r="35" spans="1:12" x14ac:dyDescent="0.25">
      <c r="A35" s="114" t="s">
        <v>1707</v>
      </c>
      <c r="B35" s="25" t="s">
        <v>213</v>
      </c>
      <c r="C35" s="10">
        <v>11007.186957</v>
      </c>
      <c r="D35" s="7" t="str">
        <f t="shared" si="8"/>
        <v>N/A</v>
      </c>
      <c r="E35" s="10">
        <v>11554.910024999999</v>
      </c>
      <c r="F35" s="7" t="str">
        <f t="shared" si="9"/>
        <v>N/A</v>
      </c>
      <c r="G35" s="10">
        <v>11675.548604</v>
      </c>
      <c r="H35" s="7" t="str">
        <f t="shared" si="10"/>
        <v>N/A</v>
      </c>
      <c r="I35" s="8">
        <v>4.976</v>
      </c>
      <c r="J35" s="8">
        <v>1.044</v>
      </c>
      <c r="K35" s="25" t="s">
        <v>736</v>
      </c>
      <c r="L35" s="91" t="str">
        <f t="shared" si="12"/>
        <v>Yes</v>
      </c>
    </row>
    <row r="36" spans="1:12" x14ac:dyDescent="0.25">
      <c r="A36" s="114" t="s">
        <v>1708</v>
      </c>
      <c r="B36" s="25" t="s">
        <v>213</v>
      </c>
      <c r="C36" s="10">
        <v>138.28878795</v>
      </c>
      <c r="D36" s="7" t="str">
        <f t="shared" si="8"/>
        <v>N/A</v>
      </c>
      <c r="E36" s="10">
        <v>134.92238843000001</v>
      </c>
      <c r="F36" s="7" t="str">
        <f t="shared" si="9"/>
        <v>N/A</v>
      </c>
      <c r="G36" s="10">
        <v>203.96842878000001</v>
      </c>
      <c r="H36" s="7" t="str">
        <f t="shared" si="10"/>
        <v>N/A</v>
      </c>
      <c r="I36" s="8">
        <v>-2.4300000000000002</v>
      </c>
      <c r="J36" s="8">
        <v>51.17</v>
      </c>
      <c r="K36" s="25" t="s">
        <v>736</v>
      </c>
      <c r="L36" s="91" t="str">
        <f t="shared" si="12"/>
        <v>No</v>
      </c>
    </row>
    <row r="37" spans="1:12" x14ac:dyDescent="0.25">
      <c r="A37" s="114" t="s">
        <v>1709</v>
      </c>
      <c r="B37" s="25" t="s">
        <v>213</v>
      </c>
      <c r="C37" s="10">
        <v>11940.916402000001</v>
      </c>
      <c r="D37" s="7" t="str">
        <f t="shared" si="8"/>
        <v>N/A</v>
      </c>
      <c r="E37" s="10">
        <v>14716.642932999999</v>
      </c>
      <c r="F37" s="7" t="str">
        <f t="shared" si="9"/>
        <v>N/A</v>
      </c>
      <c r="G37" s="10">
        <v>18121.273737</v>
      </c>
      <c r="H37" s="7" t="str">
        <f t="shared" si="10"/>
        <v>N/A</v>
      </c>
      <c r="I37" s="8">
        <v>23.25</v>
      </c>
      <c r="J37" s="8">
        <v>23.13</v>
      </c>
      <c r="K37" s="25" t="s">
        <v>736</v>
      </c>
      <c r="L37" s="91" t="str">
        <f t="shared" si="12"/>
        <v>Yes</v>
      </c>
    </row>
    <row r="38" spans="1:12" x14ac:dyDescent="0.25">
      <c r="A38" s="114" t="s">
        <v>1710</v>
      </c>
      <c r="B38" s="25" t="s">
        <v>213</v>
      </c>
      <c r="C38" s="10" t="s">
        <v>1747</v>
      </c>
      <c r="D38" s="7" t="str">
        <f t="shared" si="8"/>
        <v>N/A</v>
      </c>
      <c r="E38" s="10" t="s">
        <v>1747</v>
      </c>
      <c r="F38" s="7" t="str">
        <f t="shared" si="9"/>
        <v>N/A</v>
      </c>
      <c r="G38" s="10">
        <v>0</v>
      </c>
      <c r="H38" s="7" t="str">
        <f t="shared" si="10"/>
        <v>N/A</v>
      </c>
      <c r="I38" s="8" t="s">
        <v>1747</v>
      </c>
      <c r="J38" s="8" t="s">
        <v>1747</v>
      </c>
      <c r="K38" s="25" t="s">
        <v>736</v>
      </c>
      <c r="L38" s="91" t="str">
        <f t="shared" si="12"/>
        <v>N/A</v>
      </c>
    </row>
    <row r="39" spans="1:12" x14ac:dyDescent="0.25">
      <c r="A39" s="114" t="s">
        <v>1711</v>
      </c>
      <c r="B39" s="25" t="s">
        <v>213</v>
      </c>
      <c r="C39" s="10">
        <v>348.33755441</v>
      </c>
      <c r="D39" s="7" t="str">
        <f t="shared" si="8"/>
        <v>N/A</v>
      </c>
      <c r="E39" s="10">
        <v>393.21520693000002</v>
      </c>
      <c r="F39" s="7" t="str">
        <f t="shared" si="9"/>
        <v>N/A</v>
      </c>
      <c r="G39" s="10">
        <v>308.28845559000001</v>
      </c>
      <c r="H39" s="7" t="str">
        <f t="shared" si="10"/>
        <v>N/A</v>
      </c>
      <c r="I39" s="8">
        <v>12.88</v>
      </c>
      <c r="J39" s="8">
        <v>-21.6</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13973.635722000001</v>
      </c>
      <c r="D41" s="7" t="str">
        <f t="shared" si="8"/>
        <v>N/A</v>
      </c>
      <c r="E41" s="10">
        <v>16249.932046</v>
      </c>
      <c r="F41" s="7" t="str">
        <f t="shared" si="9"/>
        <v>N/A</v>
      </c>
      <c r="G41" s="10">
        <v>16488.404745</v>
      </c>
      <c r="H41" s="7" t="str">
        <f t="shared" si="10"/>
        <v>N/A</v>
      </c>
      <c r="I41" s="8">
        <v>16.29</v>
      </c>
      <c r="J41" s="8">
        <v>1.468</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12250.215308000001</v>
      </c>
      <c r="D44" s="7" t="str">
        <f t="shared" si="8"/>
        <v>N/A</v>
      </c>
      <c r="E44" s="10">
        <v>13084.75988</v>
      </c>
      <c r="F44" s="7" t="str">
        <f t="shared" si="9"/>
        <v>N/A</v>
      </c>
      <c r="G44" s="10">
        <v>13356.302949999999</v>
      </c>
      <c r="H44" s="7" t="str">
        <f t="shared" si="10"/>
        <v>N/A</v>
      </c>
      <c r="I44" s="8">
        <v>6.8120000000000003</v>
      </c>
      <c r="J44" s="8">
        <v>2.0750000000000002</v>
      </c>
      <c r="K44" s="25" t="s">
        <v>736</v>
      </c>
      <c r="L44" s="91" t="str">
        <f t="shared" si="12"/>
        <v>Yes</v>
      </c>
    </row>
    <row r="45" spans="1:12" ht="25" x14ac:dyDescent="0.25">
      <c r="A45" s="114" t="s">
        <v>1130</v>
      </c>
      <c r="B45" s="25" t="s">
        <v>213</v>
      </c>
      <c r="C45" s="10">
        <v>690.01264721999996</v>
      </c>
      <c r="D45" s="7" t="str">
        <f t="shared" si="8"/>
        <v>N/A</v>
      </c>
      <c r="E45" s="10">
        <v>752.41553906000001</v>
      </c>
      <c r="F45" s="7" t="str">
        <f t="shared" si="9"/>
        <v>N/A</v>
      </c>
      <c r="G45" s="10">
        <v>783.85034940000003</v>
      </c>
      <c r="H45" s="7" t="str">
        <f t="shared" si="10"/>
        <v>N/A</v>
      </c>
      <c r="I45" s="8">
        <v>9.0440000000000005</v>
      </c>
      <c r="J45" s="8">
        <v>4.1779999999999999</v>
      </c>
      <c r="K45" s="25" t="s">
        <v>736</v>
      </c>
      <c r="L45" s="91" t="str">
        <f t="shared" si="12"/>
        <v>Yes</v>
      </c>
    </row>
    <row r="46" spans="1:12" x14ac:dyDescent="0.25">
      <c r="A46" s="114" t="s">
        <v>1131</v>
      </c>
      <c r="B46" s="21" t="s">
        <v>213</v>
      </c>
      <c r="C46" s="26">
        <v>34168.530779000001</v>
      </c>
      <c r="D46" s="7" t="str">
        <f t="shared" si="8"/>
        <v>N/A</v>
      </c>
      <c r="E46" s="26">
        <v>38878.911682999998</v>
      </c>
      <c r="F46" s="7" t="str">
        <f t="shared" si="9"/>
        <v>N/A</v>
      </c>
      <c r="G46" s="26">
        <v>38640.395770000003</v>
      </c>
      <c r="H46" s="7" t="str">
        <f t="shared" si="10"/>
        <v>N/A</v>
      </c>
      <c r="I46" s="8">
        <v>13.79</v>
      </c>
      <c r="J46" s="8">
        <v>-0.61299999999999999</v>
      </c>
      <c r="K46" s="25" t="s">
        <v>736</v>
      </c>
      <c r="L46" s="91" t="str">
        <f>IF(J46="Div by 0", "N/A", IF(K46="N/A","N/A", IF(J46&gt;VALUE(MID(K46,1,2)), "No", IF(J46&lt;-1*VALUE(MID(K46,1,2)), "No", "Yes"))))</f>
        <v>Yes</v>
      </c>
    </row>
    <row r="47" spans="1:12" x14ac:dyDescent="0.25">
      <c r="A47" s="145" t="s">
        <v>1132</v>
      </c>
      <c r="B47" s="21" t="s">
        <v>213</v>
      </c>
      <c r="C47" s="26">
        <v>23882.382280000002</v>
      </c>
      <c r="D47" s="7" t="str">
        <f t="shared" si="8"/>
        <v>N/A</v>
      </c>
      <c r="E47" s="26">
        <v>31863.322153000001</v>
      </c>
      <c r="F47" s="7" t="str">
        <f t="shared" si="9"/>
        <v>N/A</v>
      </c>
      <c r="G47" s="26">
        <v>50630.856076999997</v>
      </c>
      <c r="H47" s="7" t="str">
        <f t="shared" si="10"/>
        <v>N/A</v>
      </c>
      <c r="I47" s="8">
        <v>33.42</v>
      </c>
      <c r="J47" s="8">
        <v>58.9</v>
      </c>
      <c r="K47" s="25" t="s">
        <v>736</v>
      </c>
      <c r="L47" s="91" t="str">
        <f>IF(J47="Div by 0", "N/A", IF(K47="N/A","N/A", IF(J47&gt;VALUE(MID(K47,1,2)), "No", IF(J47&lt;-1*VALUE(MID(K47,1,2)), "No", "Yes"))))</f>
        <v>No</v>
      </c>
    </row>
    <row r="48" spans="1:12" ht="25" x14ac:dyDescent="0.25">
      <c r="A48" s="114" t="s">
        <v>1133</v>
      </c>
      <c r="B48" s="21" t="s">
        <v>213</v>
      </c>
      <c r="C48" s="26">
        <v>30039.772727</v>
      </c>
      <c r="D48" s="7" t="str">
        <f t="shared" si="8"/>
        <v>N/A</v>
      </c>
      <c r="E48" s="26">
        <v>36144.585284000001</v>
      </c>
      <c r="F48" s="7" t="str">
        <f t="shared" si="9"/>
        <v>N/A</v>
      </c>
      <c r="G48" s="26">
        <v>40301.459337</v>
      </c>
      <c r="H48" s="7" t="str">
        <f t="shared" si="10"/>
        <v>N/A</v>
      </c>
      <c r="I48" s="8">
        <v>20.32</v>
      </c>
      <c r="J48" s="8">
        <v>11.5</v>
      </c>
      <c r="K48" s="25" t="s">
        <v>736</v>
      </c>
      <c r="L48" s="91" t="str">
        <f>IF(J48="Div by 0", "N/A", IF(K48="N/A","N/A", IF(J48&gt;VALUE(MID(K48,1,2)), "No", IF(J48&lt;-1*VALUE(MID(K48,1,2)), "No", "Yes"))))</f>
        <v>Yes</v>
      </c>
    </row>
    <row r="49" spans="1:12" x14ac:dyDescent="0.25">
      <c r="A49" s="136" t="s">
        <v>1134</v>
      </c>
      <c r="B49" s="21" t="s">
        <v>213</v>
      </c>
      <c r="C49" s="26">
        <v>68392.554581999997</v>
      </c>
      <c r="D49" s="7" t="str">
        <f t="shared" si="8"/>
        <v>N/A</v>
      </c>
      <c r="E49" s="26">
        <v>70458.615908000007</v>
      </c>
      <c r="F49" s="7" t="str">
        <f t="shared" si="9"/>
        <v>N/A</v>
      </c>
      <c r="G49" s="26">
        <v>66695.533871000007</v>
      </c>
      <c r="H49" s="7" t="str">
        <f t="shared" si="10"/>
        <v>N/A</v>
      </c>
      <c r="I49" s="8">
        <v>3.0209999999999999</v>
      </c>
      <c r="J49" s="8">
        <v>-5.34</v>
      </c>
      <c r="K49" s="25" t="s">
        <v>736</v>
      </c>
      <c r="L49" s="91" t="str">
        <f t="shared" ref="L49:L59" si="13">IF(J49="Div by 0", "N/A", IF(K49="N/A","N/A", IF(J49&gt;VALUE(MID(K49,1,2)), "No", IF(J49&lt;-1*VALUE(MID(K49,1,2)), "No", "Yes"))))</f>
        <v>Yes</v>
      </c>
    </row>
    <row r="50" spans="1:12" ht="25" x14ac:dyDescent="0.25">
      <c r="A50" s="114" t="s">
        <v>1135</v>
      </c>
      <c r="B50" s="21" t="s">
        <v>213</v>
      </c>
      <c r="C50" s="26">
        <v>27536.709414000001</v>
      </c>
      <c r="D50" s="7" t="str">
        <f t="shared" si="8"/>
        <v>N/A</v>
      </c>
      <c r="E50" s="26">
        <v>29537.403619000001</v>
      </c>
      <c r="F50" s="7" t="str">
        <f t="shared" si="9"/>
        <v>N/A</v>
      </c>
      <c r="G50" s="26">
        <v>31665.075048999999</v>
      </c>
      <c r="H50" s="7" t="str">
        <f t="shared" si="10"/>
        <v>N/A</v>
      </c>
      <c r="I50" s="8">
        <v>7.266</v>
      </c>
      <c r="J50" s="8">
        <v>7.2030000000000003</v>
      </c>
      <c r="K50" s="25" t="s">
        <v>736</v>
      </c>
      <c r="L50" s="91" t="str">
        <f t="shared" si="13"/>
        <v>Yes</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v>42656.418749999997</v>
      </c>
      <c r="D52" s="7" t="str">
        <f t="shared" si="14"/>
        <v>N/A</v>
      </c>
      <c r="E52" s="26">
        <v>41177.629869999997</v>
      </c>
      <c r="F52" s="7" t="str">
        <f t="shared" si="15"/>
        <v>N/A</v>
      </c>
      <c r="G52" s="26">
        <v>40835.320512999999</v>
      </c>
      <c r="H52" s="7" t="str">
        <f t="shared" si="16"/>
        <v>N/A</v>
      </c>
      <c r="I52" s="8">
        <v>-3.47</v>
      </c>
      <c r="J52" s="8">
        <v>-0.83099999999999996</v>
      </c>
      <c r="K52" s="25" t="s">
        <v>736</v>
      </c>
      <c r="L52" s="91" t="str">
        <f t="shared" si="13"/>
        <v>Yes</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108640.34152</v>
      </c>
      <c r="D55" s="7" t="str">
        <f t="shared" si="14"/>
        <v>N/A</v>
      </c>
      <c r="E55" s="26">
        <v>110533.61957</v>
      </c>
      <c r="F55" s="7" t="str">
        <f t="shared" si="15"/>
        <v>N/A</v>
      </c>
      <c r="G55" s="26">
        <v>105389.14198</v>
      </c>
      <c r="H55" s="7" t="str">
        <f t="shared" si="16"/>
        <v>N/A</v>
      </c>
      <c r="I55" s="8">
        <v>1.7430000000000001</v>
      </c>
      <c r="J55" s="8">
        <v>-4.6500000000000004</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v>27300.169013999999</v>
      </c>
      <c r="D58" s="7" t="str">
        <f t="shared" si="14"/>
        <v>N/A</v>
      </c>
      <c r="E58" s="26">
        <v>27523.319759000002</v>
      </c>
      <c r="F58" s="7" t="str">
        <f t="shared" si="15"/>
        <v>N/A</v>
      </c>
      <c r="G58" s="26">
        <v>25351.376757999999</v>
      </c>
      <c r="H58" s="7" t="str">
        <f t="shared" si="16"/>
        <v>N/A</v>
      </c>
      <c r="I58" s="8">
        <v>0.81740000000000002</v>
      </c>
      <c r="J58" s="8">
        <v>-7.89</v>
      </c>
      <c r="K58" s="25" t="s">
        <v>736</v>
      </c>
      <c r="L58" s="91" t="str">
        <f t="shared" si="13"/>
        <v>Yes</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28841</v>
      </c>
      <c r="D60" s="7" t="str">
        <f t="shared" si="14"/>
        <v>N/A</v>
      </c>
      <c r="E60" s="26">
        <v>24968</v>
      </c>
      <c r="F60" s="7" t="str">
        <f t="shared" si="15"/>
        <v>N/A</v>
      </c>
      <c r="G60" s="26">
        <v>27975569</v>
      </c>
      <c r="H60" s="7" t="str">
        <f t="shared" si="16"/>
        <v>N/A</v>
      </c>
      <c r="I60" s="8">
        <v>-13.4</v>
      </c>
      <c r="J60" s="8">
        <v>112000</v>
      </c>
      <c r="K60" s="25" t="s">
        <v>736</v>
      </c>
      <c r="L60" s="91" t="str">
        <f t="shared" ref="L60:L70" si="17">IF(J60="Div by 0", "N/A", IF(K60="N/A","N/A", IF(J60&gt;VALUE(MID(K60,1,2)), "No", IF(J60&lt;-1*VALUE(MID(K60,1,2)), "No", "Yes"))))</f>
        <v>No</v>
      </c>
    </row>
    <row r="61" spans="1:12" ht="25" x14ac:dyDescent="0.25">
      <c r="A61" s="114" t="s">
        <v>1145</v>
      </c>
      <c r="B61" s="21" t="s">
        <v>213</v>
      </c>
      <c r="C61" s="26">
        <v>19772</v>
      </c>
      <c r="D61" s="7" t="str">
        <f t="shared" si="14"/>
        <v>N/A</v>
      </c>
      <c r="E61" s="26">
        <v>21272</v>
      </c>
      <c r="F61" s="7" t="str">
        <f t="shared" si="15"/>
        <v>N/A</v>
      </c>
      <c r="G61" s="26">
        <v>183730</v>
      </c>
      <c r="H61" s="7" t="str">
        <f t="shared" si="16"/>
        <v>N/A</v>
      </c>
      <c r="I61" s="8">
        <v>7.5860000000000003</v>
      </c>
      <c r="J61" s="8">
        <v>763.7</v>
      </c>
      <c r="K61" s="25" t="s">
        <v>736</v>
      </c>
      <c r="L61" s="91" t="str">
        <f t="shared" si="17"/>
        <v>No</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9069</v>
      </c>
      <c r="D63" s="7" t="str">
        <f t="shared" si="14"/>
        <v>N/A</v>
      </c>
      <c r="E63" s="26">
        <v>3696</v>
      </c>
      <c r="F63" s="7" t="str">
        <f t="shared" si="15"/>
        <v>N/A</v>
      </c>
      <c r="G63" s="26">
        <v>203559</v>
      </c>
      <c r="H63" s="7" t="str">
        <f t="shared" si="16"/>
        <v>N/A</v>
      </c>
      <c r="I63" s="8">
        <v>-59.2</v>
      </c>
      <c r="J63" s="8">
        <v>5408</v>
      </c>
      <c r="K63" s="25" t="s">
        <v>736</v>
      </c>
      <c r="L63" s="91" t="str">
        <f t="shared" si="17"/>
        <v>No</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0</v>
      </c>
      <c r="D66" s="7" t="str">
        <f t="shared" si="14"/>
        <v>N/A</v>
      </c>
      <c r="E66" s="26">
        <v>0</v>
      </c>
      <c r="F66" s="7" t="str">
        <f t="shared" si="15"/>
        <v>N/A</v>
      </c>
      <c r="G66" s="26">
        <v>26652671</v>
      </c>
      <c r="H66" s="7" t="str">
        <f t="shared" si="16"/>
        <v>N/A</v>
      </c>
      <c r="I66" s="8" t="s">
        <v>1747</v>
      </c>
      <c r="J66" s="8" t="s">
        <v>1747</v>
      </c>
      <c r="K66" s="25" t="s">
        <v>736</v>
      </c>
      <c r="L66" s="91" t="str">
        <f t="shared" si="17"/>
        <v>N/A</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935609</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5.0536183634</v>
      </c>
      <c r="D71" s="7" t="str">
        <f t="shared" si="14"/>
        <v>N/A</v>
      </c>
      <c r="E71" s="26">
        <v>4.4729487638999998</v>
      </c>
      <c r="F71" s="7" t="str">
        <f t="shared" si="15"/>
        <v>N/A</v>
      </c>
      <c r="G71" s="26">
        <v>4702.5666498999999</v>
      </c>
      <c r="H71" s="7" t="str">
        <f t="shared" si="16"/>
        <v>N/A</v>
      </c>
      <c r="I71" s="8">
        <v>-11.5</v>
      </c>
      <c r="J71" s="8">
        <v>105000</v>
      </c>
      <c r="K71" s="25" t="s">
        <v>736</v>
      </c>
      <c r="L71" s="91" t="str">
        <f t="shared" ref="L71:L81" si="18">IF(J71="Div by 0", "N/A", IF(K71="N/A","N/A", IF(J71&gt;VALUE(MID(K71,1,2)), "No", IF(J71&lt;-1*VALUE(MID(K71,1,2)), "No", "Yes"))))</f>
        <v>No</v>
      </c>
    </row>
    <row r="72" spans="1:12" ht="25" x14ac:dyDescent="0.25">
      <c r="A72" s="114" t="s">
        <v>1156</v>
      </c>
      <c r="B72" s="21" t="s">
        <v>213</v>
      </c>
      <c r="C72" s="26">
        <v>14.656782802</v>
      </c>
      <c r="D72" s="7" t="str">
        <f t="shared" si="14"/>
        <v>N/A</v>
      </c>
      <c r="E72" s="26">
        <v>16.736428009000001</v>
      </c>
      <c r="F72" s="7" t="str">
        <f t="shared" si="15"/>
        <v>N/A</v>
      </c>
      <c r="G72" s="26">
        <v>120.95457537999999</v>
      </c>
      <c r="H72" s="7" t="str">
        <f t="shared" si="16"/>
        <v>N/A</v>
      </c>
      <c r="I72" s="8">
        <v>14.19</v>
      </c>
      <c r="J72" s="8">
        <v>622.70000000000005</v>
      </c>
      <c r="K72" s="25" t="s">
        <v>736</v>
      </c>
      <c r="L72" s="91" t="str">
        <f t="shared" si="18"/>
        <v>No</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v>56.681249999999999</v>
      </c>
      <c r="D74" s="7" t="str">
        <f t="shared" si="14"/>
        <v>N/A</v>
      </c>
      <c r="E74" s="26">
        <v>24</v>
      </c>
      <c r="F74" s="7" t="str">
        <f t="shared" si="15"/>
        <v>N/A</v>
      </c>
      <c r="G74" s="26">
        <v>1304.8653846</v>
      </c>
      <c r="H74" s="7" t="str">
        <f t="shared" si="16"/>
        <v>N/A</v>
      </c>
      <c r="I74" s="8">
        <v>-57.7</v>
      </c>
      <c r="J74" s="8">
        <v>5337</v>
      </c>
      <c r="K74" s="25" t="s">
        <v>736</v>
      </c>
      <c r="L74" s="91" t="str">
        <f t="shared" si="18"/>
        <v>No</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0</v>
      </c>
      <c r="D77" s="7" t="str">
        <f t="shared" si="14"/>
        <v>N/A</v>
      </c>
      <c r="E77" s="26">
        <v>0</v>
      </c>
      <c r="F77" s="7" t="str">
        <f t="shared" si="15"/>
        <v>N/A</v>
      </c>
      <c r="G77" s="26">
        <v>9118.2589805000007</v>
      </c>
      <c r="H77" s="7" t="str">
        <f t="shared" si="16"/>
        <v>N/A</v>
      </c>
      <c r="I77" s="8" t="s">
        <v>1747</v>
      </c>
      <c r="J77" s="8" t="s">
        <v>1747</v>
      </c>
      <c r="K77" s="25" t="s">
        <v>736</v>
      </c>
      <c r="L77" s="91" t="str">
        <f t="shared" si="18"/>
        <v>N/A</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v>0</v>
      </c>
      <c r="D80" s="7" t="str">
        <f t="shared" si="14"/>
        <v>N/A</v>
      </c>
      <c r="E80" s="26">
        <v>0</v>
      </c>
      <c r="F80" s="7" t="str">
        <f t="shared" si="15"/>
        <v>N/A</v>
      </c>
      <c r="G80" s="26">
        <v>692.53071798999997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36124</v>
      </c>
      <c r="D82" s="7" t="str">
        <f t="shared" si="14"/>
        <v>N/A</v>
      </c>
      <c r="E82" s="26">
        <v>36123</v>
      </c>
      <c r="F82" s="7" t="str">
        <f t="shared" si="15"/>
        <v>N/A</v>
      </c>
      <c r="G82" s="26">
        <v>28399805</v>
      </c>
      <c r="H82" s="7" t="str">
        <f t="shared" si="16"/>
        <v>N/A</v>
      </c>
      <c r="I82" s="8">
        <v>-3.0000000000000001E-3</v>
      </c>
      <c r="J82" s="8">
        <v>78520</v>
      </c>
      <c r="K82" s="25" t="s">
        <v>736</v>
      </c>
      <c r="L82" s="91" t="str">
        <f t="shared" ref="L82:L138" si="19">IF(J82="Div by 0", "N/A", IF(K82="N/A","N/A", IF(J82&gt;VALUE(MID(K82,1,2)), "No", IF(J82&lt;-1*VALUE(MID(K82,1,2)), "No", "Yes"))))</f>
        <v>No</v>
      </c>
    </row>
    <row r="83" spans="1:12" x14ac:dyDescent="0.25">
      <c r="A83" s="114" t="s">
        <v>363</v>
      </c>
      <c r="B83" s="21" t="s">
        <v>213</v>
      </c>
      <c r="C83" s="22">
        <v>135</v>
      </c>
      <c r="D83" s="7" t="str">
        <f t="shared" ref="D83:D114" si="20">IF($B83="N/A","N/A",IF(C83&gt;10,"No",IF(C83&lt;-10,"No","Yes")))</f>
        <v>N/A</v>
      </c>
      <c r="E83" s="22">
        <v>174</v>
      </c>
      <c r="F83" s="7" t="str">
        <f t="shared" ref="F83:F114" si="21">IF($B83="N/A","N/A",IF(E83&gt;10,"No",IF(E83&lt;-10,"No","Yes")))</f>
        <v>N/A</v>
      </c>
      <c r="G83" s="22">
        <v>5593</v>
      </c>
      <c r="H83" s="7" t="str">
        <f t="shared" ref="H83:H114" si="22">IF($B83="N/A","N/A",IF(G83&gt;10,"No",IF(G83&lt;-10,"No","Yes")))</f>
        <v>N/A</v>
      </c>
      <c r="I83" s="8">
        <v>28.89</v>
      </c>
      <c r="J83" s="8">
        <v>3114</v>
      </c>
      <c r="K83" s="25" t="s">
        <v>736</v>
      </c>
      <c r="L83" s="91" t="str">
        <f t="shared" si="19"/>
        <v>No</v>
      </c>
    </row>
    <row r="84" spans="1:12" x14ac:dyDescent="0.25">
      <c r="A84" s="114" t="s">
        <v>358</v>
      </c>
      <c r="B84" s="21" t="s">
        <v>213</v>
      </c>
      <c r="C84" s="26">
        <v>267.58518519</v>
      </c>
      <c r="D84" s="7" t="str">
        <f t="shared" si="20"/>
        <v>N/A</v>
      </c>
      <c r="E84" s="26">
        <v>207.60344828000001</v>
      </c>
      <c r="F84" s="7" t="str">
        <f t="shared" si="21"/>
        <v>N/A</v>
      </c>
      <c r="G84" s="26">
        <v>5077.7409262000001</v>
      </c>
      <c r="H84" s="7" t="str">
        <f t="shared" si="22"/>
        <v>N/A</v>
      </c>
      <c r="I84" s="8">
        <v>-22.4</v>
      </c>
      <c r="J84" s="8">
        <v>2346</v>
      </c>
      <c r="K84" s="25" t="s">
        <v>736</v>
      </c>
      <c r="L84" s="91" t="str">
        <f t="shared" si="19"/>
        <v>No</v>
      </c>
    </row>
    <row r="85" spans="1:12" ht="25" x14ac:dyDescent="0.25">
      <c r="A85" s="114" t="s">
        <v>1166</v>
      </c>
      <c r="B85" s="21" t="s">
        <v>213</v>
      </c>
      <c r="C85" s="26">
        <v>0</v>
      </c>
      <c r="D85" s="7" t="str">
        <f t="shared" si="20"/>
        <v>N/A</v>
      </c>
      <c r="E85" s="26">
        <v>0</v>
      </c>
      <c r="F85" s="7" t="str">
        <f t="shared" si="21"/>
        <v>N/A</v>
      </c>
      <c r="G85" s="26">
        <v>2293</v>
      </c>
      <c r="H85" s="7" t="str">
        <f t="shared" si="22"/>
        <v>N/A</v>
      </c>
      <c r="I85" s="8" t="s">
        <v>1747</v>
      </c>
      <c r="J85" s="8" t="s">
        <v>1747</v>
      </c>
      <c r="K85" s="25" t="s">
        <v>736</v>
      </c>
      <c r="L85" s="91" t="str">
        <f t="shared" si="19"/>
        <v>N/A</v>
      </c>
    </row>
    <row r="86" spans="1:12" x14ac:dyDescent="0.25">
      <c r="A86" s="114" t="s">
        <v>726</v>
      </c>
      <c r="B86" s="21" t="s">
        <v>213</v>
      </c>
      <c r="C86" s="22">
        <v>0</v>
      </c>
      <c r="D86" s="7" t="str">
        <f t="shared" si="20"/>
        <v>N/A</v>
      </c>
      <c r="E86" s="22">
        <v>0</v>
      </c>
      <c r="F86" s="7" t="str">
        <f t="shared" si="21"/>
        <v>N/A</v>
      </c>
      <c r="G86" s="22">
        <v>11</v>
      </c>
      <c r="H86" s="7" t="str">
        <f t="shared" si="22"/>
        <v>N/A</v>
      </c>
      <c r="I86" s="8" t="s">
        <v>1747</v>
      </c>
      <c r="J86" s="8" t="s">
        <v>1747</v>
      </c>
      <c r="K86" s="25" t="s">
        <v>736</v>
      </c>
      <c r="L86" s="91" t="str">
        <f t="shared" si="19"/>
        <v>N/A</v>
      </c>
    </row>
    <row r="87" spans="1:12" ht="25" x14ac:dyDescent="0.25">
      <c r="A87" s="114" t="s">
        <v>1167</v>
      </c>
      <c r="B87" s="21" t="s">
        <v>213</v>
      </c>
      <c r="C87" s="26" t="s">
        <v>1747</v>
      </c>
      <c r="D87" s="7" t="str">
        <f t="shared" si="20"/>
        <v>N/A</v>
      </c>
      <c r="E87" s="26" t="s">
        <v>1747</v>
      </c>
      <c r="F87" s="7" t="str">
        <f t="shared" si="21"/>
        <v>N/A</v>
      </c>
      <c r="G87" s="26">
        <v>286.625</v>
      </c>
      <c r="H87" s="7" t="str">
        <f t="shared" si="22"/>
        <v>N/A</v>
      </c>
      <c r="I87" s="8" t="s">
        <v>1747</v>
      </c>
      <c r="J87" s="8" t="s">
        <v>1747</v>
      </c>
      <c r="K87" s="25" t="s">
        <v>736</v>
      </c>
      <c r="L87" s="91" t="str">
        <f t="shared" si="19"/>
        <v>N/A</v>
      </c>
    </row>
    <row r="88" spans="1:12" ht="25" x14ac:dyDescent="0.25">
      <c r="A88" s="114" t="s">
        <v>1168</v>
      </c>
      <c r="B88" s="21" t="s">
        <v>213</v>
      </c>
      <c r="C88" s="26">
        <v>0</v>
      </c>
      <c r="D88" s="7" t="str">
        <f t="shared" si="20"/>
        <v>N/A</v>
      </c>
      <c r="E88" s="26">
        <v>0</v>
      </c>
      <c r="F88" s="7" t="str">
        <f t="shared" si="21"/>
        <v>N/A</v>
      </c>
      <c r="G88" s="26">
        <v>24852041</v>
      </c>
      <c r="H88" s="7" t="str">
        <f t="shared" si="22"/>
        <v>N/A</v>
      </c>
      <c r="I88" s="8" t="s">
        <v>1747</v>
      </c>
      <c r="J88" s="8" t="s">
        <v>1747</v>
      </c>
      <c r="K88" s="25" t="s">
        <v>736</v>
      </c>
      <c r="L88" s="91" t="str">
        <f t="shared" si="19"/>
        <v>N/A</v>
      </c>
    </row>
    <row r="89" spans="1:12" x14ac:dyDescent="0.25">
      <c r="A89" s="114" t="s">
        <v>727</v>
      </c>
      <c r="B89" s="21" t="s">
        <v>213</v>
      </c>
      <c r="C89" s="22">
        <v>0</v>
      </c>
      <c r="D89" s="7" t="str">
        <f t="shared" si="20"/>
        <v>N/A</v>
      </c>
      <c r="E89" s="22">
        <v>0</v>
      </c>
      <c r="F89" s="7" t="str">
        <f t="shared" si="21"/>
        <v>N/A</v>
      </c>
      <c r="G89" s="22">
        <v>2716</v>
      </c>
      <c r="H89" s="7" t="str">
        <f t="shared" si="22"/>
        <v>N/A</v>
      </c>
      <c r="I89" s="8" t="s">
        <v>1747</v>
      </c>
      <c r="J89" s="8" t="s">
        <v>1747</v>
      </c>
      <c r="K89" s="25" t="s">
        <v>736</v>
      </c>
      <c r="L89" s="91" t="str">
        <f t="shared" si="19"/>
        <v>N/A</v>
      </c>
    </row>
    <row r="90" spans="1:12" ht="25" x14ac:dyDescent="0.25">
      <c r="A90" s="114" t="s">
        <v>1169</v>
      </c>
      <c r="B90" s="21" t="s">
        <v>213</v>
      </c>
      <c r="C90" s="26" t="s">
        <v>1747</v>
      </c>
      <c r="D90" s="7" t="str">
        <f t="shared" si="20"/>
        <v>N/A</v>
      </c>
      <c r="E90" s="26" t="s">
        <v>1747</v>
      </c>
      <c r="F90" s="7" t="str">
        <f t="shared" si="21"/>
        <v>N/A</v>
      </c>
      <c r="G90" s="26">
        <v>9150.2360088000005</v>
      </c>
      <c r="H90" s="7" t="str">
        <f t="shared" si="22"/>
        <v>N/A</v>
      </c>
      <c r="I90" s="8" t="s">
        <v>1747</v>
      </c>
      <c r="J90" s="8" t="s">
        <v>1747</v>
      </c>
      <c r="K90" s="25" t="s">
        <v>736</v>
      </c>
      <c r="L90" s="91" t="str">
        <f t="shared" si="19"/>
        <v>N/A</v>
      </c>
    </row>
    <row r="91" spans="1:12" ht="25" x14ac:dyDescent="0.25">
      <c r="A91" s="114" t="s">
        <v>1170</v>
      </c>
      <c r="B91" s="21" t="s">
        <v>213</v>
      </c>
      <c r="C91" s="26">
        <v>0</v>
      </c>
      <c r="D91" s="7" t="str">
        <f t="shared" si="20"/>
        <v>N/A</v>
      </c>
      <c r="E91" s="26">
        <v>0</v>
      </c>
      <c r="F91" s="7" t="str">
        <f t="shared" si="21"/>
        <v>N/A</v>
      </c>
      <c r="G91" s="26">
        <v>251632</v>
      </c>
      <c r="H91" s="7" t="str">
        <f t="shared" si="22"/>
        <v>N/A</v>
      </c>
      <c r="I91" s="8" t="s">
        <v>1747</v>
      </c>
      <c r="J91" s="8" t="s">
        <v>1747</v>
      </c>
      <c r="K91" s="25" t="s">
        <v>736</v>
      </c>
      <c r="L91" s="91" t="str">
        <f t="shared" si="19"/>
        <v>N/A</v>
      </c>
    </row>
    <row r="92" spans="1:12" x14ac:dyDescent="0.25">
      <c r="A92" s="114" t="s">
        <v>728</v>
      </c>
      <c r="B92" s="21" t="s">
        <v>213</v>
      </c>
      <c r="C92" s="22">
        <v>0</v>
      </c>
      <c r="D92" s="7" t="str">
        <f t="shared" si="20"/>
        <v>N/A</v>
      </c>
      <c r="E92" s="22">
        <v>0</v>
      </c>
      <c r="F92" s="7" t="str">
        <f t="shared" si="21"/>
        <v>N/A</v>
      </c>
      <c r="G92" s="22">
        <v>664</v>
      </c>
      <c r="H92" s="7" t="str">
        <f t="shared" si="22"/>
        <v>N/A</v>
      </c>
      <c r="I92" s="8" t="s">
        <v>1747</v>
      </c>
      <c r="J92" s="8" t="s">
        <v>1747</v>
      </c>
      <c r="K92" s="25" t="s">
        <v>736</v>
      </c>
      <c r="L92" s="91" t="str">
        <f t="shared" si="19"/>
        <v>N/A</v>
      </c>
    </row>
    <row r="93" spans="1:12" ht="25" x14ac:dyDescent="0.25">
      <c r="A93" s="114" t="s">
        <v>1171</v>
      </c>
      <c r="B93" s="21" t="s">
        <v>213</v>
      </c>
      <c r="C93" s="26" t="s">
        <v>1747</v>
      </c>
      <c r="D93" s="7" t="str">
        <f t="shared" si="20"/>
        <v>N/A</v>
      </c>
      <c r="E93" s="26" t="s">
        <v>1747</v>
      </c>
      <c r="F93" s="7" t="str">
        <f t="shared" si="21"/>
        <v>N/A</v>
      </c>
      <c r="G93" s="26">
        <v>378.96385542000002</v>
      </c>
      <c r="H93" s="7" t="str">
        <f t="shared" si="22"/>
        <v>N/A</v>
      </c>
      <c r="I93" s="8" t="s">
        <v>1747</v>
      </c>
      <c r="J93" s="8" t="s">
        <v>1747</v>
      </c>
      <c r="K93" s="25" t="s">
        <v>736</v>
      </c>
      <c r="L93" s="91" t="str">
        <f t="shared" si="19"/>
        <v>N/A</v>
      </c>
    </row>
    <row r="94" spans="1:12" x14ac:dyDescent="0.25">
      <c r="A94" s="114" t="s">
        <v>1172</v>
      </c>
      <c r="B94" s="21" t="s">
        <v>213</v>
      </c>
      <c r="C94" s="26">
        <v>0</v>
      </c>
      <c r="D94" s="7" t="str">
        <f t="shared" si="20"/>
        <v>N/A</v>
      </c>
      <c r="E94" s="26">
        <v>0</v>
      </c>
      <c r="F94" s="7" t="str">
        <f t="shared" si="21"/>
        <v>N/A</v>
      </c>
      <c r="G94" s="26">
        <v>2484537</v>
      </c>
      <c r="H94" s="7" t="str">
        <f t="shared" si="22"/>
        <v>N/A</v>
      </c>
      <c r="I94" s="8" t="s">
        <v>1747</v>
      </c>
      <c r="J94" s="8" t="s">
        <v>1747</v>
      </c>
      <c r="K94" s="25" t="s">
        <v>736</v>
      </c>
      <c r="L94" s="91" t="str">
        <f t="shared" si="19"/>
        <v>N/A</v>
      </c>
    </row>
    <row r="95" spans="1:12" x14ac:dyDescent="0.25">
      <c r="A95" s="114" t="s">
        <v>729</v>
      </c>
      <c r="B95" s="21" t="s">
        <v>213</v>
      </c>
      <c r="C95" s="22">
        <v>0</v>
      </c>
      <c r="D95" s="7" t="str">
        <f t="shared" si="20"/>
        <v>N/A</v>
      </c>
      <c r="E95" s="22">
        <v>0</v>
      </c>
      <c r="F95" s="7" t="str">
        <f t="shared" si="21"/>
        <v>N/A</v>
      </c>
      <c r="G95" s="22">
        <v>2792</v>
      </c>
      <c r="H95" s="7" t="str">
        <f t="shared" si="22"/>
        <v>N/A</v>
      </c>
      <c r="I95" s="8" t="s">
        <v>1747</v>
      </c>
      <c r="J95" s="8" t="s">
        <v>1747</v>
      </c>
      <c r="K95" s="25" t="s">
        <v>736</v>
      </c>
      <c r="L95" s="91" t="str">
        <f t="shared" si="19"/>
        <v>N/A</v>
      </c>
    </row>
    <row r="96" spans="1:12" x14ac:dyDescent="0.25">
      <c r="A96" s="114" t="s">
        <v>1173</v>
      </c>
      <c r="B96" s="21" t="s">
        <v>213</v>
      </c>
      <c r="C96" s="26" t="s">
        <v>1747</v>
      </c>
      <c r="D96" s="7" t="str">
        <f t="shared" si="20"/>
        <v>N/A</v>
      </c>
      <c r="E96" s="26" t="s">
        <v>1747</v>
      </c>
      <c r="F96" s="7" t="str">
        <f t="shared" si="21"/>
        <v>N/A</v>
      </c>
      <c r="G96" s="26">
        <v>889.87714900000003</v>
      </c>
      <c r="H96" s="7" t="str">
        <f t="shared" si="22"/>
        <v>N/A</v>
      </c>
      <c r="I96" s="8" t="s">
        <v>1747</v>
      </c>
      <c r="J96" s="8" t="s">
        <v>1747</v>
      </c>
      <c r="K96" s="25" t="s">
        <v>736</v>
      </c>
      <c r="L96" s="91" t="str">
        <f t="shared" si="19"/>
        <v>N/A</v>
      </c>
    </row>
    <row r="97" spans="1:12" x14ac:dyDescent="0.25">
      <c r="A97" s="114" t="s">
        <v>1174</v>
      </c>
      <c r="B97" s="21" t="s">
        <v>213</v>
      </c>
      <c r="C97" s="26">
        <v>0</v>
      </c>
      <c r="D97" s="7" t="str">
        <f t="shared" si="20"/>
        <v>N/A</v>
      </c>
      <c r="E97" s="26">
        <v>0</v>
      </c>
      <c r="F97" s="7" t="str">
        <f t="shared" si="21"/>
        <v>N/A</v>
      </c>
      <c r="G97" s="26">
        <v>153900</v>
      </c>
      <c r="H97" s="7" t="str">
        <f t="shared" si="22"/>
        <v>N/A</v>
      </c>
      <c r="I97" s="8" t="s">
        <v>1747</v>
      </c>
      <c r="J97" s="8" t="s">
        <v>1747</v>
      </c>
      <c r="K97" s="25" t="s">
        <v>736</v>
      </c>
      <c r="L97" s="91" t="str">
        <f t="shared" si="19"/>
        <v>N/A</v>
      </c>
    </row>
    <row r="98" spans="1:12" x14ac:dyDescent="0.25">
      <c r="A98" s="114" t="s">
        <v>518</v>
      </c>
      <c r="B98" s="21" t="s">
        <v>213</v>
      </c>
      <c r="C98" s="22">
        <v>0</v>
      </c>
      <c r="D98" s="7" t="str">
        <f t="shared" si="20"/>
        <v>N/A</v>
      </c>
      <c r="E98" s="22">
        <v>0</v>
      </c>
      <c r="F98" s="7" t="str">
        <f t="shared" si="21"/>
        <v>N/A</v>
      </c>
      <c r="G98" s="22">
        <v>497</v>
      </c>
      <c r="H98" s="7" t="str">
        <f t="shared" si="22"/>
        <v>N/A</v>
      </c>
      <c r="I98" s="8" t="s">
        <v>1747</v>
      </c>
      <c r="J98" s="8" t="s">
        <v>1747</v>
      </c>
      <c r="K98" s="25" t="s">
        <v>736</v>
      </c>
      <c r="L98" s="91" t="str">
        <f t="shared" si="19"/>
        <v>N/A</v>
      </c>
    </row>
    <row r="99" spans="1:12" x14ac:dyDescent="0.25">
      <c r="A99" s="114" t="s">
        <v>1175</v>
      </c>
      <c r="B99" s="21" t="s">
        <v>213</v>
      </c>
      <c r="C99" s="26" t="s">
        <v>1747</v>
      </c>
      <c r="D99" s="7" t="str">
        <f t="shared" si="20"/>
        <v>N/A</v>
      </c>
      <c r="E99" s="26" t="s">
        <v>1747</v>
      </c>
      <c r="F99" s="7" t="str">
        <f t="shared" si="21"/>
        <v>N/A</v>
      </c>
      <c r="G99" s="26">
        <v>309.65794769000001</v>
      </c>
      <c r="H99" s="7" t="str">
        <f t="shared" si="22"/>
        <v>N/A</v>
      </c>
      <c r="I99" s="8" t="s">
        <v>1747</v>
      </c>
      <c r="J99" s="8" t="s">
        <v>1747</v>
      </c>
      <c r="K99" s="25" t="s">
        <v>736</v>
      </c>
      <c r="L99" s="91" t="str">
        <f t="shared" si="19"/>
        <v>N/A</v>
      </c>
    </row>
    <row r="100" spans="1:12" ht="25" x14ac:dyDescent="0.25">
      <c r="A100" s="114" t="s">
        <v>1176</v>
      </c>
      <c r="B100" s="21" t="s">
        <v>213</v>
      </c>
      <c r="C100" s="26">
        <v>0</v>
      </c>
      <c r="D100" s="7" t="str">
        <f t="shared" si="20"/>
        <v>N/A</v>
      </c>
      <c r="E100" s="26">
        <v>0</v>
      </c>
      <c r="F100" s="7" t="str">
        <f t="shared" si="21"/>
        <v>N/A</v>
      </c>
      <c r="G100" s="26">
        <v>0</v>
      </c>
      <c r="H100" s="7" t="str">
        <f t="shared" si="22"/>
        <v>N/A</v>
      </c>
      <c r="I100" s="8" t="s">
        <v>1747</v>
      </c>
      <c r="J100" s="8" t="s">
        <v>1747</v>
      </c>
      <c r="K100" s="25" t="s">
        <v>736</v>
      </c>
      <c r="L100" s="91" t="str">
        <f t="shared" si="19"/>
        <v>N/A</v>
      </c>
    </row>
    <row r="101" spans="1:12" x14ac:dyDescent="0.25">
      <c r="A101" s="114" t="s">
        <v>519</v>
      </c>
      <c r="B101" s="21" t="s">
        <v>213</v>
      </c>
      <c r="C101" s="22">
        <v>0</v>
      </c>
      <c r="D101" s="7" t="str">
        <f t="shared" si="20"/>
        <v>N/A</v>
      </c>
      <c r="E101" s="22">
        <v>0</v>
      </c>
      <c r="F101" s="7" t="str">
        <f t="shared" si="21"/>
        <v>N/A</v>
      </c>
      <c r="G101" s="22">
        <v>0</v>
      </c>
      <c r="H101" s="7" t="str">
        <f t="shared" si="22"/>
        <v>N/A</v>
      </c>
      <c r="I101" s="8" t="s">
        <v>1747</v>
      </c>
      <c r="J101" s="8" t="s">
        <v>1747</v>
      </c>
      <c r="K101" s="25" t="s">
        <v>736</v>
      </c>
      <c r="L101" s="91" t="str">
        <f t="shared" si="19"/>
        <v>N/A</v>
      </c>
    </row>
    <row r="102" spans="1:12" ht="25" x14ac:dyDescent="0.25">
      <c r="A102" s="114" t="s">
        <v>1177</v>
      </c>
      <c r="B102" s="21" t="s">
        <v>213</v>
      </c>
      <c r="C102" s="26" t="s">
        <v>1747</v>
      </c>
      <c r="D102" s="7" t="str">
        <f t="shared" si="20"/>
        <v>N/A</v>
      </c>
      <c r="E102" s="26" t="s">
        <v>1747</v>
      </c>
      <c r="F102" s="7" t="str">
        <f t="shared" si="21"/>
        <v>N/A</v>
      </c>
      <c r="G102" s="26" t="s">
        <v>1747</v>
      </c>
      <c r="H102" s="7" t="str">
        <f t="shared" si="22"/>
        <v>N/A</v>
      </c>
      <c r="I102" s="8" t="s">
        <v>1747</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0</v>
      </c>
      <c r="D106" s="7" t="str">
        <f t="shared" si="20"/>
        <v>N/A</v>
      </c>
      <c r="E106" s="26">
        <v>0</v>
      </c>
      <c r="F106" s="7" t="str">
        <f t="shared" si="21"/>
        <v>N/A</v>
      </c>
      <c r="G106" s="26">
        <v>511099</v>
      </c>
      <c r="H106" s="7" t="str">
        <f t="shared" si="22"/>
        <v>N/A</v>
      </c>
      <c r="I106" s="8" t="s">
        <v>1747</v>
      </c>
      <c r="J106" s="8" t="s">
        <v>1747</v>
      </c>
      <c r="K106" s="25" t="s">
        <v>736</v>
      </c>
      <c r="L106" s="91" t="str">
        <f t="shared" si="19"/>
        <v>N/A</v>
      </c>
    </row>
    <row r="107" spans="1:12" x14ac:dyDescent="0.25">
      <c r="A107" s="114" t="s">
        <v>521</v>
      </c>
      <c r="B107" s="21" t="s">
        <v>213</v>
      </c>
      <c r="C107" s="22">
        <v>0</v>
      </c>
      <c r="D107" s="7" t="str">
        <f t="shared" si="20"/>
        <v>N/A</v>
      </c>
      <c r="E107" s="22">
        <v>0</v>
      </c>
      <c r="F107" s="7" t="str">
        <f t="shared" si="21"/>
        <v>N/A</v>
      </c>
      <c r="G107" s="22">
        <v>800</v>
      </c>
      <c r="H107" s="7" t="str">
        <f t="shared" si="22"/>
        <v>N/A</v>
      </c>
      <c r="I107" s="8" t="s">
        <v>1747</v>
      </c>
      <c r="J107" s="8" t="s">
        <v>1747</v>
      </c>
      <c r="K107" s="25" t="s">
        <v>736</v>
      </c>
      <c r="L107" s="91" t="str">
        <f t="shared" si="19"/>
        <v>N/A</v>
      </c>
    </row>
    <row r="108" spans="1:12" ht="25" x14ac:dyDescent="0.25">
      <c r="A108" s="114" t="s">
        <v>1181</v>
      </c>
      <c r="B108" s="21" t="s">
        <v>213</v>
      </c>
      <c r="C108" s="26" t="s">
        <v>1747</v>
      </c>
      <c r="D108" s="7" t="str">
        <f t="shared" si="20"/>
        <v>N/A</v>
      </c>
      <c r="E108" s="26" t="s">
        <v>1747</v>
      </c>
      <c r="F108" s="7" t="str">
        <f t="shared" si="21"/>
        <v>N/A</v>
      </c>
      <c r="G108" s="26">
        <v>638.87374999999997</v>
      </c>
      <c r="H108" s="7" t="str">
        <f t="shared" si="22"/>
        <v>N/A</v>
      </c>
      <c r="I108" s="8" t="s">
        <v>1747</v>
      </c>
      <c r="J108" s="8" t="s">
        <v>1747</v>
      </c>
      <c r="K108" s="25" t="s">
        <v>736</v>
      </c>
      <c r="L108" s="91" t="str">
        <f t="shared" si="19"/>
        <v>N/A</v>
      </c>
    </row>
    <row r="109" spans="1:12" ht="25" x14ac:dyDescent="0.25">
      <c r="A109" s="114" t="s">
        <v>1182</v>
      </c>
      <c r="B109" s="21" t="s">
        <v>213</v>
      </c>
      <c r="C109" s="26">
        <v>0</v>
      </c>
      <c r="D109" s="7" t="str">
        <f t="shared" si="20"/>
        <v>N/A</v>
      </c>
      <c r="E109" s="26">
        <v>0</v>
      </c>
      <c r="F109" s="7" t="str">
        <f t="shared" si="21"/>
        <v>N/A</v>
      </c>
      <c r="G109" s="26">
        <v>14104</v>
      </c>
      <c r="H109" s="7" t="str">
        <f t="shared" si="22"/>
        <v>N/A</v>
      </c>
      <c r="I109" s="8" t="s">
        <v>1747</v>
      </c>
      <c r="J109" s="8" t="s">
        <v>1747</v>
      </c>
      <c r="K109" s="25" t="s">
        <v>736</v>
      </c>
      <c r="L109" s="91" t="str">
        <f t="shared" si="19"/>
        <v>N/A</v>
      </c>
    </row>
    <row r="110" spans="1:12" x14ac:dyDescent="0.25">
      <c r="A110" s="114" t="s">
        <v>522</v>
      </c>
      <c r="B110" s="21" t="s">
        <v>213</v>
      </c>
      <c r="C110" s="22">
        <v>0</v>
      </c>
      <c r="D110" s="7" t="str">
        <f t="shared" si="20"/>
        <v>N/A</v>
      </c>
      <c r="E110" s="22">
        <v>0</v>
      </c>
      <c r="F110" s="7" t="str">
        <f t="shared" si="21"/>
        <v>N/A</v>
      </c>
      <c r="G110" s="22">
        <v>34</v>
      </c>
      <c r="H110" s="7" t="str">
        <f t="shared" si="22"/>
        <v>N/A</v>
      </c>
      <c r="I110" s="8" t="s">
        <v>1747</v>
      </c>
      <c r="J110" s="8" t="s">
        <v>1747</v>
      </c>
      <c r="K110" s="25" t="s">
        <v>736</v>
      </c>
      <c r="L110" s="91" t="str">
        <f t="shared" si="19"/>
        <v>N/A</v>
      </c>
    </row>
    <row r="111" spans="1:12" ht="25" x14ac:dyDescent="0.25">
      <c r="A111" s="114" t="s">
        <v>1183</v>
      </c>
      <c r="B111" s="21" t="s">
        <v>213</v>
      </c>
      <c r="C111" s="26" t="s">
        <v>1747</v>
      </c>
      <c r="D111" s="7" t="str">
        <f t="shared" si="20"/>
        <v>N/A</v>
      </c>
      <c r="E111" s="26" t="s">
        <v>1747</v>
      </c>
      <c r="F111" s="7" t="str">
        <f t="shared" si="21"/>
        <v>N/A</v>
      </c>
      <c r="G111" s="26">
        <v>414.82352940999999</v>
      </c>
      <c r="H111" s="7" t="str">
        <f t="shared" si="22"/>
        <v>N/A</v>
      </c>
      <c r="I111" s="8" t="s">
        <v>1747</v>
      </c>
      <c r="J111" s="8" t="s">
        <v>1747</v>
      </c>
      <c r="K111" s="25" t="s">
        <v>736</v>
      </c>
      <c r="L111" s="91" t="str">
        <f t="shared" si="19"/>
        <v>N/A</v>
      </c>
    </row>
    <row r="112" spans="1:12" ht="25" x14ac:dyDescent="0.25">
      <c r="A112" s="114" t="s">
        <v>1184</v>
      </c>
      <c r="B112" s="21" t="s">
        <v>213</v>
      </c>
      <c r="C112" s="26">
        <v>0</v>
      </c>
      <c r="D112" s="7" t="str">
        <f t="shared" si="20"/>
        <v>N/A</v>
      </c>
      <c r="E112" s="26">
        <v>0</v>
      </c>
      <c r="F112" s="7" t="str">
        <f t="shared" si="21"/>
        <v>N/A</v>
      </c>
      <c r="G112" s="26">
        <v>24592</v>
      </c>
      <c r="H112" s="7" t="str">
        <f t="shared" si="22"/>
        <v>N/A</v>
      </c>
      <c r="I112" s="8" t="s">
        <v>1747</v>
      </c>
      <c r="J112" s="8" t="s">
        <v>1747</v>
      </c>
      <c r="K112" s="25" t="s">
        <v>736</v>
      </c>
      <c r="L112" s="91" t="str">
        <f t="shared" si="19"/>
        <v>N/A</v>
      </c>
    </row>
    <row r="113" spans="1:12" x14ac:dyDescent="0.25">
      <c r="A113" s="114" t="s">
        <v>523</v>
      </c>
      <c r="B113" s="21" t="s">
        <v>213</v>
      </c>
      <c r="C113" s="22">
        <v>0</v>
      </c>
      <c r="D113" s="7" t="str">
        <f t="shared" si="20"/>
        <v>N/A</v>
      </c>
      <c r="E113" s="22">
        <v>0</v>
      </c>
      <c r="F113" s="7" t="str">
        <f t="shared" si="21"/>
        <v>N/A</v>
      </c>
      <c r="G113" s="22">
        <v>27</v>
      </c>
      <c r="H113" s="7" t="str">
        <f t="shared" si="22"/>
        <v>N/A</v>
      </c>
      <c r="I113" s="8" t="s">
        <v>1747</v>
      </c>
      <c r="J113" s="8" t="s">
        <v>1747</v>
      </c>
      <c r="K113" s="25" t="s">
        <v>736</v>
      </c>
      <c r="L113" s="91" t="str">
        <f t="shared" si="19"/>
        <v>N/A</v>
      </c>
    </row>
    <row r="114" spans="1:12" ht="25" x14ac:dyDescent="0.25">
      <c r="A114" s="114" t="s">
        <v>1185</v>
      </c>
      <c r="B114" s="21" t="s">
        <v>213</v>
      </c>
      <c r="C114" s="26" t="s">
        <v>1747</v>
      </c>
      <c r="D114" s="7" t="str">
        <f t="shared" si="20"/>
        <v>N/A</v>
      </c>
      <c r="E114" s="26" t="s">
        <v>1747</v>
      </c>
      <c r="F114" s="7" t="str">
        <f t="shared" si="21"/>
        <v>N/A</v>
      </c>
      <c r="G114" s="26">
        <v>910.81481481000003</v>
      </c>
      <c r="H114" s="7" t="str">
        <f t="shared" si="22"/>
        <v>N/A</v>
      </c>
      <c r="I114" s="8" t="s">
        <v>1747</v>
      </c>
      <c r="J114" s="8" t="s">
        <v>1747</v>
      </c>
      <c r="K114" s="25" t="s">
        <v>736</v>
      </c>
      <c r="L114" s="91" t="str">
        <f t="shared" si="19"/>
        <v>N/A</v>
      </c>
    </row>
    <row r="115" spans="1:12" ht="25" x14ac:dyDescent="0.25">
      <c r="A115" s="114" t="s">
        <v>1186</v>
      </c>
      <c r="B115" s="21" t="s">
        <v>213</v>
      </c>
      <c r="C115" s="26">
        <v>0</v>
      </c>
      <c r="D115" s="7" t="str">
        <f t="shared" ref="D115:D146" si="23">IF($B115="N/A","N/A",IF(C115&gt;10,"No",IF(C115&lt;-10,"No","Yes")))</f>
        <v>N/A</v>
      </c>
      <c r="E115" s="26">
        <v>0</v>
      </c>
      <c r="F115" s="7" t="str">
        <f t="shared" ref="F115:F146" si="24">IF($B115="N/A","N/A",IF(E115&gt;10,"No",IF(E115&lt;-10,"No","Yes")))</f>
        <v>N/A</v>
      </c>
      <c r="G115" s="26">
        <v>7609</v>
      </c>
      <c r="H115" s="7" t="str">
        <f t="shared" ref="H115:H146" si="25">IF($B115="N/A","N/A",IF(G115&gt;10,"No",IF(G115&lt;-10,"No","Yes")))</f>
        <v>N/A</v>
      </c>
      <c r="I115" s="8" t="s">
        <v>1747</v>
      </c>
      <c r="J115" s="8" t="s">
        <v>1747</v>
      </c>
      <c r="K115" s="25" t="s">
        <v>736</v>
      </c>
      <c r="L115" s="91" t="str">
        <f t="shared" si="19"/>
        <v>N/A</v>
      </c>
    </row>
    <row r="116" spans="1:12" ht="25" x14ac:dyDescent="0.25">
      <c r="A116" s="114" t="s">
        <v>524</v>
      </c>
      <c r="B116" s="21" t="s">
        <v>213</v>
      </c>
      <c r="C116" s="22">
        <v>0</v>
      </c>
      <c r="D116" s="7" t="str">
        <f t="shared" si="23"/>
        <v>N/A</v>
      </c>
      <c r="E116" s="22">
        <v>0</v>
      </c>
      <c r="F116" s="7" t="str">
        <f t="shared" si="24"/>
        <v>N/A</v>
      </c>
      <c r="G116" s="22">
        <v>15</v>
      </c>
      <c r="H116" s="7" t="str">
        <f t="shared" si="25"/>
        <v>N/A</v>
      </c>
      <c r="I116" s="8" t="s">
        <v>1747</v>
      </c>
      <c r="J116" s="8" t="s">
        <v>1747</v>
      </c>
      <c r="K116" s="25" t="s">
        <v>736</v>
      </c>
      <c r="L116" s="91" t="str">
        <f t="shared" si="19"/>
        <v>N/A</v>
      </c>
    </row>
    <row r="117" spans="1:12" ht="25" x14ac:dyDescent="0.25">
      <c r="A117" s="114" t="s">
        <v>1187</v>
      </c>
      <c r="B117" s="21" t="s">
        <v>213</v>
      </c>
      <c r="C117" s="26" t="s">
        <v>1747</v>
      </c>
      <c r="D117" s="7" t="str">
        <f t="shared" si="23"/>
        <v>N/A</v>
      </c>
      <c r="E117" s="26" t="s">
        <v>1747</v>
      </c>
      <c r="F117" s="7" t="str">
        <f t="shared" si="24"/>
        <v>N/A</v>
      </c>
      <c r="G117" s="26">
        <v>507.26666667000001</v>
      </c>
      <c r="H117" s="7" t="str">
        <f t="shared" si="25"/>
        <v>N/A</v>
      </c>
      <c r="I117" s="8" t="s">
        <v>1747</v>
      </c>
      <c r="J117" s="8" t="s">
        <v>1747</v>
      </c>
      <c r="K117" s="25" t="s">
        <v>736</v>
      </c>
      <c r="L117" s="91" t="str">
        <f t="shared" si="19"/>
        <v>N/A</v>
      </c>
    </row>
    <row r="118" spans="1:12" ht="25" x14ac:dyDescent="0.25">
      <c r="A118" s="114" t="s">
        <v>1188</v>
      </c>
      <c r="B118" s="21" t="s">
        <v>213</v>
      </c>
      <c r="C118" s="26">
        <v>0</v>
      </c>
      <c r="D118" s="7" t="str">
        <f t="shared" si="23"/>
        <v>N/A</v>
      </c>
      <c r="E118" s="26">
        <v>0</v>
      </c>
      <c r="F118" s="7" t="str">
        <f t="shared" si="24"/>
        <v>N/A</v>
      </c>
      <c r="G118" s="26">
        <v>8700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144</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v>60.416666667000001</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0</v>
      </c>
      <c r="D124" s="7" t="str">
        <f t="shared" si="23"/>
        <v>N/A</v>
      </c>
      <c r="E124" s="26">
        <v>0</v>
      </c>
      <c r="F124" s="7" t="str">
        <f t="shared" si="24"/>
        <v>N/A</v>
      </c>
      <c r="G124" s="26">
        <v>45408</v>
      </c>
      <c r="H124" s="7" t="str">
        <f t="shared" si="25"/>
        <v>N/A</v>
      </c>
      <c r="I124" s="8" t="s">
        <v>1747</v>
      </c>
      <c r="J124" s="8" t="s">
        <v>1747</v>
      </c>
      <c r="K124" s="25" t="s">
        <v>736</v>
      </c>
      <c r="L124" s="91" t="str">
        <f t="shared" si="19"/>
        <v>N/A</v>
      </c>
    </row>
    <row r="125" spans="1:12" ht="25" x14ac:dyDescent="0.25">
      <c r="A125" s="114" t="s">
        <v>527</v>
      </c>
      <c r="B125" s="21" t="s">
        <v>213</v>
      </c>
      <c r="C125" s="22">
        <v>0</v>
      </c>
      <c r="D125" s="7" t="str">
        <f t="shared" si="23"/>
        <v>N/A</v>
      </c>
      <c r="E125" s="22">
        <v>0</v>
      </c>
      <c r="F125" s="7" t="str">
        <f t="shared" si="24"/>
        <v>N/A</v>
      </c>
      <c r="G125" s="22">
        <v>496</v>
      </c>
      <c r="H125" s="7" t="str">
        <f t="shared" si="25"/>
        <v>N/A</v>
      </c>
      <c r="I125" s="8" t="s">
        <v>1747</v>
      </c>
      <c r="J125" s="8" t="s">
        <v>1747</v>
      </c>
      <c r="K125" s="25" t="s">
        <v>736</v>
      </c>
      <c r="L125" s="91" t="str">
        <f t="shared" si="19"/>
        <v>N/A</v>
      </c>
    </row>
    <row r="126" spans="1:12" ht="25" x14ac:dyDescent="0.25">
      <c r="A126" s="114" t="s">
        <v>1193</v>
      </c>
      <c r="B126" s="21" t="s">
        <v>213</v>
      </c>
      <c r="C126" s="26" t="s">
        <v>1747</v>
      </c>
      <c r="D126" s="7" t="str">
        <f t="shared" si="23"/>
        <v>N/A</v>
      </c>
      <c r="E126" s="26" t="s">
        <v>1747</v>
      </c>
      <c r="F126" s="7" t="str">
        <f t="shared" si="24"/>
        <v>N/A</v>
      </c>
      <c r="G126" s="26">
        <v>91.548387097000003</v>
      </c>
      <c r="H126" s="7" t="str">
        <f t="shared" si="25"/>
        <v>N/A</v>
      </c>
      <c r="I126" s="8" t="s">
        <v>1747</v>
      </c>
      <c r="J126" s="8" t="s">
        <v>1747</v>
      </c>
      <c r="K126" s="25" t="s">
        <v>736</v>
      </c>
      <c r="L126" s="91" t="str">
        <f t="shared" si="19"/>
        <v>N/A</v>
      </c>
    </row>
    <row r="127" spans="1:12" ht="25" x14ac:dyDescent="0.25">
      <c r="A127" s="114" t="s">
        <v>1194</v>
      </c>
      <c r="B127" s="21" t="s">
        <v>213</v>
      </c>
      <c r="C127" s="26">
        <v>0</v>
      </c>
      <c r="D127" s="7" t="str">
        <f t="shared" si="23"/>
        <v>N/A</v>
      </c>
      <c r="E127" s="26">
        <v>0</v>
      </c>
      <c r="F127" s="7" t="str">
        <f t="shared" si="24"/>
        <v>N/A</v>
      </c>
      <c r="G127" s="26">
        <v>0</v>
      </c>
      <c r="H127" s="7" t="str">
        <f t="shared" si="25"/>
        <v>N/A</v>
      </c>
      <c r="I127" s="8" t="s">
        <v>1747</v>
      </c>
      <c r="J127" s="8" t="s">
        <v>1747</v>
      </c>
      <c r="K127" s="25" t="s">
        <v>736</v>
      </c>
      <c r="L127" s="91" t="str">
        <f t="shared" si="19"/>
        <v>N/A</v>
      </c>
    </row>
    <row r="128" spans="1:12" x14ac:dyDescent="0.25">
      <c r="A128" s="114" t="s">
        <v>528</v>
      </c>
      <c r="B128" s="21" t="s">
        <v>213</v>
      </c>
      <c r="C128" s="22">
        <v>0</v>
      </c>
      <c r="D128" s="7" t="str">
        <f t="shared" si="23"/>
        <v>N/A</v>
      </c>
      <c r="E128" s="22">
        <v>0</v>
      </c>
      <c r="F128" s="7" t="str">
        <f t="shared" si="24"/>
        <v>N/A</v>
      </c>
      <c r="G128" s="22">
        <v>0</v>
      </c>
      <c r="H128" s="7" t="str">
        <f t="shared" si="25"/>
        <v>N/A</v>
      </c>
      <c r="I128" s="8" t="s">
        <v>1747</v>
      </c>
      <c r="J128" s="8" t="s">
        <v>1747</v>
      </c>
      <c r="K128" s="25" t="s">
        <v>736</v>
      </c>
      <c r="L128" s="91" t="str">
        <f t="shared" si="19"/>
        <v>N/A</v>
      </c>
    </row>
    <row r="129" spans="1:12" ht="25" x14ac:dyDescent="0.25">
      <c r="A129" s="114" t="s">
        <v>1195</v>
      </c>
      <c r="B129" s="21" t="s">
        <v>213</v>
      </c>
      <c r="C129" s="26" t="s">
        <v>1747</v>
      </c>
      <c r="D129" s="7" t="str">
        <f t="shared" si="23"/>
        <v>N/A</v>
      </c>
      <c r="E129" s="26" t="s">
        <v>1747</v>
      </c>
      <c r="F129" s="7" t="str">
        <f t="shared" si="24"/>
        <v>N/A</v>
      </c>
      <c r="G129" s="26" t="s">
        <v>1747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5715</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18</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v>317.5</v>
      </c>
      <c r="H135" s="7" t="str">
        <f t="shared" si="25"/>
        <v>N/A</v>
      </c>
      <c r="I135" s="8" t="s">
        <v>1747</v>
      </c>
      <c r="J135" s="8" t="s">
        <v>1747</v>
      </c>
      <c r="K135" s="25" t="s">
        <v>736</v>
      </c>
      <c r="L135" s="91" t="str">
        <f t="shared" si="19"/>
        <v>N/A</v>
      </c>
    </row>
    <row r="136" spans="1:12" x14ac:dyDescent="0.25">
      <c r="A136" s="114" t="s">
        <v>1200</v>
      </c>
      <c r="B136" s="21" t="s">
        <v>213</v>
      </c>
      <c r="C136" s="26">
        <v>36124</v>
      </c>
      <c r="D136" s="7" t="str">
        <f t="shared" si="23"/>
        <v>N/A</v>
      </c>
      <c r="E136" s="26">
        <v>36123</v>
      </c>
      <c r="F136" s="7" t="str">
        <f t="shared" si="24"/>
        <v>N/A</v>
      </c>
      <c r="G136" s="26">
        <v>38175</v>
      </c>
      <c r="H136" s="7" t="str">
        <f t="shared" si="25"/>
        <v>N/A</v>
      </c>
      <c r="I136" s="8">
        <v>-3.0000000000000001E-3</v>
      </c>
      <c r="J136" s="8">
        <v>5.681</v>
      </c>
      <c r="K136" s="25" t="s">
        <v>736</v>
      </c>
      <c r="L136" s="91" t="str">
        <f t="shared" si="19"/>
        <v>Yes</v>
      </c>
    </row>
    <row r="137" spans="1:12" x14ac:dyDescent="0.25">
      <c r="A137" s="114" t="s">
        <v>531</v>
      </c>
      <c r="B137" s="21" t="s">
        <v>213</v>
      </c>
      <c r="C137" s="22">
        <v>135</v>
      </c>
      <c r="D137" s="7" t="str">
        <f t="shared" si="23"/>
        <v>N/A</v>
      </c>
      <c r="E137" s="22">
        <v>174</v>
      </c>
      <c r="F137" s="7" t="str">
        <f t="shared" si="24"/>
        <v>N/A</v>
      </c>
      <c r="G137" s="22">
        <v>138</v>
      </c>
      <c r="H137" s="7" t="str">
        <f t="shared" si="25"/>
        <v>N/A</v>
      </c>
      <c r="I137" s="8">
        <v>28.89</v>
      </c>
      <c r="J137" s="8">
        <v>-20.7</v>
      </c>
      <c r="K137" s="25" t="s">
        <v>736</v>
      </c>
      <c r="L137" s="91" t="str">
        <f t="shared" si="19"/>
        <v>Yes</v>
      </c>
    </row>
    <row r="138" spans="1:12" x14ac:dyDescent="0.25">
      <c r="A138" s="114" t="s">
        <v>1201</v>
      </c>
      <c r="B138" s="21" t="s">
        <v>213</v>
      </c>
      <c r="C138" s="26">
        <v>267.58518519</v>
      </c>
      <c r="D138" s="7" t="str">
        <f t="shared" si="23"/>
        <v>N/A</v>
      </c>
      <c r="E138" s="26">
        <v>207.60344828000001</v>
      </c>
      <c r="F138" s="7" t="str">
        <f t="shared" si="24"/>
        <v>N/A</v>
      </c>
      <c r="G138" s="26">
        <v>276.63043477999997</v>
      </c>
      <c r="H138" s="7" t="str">
        <f t="shared" si="25"/>
        <v>N/A</v>
      </c>
      <c r="I138" s="8">
        <v>-22.4</v>
      </c>
      <c r="J138" s="8">
        <v>33.25</v>
      </c>
      <c r="K138" s="25" t="s">
        <v>736</v>
      </c>
      <c r="L138" s="91" t="str">
        <f t="shared" si="19"/>
        <v>No</v>
      </c>
    </row>
    <row r="139" spans="1:12" x14ac:dyDescent="0.25">
      <c r="A139" s="140" t="s">
        <v>404</v>
      </c>
      <c r="B139" s="10" t="s">
        <v>213</v>
      </c>
      <c r="C139" s="10">
        <v>1705624544</v>
      </c>
      <c r="D139" s="7" t="str">
        <f t="shared" si="23"/>
        <v>N/A</v>
      </c>
      <c r="E139" s="10">
        <v>1928780025</v>
      </c>
      <c r="F139" s="7" t="str">
        <f t="shared" si="24"/>
        <v>N/A</v>
      </c>
      <c r="G139" s="10">
        <v>2033273053</v>
      </c>
      <c r="H139" s="7" t="str">
        <f t="shared" si="25"/>
        <v>N/A</v>
      </c>
      <c r="I139" s="8">
        <v>13.08</v>
      </c>
      <c r="J139" s="8">
        <v>5.4180000000000001</v>
      </c>
      <c r="K139" s="10" t="s">
        <v>213</v>
      </c>
      <c r="L139" s="91" t="str">
        <f t="shared" ref="L139:L158" si="26">IF(J139="Div by 0", "N/A", IF(K139="N/A","N/A", IF(J139&gt;VALUE(MID(K139,1,2)), "No", IF(J139&lt;-1*VALUE(MID(K139,1,2)), "No", "Yes"))))</f>
        <v>N/A</v>
      </c>
    </row>
    <row r="140" spans="1:12" x14ac:dyDescent="0.25">
      <c r="A140" s="140" t="s">
        <v>1202</v>
      </c>
      <c r="B140" s="10" t="s">
        <v>213</v>
      </c>
      <c r="C140" s="10">
        <v>4843.6528613999999</v>
      </c>
      <c r="D140" s="7" t="str">
        <f t="shared" si="23"/>
        <v>N/A</v>
      </c>
      <c r="E140" s="10">
        <v>5659.9976084</v>
      </c>
      <c r="F140" s="7" t="str">
        <f t="shared" si="24"/>
        <v>N/A</v>
      </c>
      <c r="G140" s="10">
        <v>6264.1272159</v>
      </c>
      <c r="H140" s="7" t="str">
        <f t="shared" si="25"/>
        <v>N/A</v>
      </c>
      <c r="I140" s="8">
        <v>16.850000000000001</v>
      </c>
      <c r="J140" s="8">
        <v>10.67</v>
      </c>
      <c r="K140" s="10" t="s">
        <v>213</v>
      </c>
      <c r="L140" s="91" t="str">
        <f t="shared" si="26"/>
        <v>N/A</v>
      </c>
    </row>
    <row r="141" spans="1:12" x14ac:dyDescent="0.25">
      <c r="A141" s="140" t="s">
        <v>405</v>
      </c>
      <c r="B141" s="10" t="s">
        <v>213</v>
      </c>
      <c r="C141" s="10">
        <v>74664</v>
      </c>
      <c r="D141" s="7" t="str">
        <f t="shared" si="23"/>
        <v>N/A</v>
      </c>
      <c r="E141" s="10">
        <v>205434</v>
      </c>
      <c r="F141" s="7" t="str">
        <f t="shared" si="24"/>
        <v>N/A</v>
      </c>
      <c r="G141" s="10">
        <v>807816</v>
      </c>
      <c r="H141" s="7" t="str">
        <f t="shared" si="25"/>
        <v>N/A</v>
      </c>
      <c r="I141" s="8">
        <v>175.1</v>
      </c>
      <c r="J141" s="8">
        <v>293.2</v>
      </c>
      <c r="K141" s="10" t="s">
        <v>213</v>
      </c>
      <c r="L141" s="91" t="str">
        <f t="shared" si="26"/>
        <v>N/A</v>
      </c>
    </row>
    <row r="142" spans="1:12" x14ac:dyDescent="0.25">
      <c r="A142" s="140" t="s">
        <v>1203</v>
      </c>
      <c r="B142" s="10" t="s">
        <v>213</v>
      </c>
      <c r="C142" s="10">
        <v>121.01134522</v>
      </c>
      <c r="D142" s="7" t="str">
        <f t="shared" si="23"/>
        <v>N/A</v>
      </c>
      <c r="E142" s="10">
        <v>185.07567567999999</v>
      </c>
      <c r="F142" s="7" t="str">
        <f t="shared" si="24"/>
        <v>N/A</v>
      </c>
      <c r="G142" s="10">
        <v>662.14426230000004</v>
      </c>
      <c r="H142" s="7" t="str">
        <f t="shared" si="25"/>
        <v>N/A</v>
      </c>
      <c r="I142" s="8">
        <v>52.94</v>
      </c>
      <c r="J142" s="8">
        <v>257.8</v>
      </c>
      <c r="K142" s="10" t="s">
        <v>213</v>
      </c>
      <c r="L142" s="91" t="str">
        <f t="shared" si="26"/>
        <v>N/A</v>
      </c>
    </row>
    <row r="143" spans="1:12" x14ac:dyDescent="0.25">
      <c r="A143" s="140" t="s">
        <v>406</v>
      </c>
      <c r="B143" s="10" t="s">
        <v>213</v>
      </c>
      <c r="C143" s="10">
        <v>23435815</v>
      </c>
      <c r="D143" s="7" t="str">
        <f t="shared" si="23"/>
        <v>N/A</v>
      </c>
      <c r="E143" s="10">
        <v>27491753</v>
      </c>
      <c r="F143" s="7" t="str">
        <f t="shared" si="24"/>
        <v>N/A</v>
      </c>
      <c r="G143" s="10">
        <v>27845682</v>
      </c>
      <c r="H143" s="7" t="str">
        <f t="shared" si="25"/>
        <v>N/A</v>
      </c>
      <c r="I143" s="8">
        <v>17.309999999999999</v>
      </c>
      <c r="J143" s="8">
        <v>1.2869999999999999</v>
      </c>
      <c r="K143" s="10" t="s">
        <v>213</v>
      </c>
      <c r="L143" s="91" t="str">
        <f t="shared" si="26"/>
        <v>N/A</v>
      </c>
    </row>
    <row r="144" spans="1:12" x14ac:dyDescent="0.25">
      <c r="A144" s="140" t="s">
        <v>1204</v>
      </c>
      <c r="B144" s="10" t="s">
        <v>213</v>
      </c>
      <c r="C144" s="10">
        <v>548.43711972000006</v>
      </c>
      <c r="D144" s="7" t="str">
        <f t="shared" si="23"/>
        <v>N/A</v>
      </c>
      <c r="E144" s="10">
        <v>646.10465335000004</v>
      </c>
      <c r="F144" s="7" t="str">
        <f t="shared" si="24"/>
        <v>N/A</v>
      </c>
      <c r="G144" s="10">
        <v>678.73255984000002</v>
      </c>
      <c r="H144" s="7" t="str">
        <f t="shared" si="25"/>
        <v>N/A</v>
      </c>
      <c r="I144" s="8">
        <v>17.809999999999999</v>
      </c>
      <c r="J144" s="8">
        <v>5.05</v>
      </c>
      <c r="K144" s="10" t="s">
        <v>213</v>
      </c>
      <c r="L144" s="91" t="str">
        <f t="shared" si="26"/>
        <v>N/A</v>
      </c>
    </row>
    <row r="145" spans="1:13" x14ac:dyDescent="0.25">
      <c r="A145" s="140" t="s">
        <v>407</v>
      </c>
      <c r="B145" s="10" t="s">
        <v>213</v>
      </c>
      <c r="C145" s="10">
        <v>212494</v>
      </c>
      <c r="D145" s="7" t="str">
        <f t="shared" si="23"/>
        <v>N/A</v>
      </c>
      <c r="E145" s="10">
        <v>209245</v>
      </c>
      <c r="F145" s="7" t="str">
        <f t="shared" si="24"/>
        <v>N/A</v>
      </c>
      <c r="G145" s="10">
        <v>209984</v>
      </c>
      <c r="H145" s="7" t="str">
        <f t="shared" si="25"/>
        <v>N/A</v>
      </c>
      <c r="I145" s="8">
        <v>-1.53</v>
      </c>
      <c r="J145" s="8">
        <v>0.35320000000000001</v>
      </c>
      <c r="K145" s="10" t="s">
        <v>213</v>
      </c>
      <c r="L145" s="91" t="str">
        <f t="shared" si="26"/>
        <v>N/A</v>
      </c>
    </row>
    <row r="146" spans="1:13" x14ac:dyDescent="0.25">
      <c r="A146" s="140" t="s">
        <v>1205</v>
      </c>
      <c r="B146" s="10" t="s">
        <v>213</v>
      </c>
      <c r="C146" s="10">
        <v>2499.9294117999998</v>
      </c>
      <c r="D146" s="7" t="str">
        <f t="shared" si="23"/>
        <v>N/A</v>
      </c>
      <c r="E146" s="10">
        <v>3219.1538461999999</v>
      </c>
      <c r="F146" s="7" t="str">
        <f t="shared" si="24"/>
        <v>N/A</v>
      </c>
      <c r="G146" s="10">
        <v>4117.3333333</v>
      </c>
      <c r="H146" s="7" t="str">
        <f t="shared" si="25"/>
        <v>N/A</v>
      </c>
      <c r="I146" s="8">
        <v>28.77</v>
      </c>
      <c r="J146" s="8">
        <v>27.9</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91" t="str">
        <f t="shared" si="26"/>
        <v>N/A</v>
      </c>
      <c r="M153" s="31"/>
    </row>
    <row r="154" spans="1:13" x14ac:dyDescent="0.25">
      <c r="A154" s="140" t="s">
        <v>1209</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1720.1664066000001</v>
      </c>
      <c r="D164" s="78" t="str">
        <f t="shared" ref="D164" si="31">IF($B164="N/A","N/A",IF(C164&gt;10,"No",IF(C164&lt;-10,"No","Yes")))</f>
        <v>N/A</v>
      </c>
      <c r="E164" s="77">
        <v>1905.3154569999999</v>
      </c>
      <c r="F164" s="78" t="str">
        <f t="shared" ref="F164" si="32">IF($B164="N/A","N/A",IF(E164&gt;10,"No",IF(E164&lt;-10,"No","Yes")))</f>
        <v>N/A</v>
      </c>
      <c r="G164" s="77">
        <v>2110.9715114999999</v>
      </c>
      <c r="H164" s="78" t="str">
        <f t="shared" ref="H164" si="33">IF($B164="N/A","N/A",IF(G164&gt;10,"No",IF(G164&lt;-10,"No","Yes")))</f>
        <v>N/A</v>
      </c>
      <c r="I164" s="79">
        <v>10.76</v>
      </c>
      <c r="J164" s="79">
        <v>10.79</v>
      </c>
      <c r="K164" s="80" t="s">
        <v>736</v>
      </c>
      <c r="L164" s="93" t="str">
        <f>IF(J164="Div by 0", "N/A", IF(OR(J164="N/A",K164="N/A"),"N/A", IF(J164&gt;VALUE(MID(K164,1,2)), "No", IF(J164&lt;-1*VALUE(MID(K164,1,2)), "No", "Yes"))))</f>
        <v>Yes</v>
      </c>
      <c r="N164" s="32"/>
    </row>
    <row r="165" spans="1:16" x14ac:dyDescent="0.25">
      <c r="A165" s="140" t="s">
        <v>1214</v>
      </c>
      <c r="B165" s="10" t="s">
        <v>213</v>
      </c>
      <c r="C165" s="10">
        <v>1730.4036994000001</v>
      </c>
      <c r="D165" s="7" t="str">
        <f t="shared" ref="D165:D171" si="34">IF($B165="N/A","N/A",IF(C165&gt;10,"No",IF(C165&lt;-10,"No","Yes")))</f>
        <v>N/A</v>
      </c>
      <c r="E165" s="10">
        <v>1909.6442414999999</v>
      </c>
      <c r="F165" s="7" t="str">
        <f t="shared" ref="F165:F171" si="35">IF($B165="N/A","N/A",IF(E165&gt;10,"No",IF(E165&lt;-10,"No","Yes")))</f>
        <v>N/A</v>
      </c>
      <c r="G165" s="10">
        <v>2117.3064555999999</v>
      </c>
      <c r="H165" s="7" t="str">
        <f t="shared" ref="H165:H171" si="36">IF($B165="N/A","N/A",IF(G165&gt;10,"No",IF(G165&lt;-10,"No","Yes")))</f>
        <v>N/A</v>
      </c>
      <c r="I165" s="8">
        <v>10.36</v>
      </c>
      <c r="J165" s="8">
        <v>10.87</v>
      </c>
      <c r="K165" s="25" t="s">
        <v>736</v>
      </c>
      <c r="L165" s="91" t="str">
        <f>IF(J165="Div by 0", "N/A", IF(OR(J165="N/A",K165="N/A"),"N/A", IF(J165&gt;VALUE(MID(K165,1,2)), "No", IF(J165&lt;-1*VALUE(MID(K165,1,2)), "No", "Yes"))))</f>
        <v>Yes</v>
      </c>
      <c r="N165" s="32"/>
    </row>
    <row r="166" spans="1:16" x14ac:dyDescent="0.25">
      <c r="A166" s="140" t="s">
        <v>1215</v>
      </c>
      <c r="B166" s="10" t="s">
        <v>213</v>
      </c>
      <c r="C166" s="10">
        <v>1429.9421721000001</v>
      </c>
      <c r="D166" s="7" t="str">
        <f t="shared" si="34"/>
        <v>N/A</v>
      </c>
      <c r="E166" s="10">
        <v>1773.2109144999999</v>
      </c>
      <c r="F166" s="7" t="str">
        <f t="shared" si="35"/>
        <v>N/A</v>
      </c>
      <c r="G166" s="10">
        <v>1967.0828652</v>
      </c>
      <c r="H166" s="7" t="str">
        <f t="shared" si="36"/>
        <v>N/A</v>
      </c>
      <c r="I166" s="8">
        <v>24.01</v>
      </c>
      <c r="J166" s="8">
        <v>10.93</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352162</v>
      </c>
      <c r="D6" s="7" t="str">
        <f t="shared" ref="D6:D11" si="0">IF($B6="N/A","N/A",IF(C6&gt;10,"No",IF(C6&lt;-10,"No","Yes")))</f>
        <v>N/A</v>
      </c>
      <c r="E6" s="1">
        <v>340789</v>
      </c>
      <c r="F6" s="7" t="str">
        <f t="shared" ref="F6:F11" si="1">IF($B6="N/A","N/A",IF(E6&gt;10,"No",IF(E6&lt;-10,"No","Yes")))</f>
        <v>N/A</v>
      </c>
      <c r="G6" s="1">
        <v>324603</v>
      </c>
      <c r="H6" s="7" t="str">
        <f t="shared" ref="H6:H11" si="2">IF($B6="N/A","N/A",IF(G6&gt;10,"No",IF(G6&lt;-10,"No","Yes")))</f>
        <v>N/A</v>
      </c>
      <c r="I6" s="8">
        <v>-3.23</v>
      </c>
      <c r="J6" s="8">
        <v>-4.75</v>
      </c>
      <c r="K6" s="1" t="s">
        <v>736</v>
      </c>
      <c r="L6" s="91" t="str">
        <f t="shared" ref="L6:L14" si="3">IF(J6="Div by 0", "N/A", IF(K6="N/A","N/A", IF(J6&gt;VALUE(MID(K6,1,2)), "No", IF(J6&lt;-1*VALUE(MID(K6,1,2)), "No", "Yes"))))</f>
        <v>Yes</v>
      </c>
    </row>
    <row r="7" spans="1:12" x14ac:dyDescent="0.25">
      <c r="A7" s="123" t="s">
        <v>100</v>
      </c>
      <c r="B7" s="25" t="s">
        <v>213</v>
      </c>
      <c r="C7" s="1">
        <v>27815</v>
      </c>
      <c r="D7" s="7" t="str">
        <f t="shared" si="0"/>
        <v>N/A</v>
      </c>
      <c r="E7" s="1">
        <v>27385</v>
      </c>
      <c r="F7" s="7" t="str">
        <f t="shared" si="1"/>
        <v>N/A</v>
      </c>
      <c r="G7" s="1">
        <v>27597</v>
      </c>
      <c r="H7" s="7" t="str">
        <f t="shared" si="2"/>
        <v>N/A</v>
      </c>
      <c r="I7" s="8">
        <v>-1.55</v>
      </c>
      <c r="J7" s="8">
        <v>0.77410000000000001</v>
      </c>
      <c r="K7" s="25" t="s">
        <v>736</v>
      </c>
      <c r="L7" s="91" t="str">
        <f t="shared" si="3"/>
        <v>Yes</v>
      </c>
    </row>
    <row r="8" spans="1:12" x14ac:dyDescent="0.25">
      <c r="A8" s="123" t="s">
        <v>101</v>
      </c>
      <c r="B8" s="25" t="s">
        <v>213</v>
      </c>
      <c r="C8" s="1">
        <v>59309</v>
      </c>
      <c r="D8" s="7" t="str">
        <f t="shared" si="0"/>
        <v>N/A</v>
      </c>
      <c r="E8" s="1">
        <v>59932</v>
      </c>
      <c r="F8" s="7" t="str">
        <f t="shared" si="1"/>
        <v>N/A</v>
      </c>
      <c r="G8" s="1">
        <v>61910</v>
      </c>
      <c r="H8" s="7" t="str">
        <f t="shared" si="2"/>
        <v>N/A</v>
      </c>
      <c r="I8" s="8">
        <v>1.05</v>
      </c>
      <c r="J8" s="8">
        <v>3.3</v>
      </c>
      <c r="K8" s="25" t="s">
        <v>736</v>
      </c>
      <c r="L8" s="91" t="str">
        <f t="shared" si="3"/>
        <v>Yes</v>
      </c>
    </row>
    <row r="9" spans="1:12" x14ac:dyDescent="0.25">
      <c r="A9" s="123" t="s">
        <v>104</v>
      </c>
      <c r="B9" s="25" t="s">
        <v>213</v>
      </c>
      <c r="C9" s="1">
        <v>144167</v>
      </c>
      <c r="D9" s="7" t="str">
        <f t="shared" si="0"/>
        <v>N/A</v>
      </c>
      <c r="E9" s="1">
        <v>141870</v>
      </c>
      <c r="F9" s="7" t="str">
        <f t="shared" si="1"/>
        <v>N/A</v>
      </c>
      <c r="G9" s="1">
        <v>138241</v>
      </c>
      <c r="H9" s="7" t="str">
        <f t="shared" si="2"/>
        <v>N/A</v>
      </c>
      <c r="I9" s="8">
        <v>-1.59</v>
      </c>
      <c r="J9" s="8">
        <v>-2.56</v>
      </c>
      <c r="K9" s="25" t="s">
        <v>736</v>
      </c>
      <c r="L9" s="91" t="str">
        <f t="shared" si="3"/>
        <v>Yes</v>
      </c>
    </row>
    <row r="10" spans="1:12" x14ac:dyDescent="0.25">
      <c r="A10" s="123" t="s">
        <v>105</v>
      </c>
      <c r="B10" s="25" t="s">
        <v>213</v>
      </c>
      <c r="C10" s="1">
        <v>120871</v>
      </c>
      <c r="D10" s="7" t="str">
        <f t="shared" si="0"/>
        <v>N/A</v>
      </c>
      <c r="E10" s="1">
        <v>111602</v>
      </c>
      <c r="F10" s="7" t="str">
        <f t="shared" si="1"/>
        <v>N/A</v>
      </c>
      <c r="G10" s="1">
        <v>96855</v>
      </c>
      <c r="H10" s="7" t="str">
        <f t="shared" si="2"/>
        <v>N/A</v>
      </c>
      <c r="I10" s="8">
        <v>-7.67</v>
      </c>
      <c r="J10" s="8">
        <v>-13.2</v>
      </c>
      <c r="K10" s="25" t="s">
        <v>736</v>
      </c>
      <c r="L10" s="91" t="str">
        <f t="shared" si="3"/>
        <v>Yes</v>
      </c>
    </row>
    <row r="11" spans="1:12" x14ac:dyDescent="0.25">
      <c r="A11" s="123" t="s">
        <v>77</v>
      </c>
      <c r="B11" s="1" t="s">
        <v>213</v>
      </c>
      <c r="C11" s="1">
        <v>308957.07</v>
      </c>
      <c r="D11" s="7" t="str">
        <f t="shared" si="0"/>
        <v>N/A</v>
      </c>
      <c r="E11" s="1">
        <v>296580.75</v>
      </c>
      <c r="F11" s="7" t="str">
        <f t="shared" si="1"/>
        <v>N/A</v>
      </c>
      <c r="G11" s="1">
        <v>281932.55</v>
      </c>
      <c r="H11" s="7" t="str">
        <f t="shared" si="2"/>
        <v>N/A</v>
      </c>
      <c r="I11" s="8">
        <v>-4.01</v>
      </c>
      <c r="J11" s="8">
        <v>-4.9400000000000004</v>
      </c>
      <c r="K11" s="1" t="s">
        <v>737</v>
      </c>
      <c r="L11" s="91" t="str">
        <f t="shared" si="3"/>
        <v>Yes</v>
      </c>
    </row>
    <row r="12" spans="1:12" x14ac:dyDescent="0.25">
      <c r="A12" s="123" t="s">
        <v>115</v>
      </c>
      <c r="B12" s="1" t="s">
        <v>213</v>
      </c>
      <c r="C12" s="1">
        <v>60834</v>
      </c>
      <c r="D12" s="1" t="s">
        <v>213</v>
      </c>
      <c r="E12" s="1">
        <v>60636</v>
      </c>
      <c r="F12" s="1" t="s">
        <v>213</v>
      </c>
      <c r="G12" s="1">
        <v>60674</v>
      </c>
      <c r="H12" s="1" t="s">
        <v>213</v>
      </c>
      <c r="I12" s="8">
        <v>-0.32500000000000001</v>
      </c>
      <c r="J12" s="8">
        <v>6.2700000000000006E-2</v>
      </c>
      <c r="K12" s="1" t="s">
        <v>737</v>
      </c>
      <c r="L12" s="91" t="str">
        <f t="shared" si="3"/>
        <v>Yes</v>
      </c>
    </row>
    <row r="13" spans="1:12" x14ac:dyDescent="0.25">
      <c r="A13" s="123" t="s">
        <v>447</v>
      </c>
      <c r="B13" s="1" t="s">
        <v>213</v>
      </c>
      <c r="C13" s="1">
        <v>27135</v>
      </c>
      <c r="D13" s="1" t="s">
        <v>213</v>
      </c>
      <c r="E13" s="1">
        <v>26774</v>
      </c>
      <c r="F13" s="1" t="s">
        <v>213</v>
      </c>
      <c r="G13" s="1">
        <v>26974</v>
      </c>
      <c r="H13" s="1" t="s">
        <v>213</v>
      </c>
      <c r="I13" s="8">
        <v>-1.33</v>
      </c>
      <c r="J13" s="8">
        <v>0.747</v>
      </c>
      <c r="K13" s="1" t="s">
        <v>737</v>
      </c>
      <c r="L13" s="91" t="str">
        <f t="shared" si="3"/>
        <v>Yes</v>
      </c>
    </row>
    <row r="14" spans="1:12" x14ac:dyDescent="0.25">
      <c r="A14" s="123" t="s">
        <v>448</v>
      </c>
      <c r="B14" s="1" t="s">
        <v>213</v>
      </c>
      <c r="C14" s="1">
        <v>28416</v>
      </c>
      <c r="D14" s="1" t="s">
        <v>213</v>
      </c>
      <c r="E14" s="1">
        <v>28736</v>
      </c>
      <c r="F14" s="1" t="s">
        <v>213</v>
      </c>
      <c r="G14" s="1">
        <v>29453</v>
      </c>
      <c r="H14" s="1" t="s">
        <v>213</v>
      </c>
      <c r="I14" s="8">
        <v>1.1259999999999999</v>
      </c>
      <c r="J14" s="8">
        <v>2.4950000000000001</v>
      </c>
      <c r="K14" s="1" t="s">
        <v>737</v>
      </c>
      <c r="L14" s="91" t="str">
        <f t="shared" si="3"/>
        <v>Yes</v>
      </c>
    </row>
    <row r="15" spans="1:12" x14ac:dyDescent="0.25">
      <c r="A15" s="122" t="s">
        <v>58</v>
      </c>
      <c r="B15" s="25" t="s">
        <v>213</v>
      </c>
      <c r="C15" s="10">
        <v>1705632150</v>
      </c>
      <c r="D15" s="7" t="str">
        <f t="shared" ref="D15:D20" si="4">IF($B15="N/A","N/A",IF(C15&gt;10,"No",IF(C15&lt;-10,"No","Yes")))</f>
        <v>N/A</v>
      </c>
      <c r="E15" s="10">
        <v>1928787183</v>
      </c>
      <c r="F15" s="7" t="str">
        <f t="shared" ref="F15:F20" si="5">IF($B15="N/A","N/A",IF(E15&gt;10,"No",IF(E15&lt;-10,"No","Yes")))</f>
        <v>N/A</v>
      </c>
      <c r="G15" s="10">
        <v>2033275688</v>
      </c>
      <c r="H15" s="7" t="str">
        <f t="shared" ref="H15:H20" si="6">IF($B15="N/A","N/A",IF(G15&gt;10,"No",IF(G15&lt;-10,"No","Yes")))</f>
        <v>N/A</v>
      </c>
      <c r="I15" s="8">
        <v>13.08</v>
      </c>
      <c r="J15" s="8">
        <v>5.4169999999999998</v>
      </c>
      <c r="K15" s="25" t="s">
        <v>736</v>
      </c>
      <c r="L15" s="91" t="str">
        <f t="shared" ref="L15:L20" si="7">IF(J15="Div by 0", "N/A", IF(K15="N/A","N/A", IF(J15&gt;VALUE(MID(K15,1,2)), "No", IF(J15&lt;-1*VALUE(MID(K15,1,2)), "No", "Yes"))))</f>
        <v>Yes</v>
      </c>
    </row>
    <row r="16" spans="1:12" x14ac:dyDescent="0.25">
      <c r="A16" s="122" t="s">
        <v>1118</v>
      </c>
      <c r="B16" s="25" t="s">
        <v>213</v>
      </c>
      <c r="C16" s="10">
        <v>4843.3168542000003</v>
      </c>
      <c r="D16" s="7" t="str">
        <f t="shared" si="4"/>
        <v>N/A</v>
      </c>
      <c r="E16" s="10">
        <v>5659.7694849</v>
      </c>
      <c r="F16" s="7" t="str">
        <f t="shared" si="5"/>
        <v>N/A</v>
      </c>
      <c r="G16" s="10">
        <v>6263.8844619000001</v>
      </c>
      <c r="H16" s="7" t="str">
        <f t="shared" si="6"/>
        <v>N/A</v>
      </c>
      <c r="I16" s="8">
        <v>16.86</v>
      </c>
      <c r="J16" s="8">
        <v>10.67</v>
      </c>
      <c r="K16" s="25" t="s">
        <v>736</v>
      </c>
      <c r="L16" s="91" t="str">
        <f t="shared" si="7"/>
        <v>Yes</v>
      </c>
    </row>
    <row r="17" spans="1:12" x14ac:dyDescent="0.25">
      <c r="A17" s="122" t="s">
        <v>1218</v>
      </c>
      <c r="B17" s="25" t="s">
        <v>213</v>
      </c>
      <c r="C17" s="10">
        <v>11837.338163</v>
      </c>
      <c r="D17" s="7" t="str">
        <f t="shared" si="4"/>
        <v>N/A</v>
      </c>
      <c r="E17" s="10">
        <v>13171.476611</v>
      </c>
      <c r="F17" s="7" t="str">
        <f t="shared" si="5"/>
        <v>N/A</v>
      </c>
      <c r="G17" s="10">
        <v>13434.425880000001</v>
      </c>
      <c r="H17" s="7" t="str">
        <f t="shared" si="6"/>
        <v>N/A</v>
      </c>
      <c r="I17" s="8">
        <v>11.27</v>
      </c>
      <c r="J17" s="8">
        <v>1.996</v>
      </c>
      <c r="K17" s="25" t="s">
        <v>736</v>
      </c>
      <c r="L17" s="91" t="str">
        <f t="shared" si="7"/>
        <v>Yes</v>
      </c>
    </row>
    <row r="18" spans="1:12" x14ac:dyDescent="0.25">
      <c r="A18" s="122" t="s">
        <v>1219</v>
      </c>
      <c r="B18" s="25" t="s">
        <v>213</v>
      </c>
      <c r="C18" s="10">
        <v>14099.733362999999</v>
      </c>
      <c r="D18" s="7" t="str">
        <f t="shared" si="4"/>
        <v>N/A</v>
      </c>
      <c r="E18" s="10">
        <v>15403.525496</v>
      </c>
      <c r="F18" s="7" t="str">
        <f t="shared" si="5"/>
        <v>N/A</v>
      </c>
      <c r="G18" s="10">
        <v>15894.326198999999</v>
      </c>
      <c r="H18" s="7" t="str">
        <f t="shared" si="6"/>
        <v>N/A</v>
      </c>
      <c r="I18" s="8">
        <v>9.2469999999999999</v>
      </c>
      <c r="J18" s="8">
        <v>3.1859999999999999</v>
      </c>
      <c r="K18" s="25" t="s">
        <v>736</v>
      </c>
      <c r="L18" s="91" t="str">
        <f t="shared" si="7"/>
        <v>Yes</v>
      </c>
    </row>
    <row r="19" spans="1:12" x14ac:dyDescent="0.25">
      <c r="A19" s="122" t="s">
        <v>1220</v>
      </c>
      <c r="B19" s="25" t="s">
        <v>213</v>
      </c>
      <c r="C19" s="10">
        <v>1981.9109089000001</v>
      </c>
      <c r="D19" s="7" t="str">
        <f t="shared" si="4"/>
        <v>N/A</v>
      </c>
      <c r="E19" s="10">
        <v>2394.3342567</v>
      </c>
      <c r="F19" s="7" t="str">
        <f t="shared" si="5"/>
        <v>N/A</v>
      </c>
      <c r="G19" s="10">
        <v>2641.5200411000001</v>
      </c>
      <c r="H19" s="7" t="str">
        <f t="shared" si="6"/>
        <v>N/A</v>
      </c>
      <c r="I19" s="8">
        <v>20.81</v>
      </c>
      <c r="J19" s="8">
        <v>10.32</v>
      </c>
      <c r="K19" s="25" t="s">
        <v>736</v>
      </c>
      <c r="L19" s="91" t="str">
        <f t="shared" si="7"/>
        <v>Yes</v>
      </c>
    </row>
    <row r="20" spans="1:12" x14ac:dyDescent="0.25">
      <c r="A20" s="122" t="s">
        <v>1221</v>
      </c>
      <c r="B20" s="25" t="s">
        <v>213</v>
      </c>
      <c r="C20" s="10">
        <v>2104.8005972999999</v>
      </c>
      <c r="D20" s="7" t="str">
        <f t="shared" si="4"/>
        <v>N/A</v>
      </c>
      <c r="E20" s="10">
        <v>2735.0585563</v>
      </c>
      <c r="F20" s="7" t="str">
        <f t="shared" si="5"/>
        <v>N/A</v>
      </c>
      <c r="G20" s="10">
        <v>3235.1631821000001</v>
      </c>
      <c r="H20" s="7" t="str">
        <f t="shared" si="6"/>
        <v>N/A</v>
      </c>
      <c r="I20" s="8">
        <v>29.94</v>
      </c>
      <c r="J20" s="8">
        <v>18.28</v>
      </c>
      <c r="K20" s="25" t="s">
        <v>736</v>
      </c>
      <c r="L20" s="91" t="str">
        <f t="shared" si="7"/>
        <v>Yes</v>
      </c>
    </row>
    <row r="21" spans="1:12" x14ac:dyDescent="0.25">
      <c r="A21" s="114" t="s">
        <v>1122</v>
      </c>
      <c r="B21" s="25" t="s">
        <v>213</v>
      </c>
      <c r="C21" s="10">
        <v>4799.7968277999998</v>
      </c>
      <c r="D21" s="7" t="str">
        <f t="shared" ref="D21:D22" si="8">IF($B21="N/A","N/A",IF(C21&gt;10,"No",IF(C21&lt;-10,"No","Yes")))</f>
        <v>N/A</v>
      </c>
      <c r="E21" s="10">
        <v>5597.6438704000002</v>
      </c>
      <c r="F21" s="7" t="str">
        <f t="shared" ref="F21:F22" si="9">IF($B21="N/A","N/A",IF(E21&gt;10,"No",IF(E21&lt;-10,"No","Yes")))</f>
        <v>N/A</v>
      </c>
      <c r="G21" s="10">
        <v>6163.3511019999996</v>
      </c>
      <c r="H21" s="7" t="str">
        <f t="shared" ref="H21:H22" si="10">IF($B21="N/A","N/A",IF(G21&gt;10,"No",IF(G21&lt;-10,"No","Yes")))</f>
        <v>N/A</v>
      </c>
      <c r="I21" s="8">
        <v>16.62</v>
      </c>
      <c r="J21" s="8">
        <v>10.11</v>
      </c>
      <c r="K21" s="25" t="s">
        <v>736</v>
      </c>
      <c r="L21" s="91" t="str">
        <f>IF(J21="Div by 0", "N/A", IF(OR(J21="N/A",K21="N/A"),"N/A", IF(J21&gt;VALUE(MID(K21,1,2)), "No", IF(J21&lt;-1*VALUE(MID(K21,1,2)), "No", "Yes"))))</f>
        <v>Yes</v>
      </c>
    </row>
    <row r="22" spans="1:12" x14ac:dyDescent="0.25">
      <c r="A22" s="114" t="s">
        <v>1123</v>
      </c>
      <c r="B22" s="25" t="s">
        <v>213</v>
      </c>
      <c r="C22" s="10">
        <v>4894.3391934000001</v>
      </c>
      <c r="D22" s="7" t="str">
        <f t="shared" si="8"/>
        <v>N/A</v>
      </c>
      <c r="E22" s="10">
        <v>5733.4798638000002</v>
      </c>
      <c r="F22" s="7" t="str">
        <f t="shared" si="9"/>
        <v>N/A</v>
      </c>
      <c r="G22" s="10">
        <v>6384.7658365999996</v>
      </c>
      <c r="H22" s="7" t="str">
        <f t="shared" si="10"/>
        <v>N/A</v>
      </c>
      <c r="I22" s="8">
        <v>17.149999999999999</v>
      </c>
      <c r="J22" s="8">
        <v>11.36</v>
      </c>
      <c r="K22" s="25" t="s">
        <v>736</v>
      </c>
      <c r="L22" s="91" t="str">
        <f>IF(J22="Div by 0", "N/A", IF(OR(J22="N/A",K22="N/A"),"N/A", IF(J22&gt;VALUE(MID(K22,1,2)), "No", IF(J22&lt;-1*VALUE(MID(K22,1,2)), "No", "Yes"))))</f>
        <v>Yes</v>
      </c>
    </row>
    <row r="23" spans="1:12" x14ac:dyDescent="0.25">
      <c r="A23" s="122" t="s">
        <v>1222</v>
      </c>
      <c r="B23" s="25" t="s">
        <v>213</v>
      </c>
      <c r="C23" s="10">
        <v>11725.620295000001</v>
      </c>
      <c r="D23" s="7" t="str">
        <f>IF($B23="N/A","N/A",IF(C23&gt;10,"No",IF(C23&lt;-10,"No","Yes")))</f>
        <v>N/A</v>
      </c>
      <c r="E23" s="10">
        <v>12555.578534</v>
      </c>
      <c r="F23" s="7" t="str">
        <f>IF($B23="N/A","N/A",IF(E23&gt;10,"No",IF(E23&lt;-10,"No","Yes")))</f>
        <v>N/A</v>
      </c>
      <c r="G23" s="10">
        <v>12796.578337000001</v>
      </c>
      <c r="H23" s="7" t="str">
        <f>IF($B23="N/A","N/A",IF(G23&gt;10,"No",IF(G23&lt;-10,"No","Yes")))</f>
        <v>N/A</v>
      </c>
      <c r="I23" s="8">
        <v>7.0780000000000003</v>
      </c>
      <c r="J23" s="8">
        <v>1.919</v>
      </c>
      <c r="K23" s="25" t="s">
        <v>736</v>
      </c>
      <c r="L23" s="91" t="str">
        <f>IF(J23="Div by 0", "N/A", IF(K23="N/A","N/A", IF(J23&gt;VALUE(MID(K23,1,2)), "No", IF(J23&lt;-1*VALUE(MID(K23,1,2)), "No", "Yes"))))</f>
        <v>Yes</v>
      </c>
    </row>
    <row r="24" spans="1:12" x14ac:dyDescent="0.25">
      <c r="A24" s="122" t="s">
        <v>1223</v>
      </c>
      <c r="B24" s="25" t="s">
        <v>213</v>
      </c>
      <c r="C24" s="10">
        <v>11888.023512</v>
      </c>
      <c r="D24" s="7" t="str">
        <f>IF($B24="N/A","N/A",IF(C24&gt;10,"No",IF(C24&lt;-10,"No","Yes")))</f>
        <v>N/A</v>
      </c>
      <c r="E24" s="10">
        <v>13205.490588000001</v>
      </c>
      <c r="F24" s="7" t="str">
        <f>IF($B24="N/A","N/A",IF(E24&gt;10,"No",IF(E24&lt;-10,"No","Yes")))</f>
        <v>N/A</v>
      </c>
      <c r="G24" s="10">
        <v>13458.502855000001</v>
      </c>
      <c r="H24" s="7" t="str">
        <f>IF($B24="N/A","N/A",IF(G24&gt;10,"No",IF(G24&lt;-10,"No","Yes")))</f>
        <v>N/A</v>
      </c>
      <c r="I24" s="8">
        <v>11.08</v>
      </c>
      <c r="J24" s="8">
        <v>1.9159999999999999</v>
      </c>
      <c r="K24" s="25" t="s">
        <v>736</v>
      </c>
      <c r="L24" s="91" t="str">
        <f>IF(J24="Div by 0", "N/A", IF(K24="N/A","N/A", IF(J24&gt;VALUE(MID(K24,1,2)), "No", IF(J24&lt;-1*VALUE(MID(K24,1,2)), "No", "Yes"))))</f>
        <v>Yes</v>
      </c>
    </row>
    <row r="25" spans="1:12" x14ac:dyDescent="0.25">
      <c r="A25" s="122" t="s">
        <v>1224</v>
      </c>
      <c r="B25" s="25" t="s">
        <v>213</v>
      </c>
      <c r="C25" s="10">
        <v>13131.305109999999</v>
      </c>
      <c r="D25" s="7" t="str">
        <f>IF($B25="N/A","N/A",IF(C25&gt;10,"No",IF(C25&lt;-10,"No","Yes")))</f>
        <v>N/A</v>
      </c>
      <c r="E25" s="10">
        <v>13548.3133</v>
      </c>
      <c r="F25" s="7" t="str">
        <f>IF($B25="N/A","N/A",IF(E25&gt;10,"No",IF(E25&lt;-10,"No","Yes")))</f>
        <v>N/A</v>
      </c>
      <c r="G25" s="10">
        <v>13482.287509</v>
      </c>
      <c r="H25" s="7" t="str">
        <f>IF($B25="N/A","N/A",IF(G25&gt;10,"No",IF(G25&lt;-10,"No","Yes")))</f>
        <v>N/A</v>
      </c>
      <c r="I25" s="8">
        <v>3.1760000000000002</v>
      </c>
      <c r="J25" s="8">
        <v>-0.48699999999999999</v>
      </c>
      <c r="K25" s="25" t="s">
        <v>736</v>
      </c>
      <c r="L25" s="91" t="str">
        <f>IF(J25="Div by 0", "N/A", IF(K25="N/A","N/A", IF(J25&gt;VALUE(MID(K25,1,2)), "No", IF(J25&lt;-1*VALUE(MID(K25,1,2)), "No", "Yes"))))</f>
        <v>Yes</v>
      </c>
    </row>
    <row r="26" spans="1:12" x14ac:dyDescent="0.25">
      <c r="A26" s="122" t="s">
        <v>1225</v>
      </c>
      <c r="B26" s="25" t="s">
        <v>213</v>
      </c>
      <c r="C26" s="10">
        <v>11568.053522</v>
      </c>
      <c r="D26" s="7" t="str">
        <f t="shared" ref="D26:D27" si="11">IF($B26="N/A","N/A",IF(C26&gt;10,"No",IF(C26&lt;-10,"No","Yes")))</f>
        <v>N/A</v>
      </c>
      <c r="E26" s="10">
        <v>12448.164774999999</v>
      </c>
      <c r="F26" s="7" t="str">
        <f t="shared" ref="F26:F30" si="12">IF($B26="N/A","N/A",IF(E26&gt;10,"No",IF(E26&lt;-10,"No","Yes")))</f>
        <v>N/A</v>
      </c>
      <c r="G26" s="10">
        <v>12629.981758</v>
      </c>
      <c r="H26" s="7" t="str">
        <f t="shared" ref="H26:H27" si="13">IF($B26="N/A","N/A",IF(G26&gt;10,"No",IF(G26&lt;-10,"No","Yes")))</f>
        <v>N/A</v>
      </c>
      <c r="I26" s="8">
        <v>7.6079999999999997</v>
      </c>
      <c r="J26" s="8">
        <v>1.4610000000000001</v>
      </c>
      <c r="K26" s="25" t="s">
        <v>736</v>
      </c>
      <c r="L26" s="91" t="str">
        <f>IF(J26="Div by 0", "N/A", IF(OR(J26="N/A",K26="N/A"),"N/A", IF(J26&gt;VALUE(MID(K26,1,2)), "No", IF(J26&lt;-1*VALUE(MID(K26,1,2)), "No", "Yes"))))</f>
        <v>Yes</v>
      </c>
    </row>
    <row r="27" spans="1:12" x14ac:dyDescent="0.25">
      <c r="A27" s="122" t="s">
        <v>1226</v>
      </c>
      <c r="B27" s="25" t="s">
        <v>213</v>
      </c>
      <c r="C27" s="10">
        <v>11947.809358</v>
      </c>
      <c r="D27" s="7" t="str">
        <f t="shared" si="11"/>
        <v>N/A</v>
      </c>
      <c r="E27" s="10">
        <v>12705.570643999999</v>
      </c>
      <c r="F27" s="7" t="str">
        <f t="shared" si="12"/>
        <v>N/A</v>
      </c>
      <c r="G27" s="10">
        <v>13030.127468999999</v>
      </c>
      <c r="H27" s="7" t="str">
        <f t="shared" si="13"/>
        <v>N/A</v>
      </c>
      <c r="I27" s="8">
        <v>6.3419999999999996</v>
      </c>
      <c r="J27" s="8">
        <v>2.5539999999999998</v>
      </c>
      <c r="K27" s="25" t="s">
        <v>736</v>
      </c>
      <c r="L27" s="91" t="str">
        <f>IF(J27="Div by 0", "N/A", IF(OR(J27="N/A",K27="N/A"),"N/A", IF(J27&gt;VALUE(MID(K27,1,2)), "No", IF(J27&lt;-1*VALUE(MID(K27,1,2)), "No", "Yes"))))</f>
        <v>Yes</v>
      </c>
    </row>
    <row r="28" spans="1:12" x14ac:dyDescent="0.25">
      <c r="A28" s="140" t="s">
        <v>1227</v>
      </c>
      <c r="B28" s="10" t="s">
        <v>213</v>
      </c>
      <c r="C28" s="10">
        <v>1720.1923294999999</v>
      </c>
      <c r="D28" s="7" t="str">
        <f t="shared" ref="D28:D30" si="14">IF($B28="N/A","N/A",IF(C28&gt;10,"No",IF(C28&lt;-10,"No","Yes")))</f>
        <v>N/A</v>
      </c>
      <c r="E28" s="10">
        <v>1905.4046237</v>
      </c>
      <c r="F28" s="7" t="str">
        <f t="shared" si="12"/>
        <v>N/A</v>
      </c>
      <c r="G28" s="10">
        <v>2110.9715114999999</v>
      </c>
      <c r="H28" s="7" t="str">
        <f t="shared" ref="H28:H30" si="15">IF($B28="N/A","N/A",IF(G28&gt;10,"No",IF(G28&lt;-10,"No","Yes")))</f>
        <v>N/A</v>
      </c>
      <c r="I28" s="8">
        <v>10.77</v>
      </c>
      <c r="J28" s="8">
        <v>10.79</v>
      </c>
      <c r="K28" s="25" t="s">
        <v>736</v>
      </c>
      <c r="L28" s="91" t="str">
        <f>IF(J28="Div by 0", "N/A", IF(OR(J28="N/A",K28="N/A"),"N/A", IF(J28&gt;VALUE(MID(K28,1,2)), "No", IF(J28&lt;-1*VALUE(MID(K28,1,2)), "No", "Yes"))))</f>
        <v>Yes</v>
      </c>
    </row>
    <row r="29" spans="1:12" x14ac:dyDescent="0.25">
      <c r="A29" s="140" t="s">
        <v>1228</v>
      </c>
      <c r="B29" s="10" t="s">
        <v>213</v>
      </c>
      <c r="C29" s="10">
        <v>1730.4310252</v>
      </c>
      <c r="D29" s="7" t="str">
        <f t="shared" si="14"/>
        <v>N/A</v>
      </c>
      <c r="E29" s="10">
        <v>1909.7365394000001</v>
      </c>
      <c r="F29" s="7" t="str">
        <f t="shared" si="12"/>
        <v>N/A</v>
      </c>
      <c r="G29" s="10">
        <v>2117.3064555999999</v>
      </c>
      <c r="H29" s="7" t="str">
        <f t="shared" si="15"/>
        <v>N/A</v>
      </c>
      <c r="I29" s="8">
        <v>10.36</v>
      </c>
      <c r="J29" s="8">
        <v>10.87</v>
      </c>
      <c r="K29" s="25" t="s">
        <v>736</v>
      </c>
      <c r="L29" s="91" t="str">
        <f t="shared" ref="L29:L30" si="16">IF(J29="Div by 0", "N/A", IF(OR(J29="N/A",K29="N/A"),"N/A", IF(J29&gt;VALUE(MID(K29,1,2)), "No", IF(J29&lt;-1*VALUE(MID(K29,1,2)), "No", "Yes"))))</f>
        <v>Yes</v>
      </c>
    </row>
    <row r="30" spans="1:12" x14ac:dyDescent="0.25">
      <c r="A30" s="140" t="s">
        <v>1229</v>
      </c>
      <c r="B30" s="10" t="s">
        <v>213</v>
      </c>
      <c r="C30" s="10">
        <v>1429.9421721000001</v>
      </c>
      <c r="D30" s="7" t="str">
        <f t="shared" si="14"/>
        <v>N/A</v>
      </c>
      <c r="E30" s="10">
        <v>1773.2109144999999</v>
      </c>
      <c r="F30" s="7" t="str">
        <f t="shared" si="12"/>
        <v>N/A</v>
      </c>
      <c r="G30" s="10">
        <v>1967.0828652</v>
      </c>
      <c r="H30" s="7" t="str">
        <f t="shared" si="15"/>
        <v>N/A</v>
      </c>
      <c r="I30" s="8">
        <v>24.01</v>
      </c>
      <c r="J30" s="8">
        <v>10.93</v>
      </c>
      <c r="K30" s="25" t="s">
        <v>736</v>
      </c>
      <c r="L30" s="91" t="str">
        <f t="shared" si="16"/>
        <v>Yes</v>
      </c>
    </row>
    <row r="31" spans="1:12" x14ac:dyDescent="0.25">
      <c r="A31" s="148" t="s">
        <v>2</v>
      </c>
      <c r="B31" s="21" t="s">
        <v>213</v>
      </c>
      <c r="C31" s="9">
        <v>96.290059687999999</v>
      </c>
      <c r="D31" s="7" t="str">
        <f t="shared" ref="D31:D69" si="17">IF($B31="N/A","N/A",IF(C31&gt;10,"No",IF(C31&lt;-10,"No","Yes")))</f>
        <v>N/A</v>
      </c>
      <c r="E31" s="9">
        <v>96.191778490999994</v>
      </c>
      <c r="F31" s="7" t="str">
        <f t="shared" ref="F31:F69" si="18">IF($B31="N/A","N/A",IF(E31&gt;10,"No",IF(E31&lt;-10,"No","Yes")))</f>
        <v>N/A</v>
      </c>
      <c r="G31" s="9">
        <v>62.151612892999999</v>
      </c>
      <c r="H31" s="7" t="str">
        <f t="shared" ref="H31:H69" si="19">IF($B31="N/A","N/A",IF(G31&gt;10,"No",IF(G31&lt;-10,"No","Yes")))</f>
        <v>N/A</v>
      </c>
      <c r="I31" s="8">
        <v>-0.10199999999999999</v>
      </c>
      <c r="J31" s="8">
        <v>-35.4</v>
      </c>
      <c r="K31" s="25" t="s">
        <v>736</v>
      </c>
      <c r="L31" s="91" t="str">
        <f t="shared" ref="L31:L99" si="20">IF(J31="Div by 0", "N/A", IF(K31="N/A","N/A", IF(J31&gt;VALUE(MID(K31,1,2)), "No", IF(J31&lt;-1*VALUE(MID(K31,1,2)), "No", "Yes"))))</f>
        <v>No</v>
      </c>
    </row>
    <row r="32" spans="1:12" x14ac:dyDescent="0.25">
      <c r="A32" s="148" t="s">
        <v>22</v>
      </c>
      <c r="B32" s="21" t="s">
        <v>213</v>
      </c>
      <c r="C32" s="1">
        <v>339097</v>
      </c>
      <c r="D32" s="7" t="str">
        <f t="shared" si="17"/>
        <v>N/A</v>
      </c>
      <c r="E32" s="1">
        <v>327811</v>
      </c>
      <c r="F32" s="7" t="str">
        <f t="shared" si="18"/>
        <v>N/A</v>
      </c>
      <c r="G32" s="1">
        <v>201746</v>
      </c>
      <c r="H32" s="7" t="str">
        <f t="shared" si="19"/>
        <v>N/A</v>
      </c>
      <c r="I32" s="8">
        <v>-3.33</v>
      </c>
      <c r="J32" s="8">
        <v>-38.5</v>
      </c>
      <c r="K32" s="25" t="s">
        <v>736</v>
      </c>
      <c r="L32" s="91" t="str">
        <f t="shared" si="20"/>
        <v>No</v>
      </c>
    </row>
    <row r="33" spans="1:12" x14ac:dyDescent="0.25">
      <c r="A33" s="148" t="s">
        <v>449</v>
      </c>
      <c r="B33" s="25" t="s">
        <v>213</v>
      </c>
      <c r="C33" s="1">
        <v>24957</v>
      </c>
      <c r="D33" s="1" t="str">
        <f t="shared" si="17"/>
        <v>N/A</v>
      </c>
      <c r="E33" s="1">
        <v>26313</v>
      </c>
      <c r="F33" s="1" t="str">
        <f t="shared" si="18"/>
        <v>N/A</v>
      </c>
      <c r="G33" s="1">
        <v>427</v>
      </c>
      <c r="H33" s="7" t="str">
        <f t="shared" si="19"/>
        <v>N/A</v>
      </c>
      <c r="I33" s="8">
        <v>5.4329999999999998</v>
      </c>
      <c r="J33" s="8">
        <v>-98.4</v>
      </c>
      <c r="K33" s="25" t="s">
        <v>736</v>
      </c>
      <c r="L33" s="91" t="str">
        <f t="shared" si="20"/>
        <v>No</v>
      </c>
    </row>
    <row r="34" spans="1:12" x14ac:dyDescent="0.25">
      <c r="A34" s="148" t="s">
        <v>1230</v>
      </c>
      <c r="B34" s="3" t="s">
        <v>213</v>
      </c>
      <c r="C34" s="1">
        <v>6295</v>
      </c>
      <c r="D34" s="5" t="str">
        <f t="shared" ref="D34:D38" si="21">IF($B34="N/A","N/A",IF(C34&lt;0,"No","Yes"))</f>
        <v>N/A</v>
      </c>
      <c r="E34" s="1">
        <v>6611</v>
      </c>
      <c r="F34" s="5" t="str">
        <f t="shared" ref="F34:F38" si="22">IF($B34="N/A","N/A",IF(E34&lt;0,"No","Yes"))</f>
        <v>N/A</v>
      </c>
      <c r="G34" s="1">
        <v>328</v>
      </c>
      <c r="H34" s="5" t="str">
        <f t="shared" ref="H34:H38" si="23">IF($B34="N/A","N/A",IF(G34&lt;0,"No","Yes"))</f>
        <v>N/A</v>
      </c>
      <c r="I34" s="8">
        <v>5.0199999999999996</v>
      </c>
      <c r="J34" s="8">
        <v>-95</v>
      </c>
      <c r="K34" s="1" t="s">
        <v>736</v>
      </c>
      <c r="L34" s="91" t="str">
        <f t="shared" si="20"/>
        <v>No</v>
      </c>
    </row>
    <row r="35" spans="1:12" x14ac:dyDescent="0.25">
      <c r="A35" s="148" t="s">
        <v>1231</v>
      </c>
      <c r="B35" s="3" t="s">
        <v>213</v>
      </c>
      <c r="C35" s="1">
        <v>3411</v>
      </c>
      <c r="D35" s="5" t="str">
        <f t="shared" si="21"/>
        <v>N/A</v>
      </c>
      <c r="E35" s="1">
        <v>3653</v>
      </c>
      <c r="F35" s="5" t="str">
        <f t="shared" si="22"/>
        <v>N/A</v>
      </c>
      <c r="G35" s="1">
        <v>0</v>
      </c>
      <c r="H35" s="5" t="str">
        <f t="shared" si="23"/>
        <v>N/A</v>
      </c>
      <c r="I35" s="8">
        <v>7.0949999999999998</v>
      </c>
      <c r="J35" s="8">
        <v>-100</v>
      </c>
      <c r="K35" s="1" t="s">
        <v>736</v>
      </c>
      <c r="L35" s="91" t="str">
        <f t="shared" si="20"/>
        <v>No</v>
      </c>
    </row>
    <row r="36" spans="1:12" x14ac:dyDescent="0.25">
      <c r="A36" s="148" t="s">
        <v>1232</v>
      </c>
      <c r="B36" s="3" t="s">
        <v>213</v>
      </c>
      <c r="C36" s="1">
        <v>11121</v>
      </c>
      <c r="D36" s="5" t="str">
        <f t="shared" si="21"/>
        <v>N/A</v>
      </c>
      <c r="E36" s="1">
        <v>10982</v>
      </c>
      <c r="F36" s="5" t="str">
        <f t="shared" si="22"/>
        <v>N/A</v>
      </c>
      <c r="G36" s="1">
        <v>99</v>
      </c>
      <c r="H36" s="5" t="str">
        <f t="shared" si="23"/>
        <v>N/A</v>
      </c>
      <c r="I36" s="8">
        <v>-1.25</v>
      </c>
      <c r="J36" s="8">
        <v>-99.1</v>
      </c>
      <c r="K36" s="1" t="s">
        <v>736</v>
      </c>
      <c r="L36" s="91" t="str">
        <f t="shared" si="20"/>
        <v>No</v>
      </c>
    </row>
    <row r="37" spans="1:12" x14ac:dyDescent="0.25">
      <c r="A37" s="148" t="s">
        <v>1233</v>
      </c>
      <c r="B37" s="3" t="s">
        <v>213</v>
      </c>
      <c r="C37" s="1">
        <v>4130</v>
      </c>
      <c r="D37" s="5" t="str">
        <f t="shared" si="21"/>
        <v>N/A</v>
      </c>
      <c r="E37" s="1">
        <v>5067</v>
      </c>
      <c r="F37" s="5" t="str">
        <f t="shared" si="22"/>
        <v>N/A</v>
      </c>
      <c r="G37" s="1">
        <v>0</v>
      </c>
      <c r="H37" s="5" t="str">
        <f t="shared" si="23"/>
        <v>N/A</v>
      </c>
      <c r="I37" s="8">
        <v>22.69</v>
      </c>
      <c r="J37" s="8">
        <v>-100</v>
      </c>
      <c r="K37" s="1" t="s">
        <v>736</v>
      </c>
      <c r="L37" s="91" t="str">
        <f t="shared" si="20"/>
        <v>No</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56904</v>
      </c>
      <c r="D39" s="1" t="str">
        <f t="shared" si="17"/>
        <v>N/A</v>
      </c>
      <c r="E39" s="1">
        <v>57343</v>
      </c>
      <c r="F39" s="1" t="str">
        <f t="shared" si="18"/>
        <v>N/A</v>
      </c>
      <c r="G39" s="1">
        <v>20675</v>
      </c>
      <c r="H39" s="7" t="str">
        <f t="shared" si="19"/>
        <v>N/A</v>
      </c>
      <c r="I39" s="8">
        <v>0.77149999999999996</v>
      </c>
      <c r="J39" s="8">
        <v>-63.9</v>
      </c>
      <c r="K39" s="25" t="s">
        <v>736</v>
      </c>
      <c r="L39" s="91" t="str">
        <f t="shared" si="20"/>
        <v>No</v>
      </c>
    </row>
    <row r="40" spans="1:12" x14ac:dyDescent="0.25">
      <c r="A40" s="148" t="s">
        <v>1235</v>
      </c>
      <c r="B40" s="3" t="s">
        <v>213</v>
      </c>
      <c r="C40" s="1">
        <v>34086</v>
      </c>
      <c r="D40" s="5" t="str">
        <f t="shared" ref="D40:D45" si="24">IF($B40="N/A","N/A",IF(C40&lt;0,"No","Yes"))</f>
        <v>N/A</v>
      </c>
      <c r="E40" s="1">
        <v>34737</v>
      </c>
      <c r="F40" s="5" t="str">
        <f t="shared" ref="F40:F45" si="25">IF($B40="N/A","N/A",IF(E40&lt;0,"No","Yes"))</f>
        <v>N/A</v>
      </c>
      <c r="G40" s="1">
        <v>19250</v>
      </c>
      <c r="H40" s="5" t="str">
        <f t="shared" ref="H40:H45" si="26">IF($B40="N/A","N/A",IF(G40&lt;0,"No","Yes"))</f>
        <v>N/A</v>
      </c>
      <c r="I40" s="8">
        <v>1.91</v>
      </c>
      <c r="J40" s="8">
        <v>-44.6</v>
      </c>
      <c r="K40" s="1" t="s">
        <v>736</v>
      </c>
      <c r="L40" s="91" t="str">
        <f t="shared" si="20"/>
        <v>No</v>
      </c>
    </row>
    <row r="41" spans="1:12" x14ac:dyDescent="0.25">
      <c r="A41" s="148" t="s">
        <v>1236</v>
      </c>
      <c r="B41" s="3" t="s">
        <v>213</v>
      </c>
      <c r="C41" s="1">
        <v>656</v>
      </c>
      <c r="D41" s="5" t="str">
        <f t="shared" si="24"/>
        <v>N/A</v>
      </c>
      <c r="E41" s="1">
        <v>658</v>
      </c>
      <c r="F41" s="5" t="str">
        <f t="shared" si="25"/>
        <v>N/A</v>
      </c>
      <c r="G41" s="1">
        <v>12</v>
      </c>
      <c r="H41" s="5" t="str">
        <f t="shared" si="26"/>
        <v>N/A</v>
      </c>
      <c r="I41" s="8">
        <v>0.3049</v>
      </c>
      <c r="J41" s="8">
        <v>-98.2</v>
      </c>
      <c r="K41" s="1" t="s">
        <v>736</v>
      </c>
      <c r="L41" s="91" t="str">
        <f t="shared" si="20"/>
        <v>No</v>
      </c>
    </row>
    <row r="42" spans="1:12" x14ac:dyDescent="0.25">
      <c r="A42" s="148" t="s">
        <v>1237</v>
      </c>
      <c r="B42" s="3" t="s">
        <v>213</v>
      </c>
      <c r="C42" s="1">
        <v>17648</v>
      </c>
      <c r="D42" s="5" t="str">
        <f t="shared" si="24"/>
        <v>N/A</v>
      </c>
      <c r="E42" s="1">
        <v>17116</v>
      </c>
      <c r="F42" s="5" t="str">
        <f t="shared" si="25"/>
        <v>N/A</v>
      </c>
      <c r="G42" s="1">
        <v>851</v>
      </c>
      <c r="H42" s="5" t="str">
        <f t="shared" si="26"/>
        <v>N/A</v>
      </c>
      <c r="I42" s="8">
        <v>-3.01</v>
      </c>
      <c r="J42" s="8">
        <v>-95</v>
      </c>
      <c r="K42" s="1" t="s">
        <v>736</v>
      </c>
      <c r="L42" s="91" t="str">
        <f t="shared" si="20"/>
        <v>No</v>
      </c>
    </row>
    <row r="43" spans="1:12" x14ac:dyDescent="0.25">
      <c r="A43" s="148" t="s">
        <v>1238</v>
      </c>
      <c r="B43" s="3" t="s">
        <v>213</v>
      </c>
      <c r="C43" s="1">
        <v>277</v>
      </c>
      <c r="D43" s="5" t="str">
        <f t="shared" si="24"/>
        <v>N/A</v>
      </c>
      <c r="E43" s="1">
        <v>246</v>
      </c>
      <c r="F43" s="5" t="str">
        <f t="shared" si="25"/>
        <v>N/A</v>
      </c>
      <c r="G43" s="1">
        <v>166</v>
      </c>
      <c r="H43" s="5" t="str">
        <f t="shared" si="26"/>
        <v>N/A</v>
      </c>
      <c r="I43" s="8">
        <v>-11.2</v>
      </c>
      <c r="J43" s="8">
        <v>-32.5</v>
      </c>
      <c r="K43" s="1" t="s">
        <v>736</v>
      </c>
      <c r="L43" s="91" t="str">
        <f t="shared" si="20"/>
        <v>No</v>
      </c>
    </row>
    <row r="44" spans="1:12" x14ac:dyDescent="0.25">
      <c r="A44" s="148" t="s">
        <v>1239</v>
      </c>
      <c r="B44" s="3" t="s">
        <v>213</v>
      </c>
      <c r="C44" s="1">
        <v>4237</v>
      </c>
      <c r="D44" s="5" t="str">
        <f t="shared" si="24"/>
        <v>N/A</v>
      </c>
      <c r="E44" s="1">
        <v>4586</v>
      </c>
      <c r="F44" s="5" t="str">
        <f t="shared" si="25"/>
        <v>N/A</v>
      </c>
      <c r="G44" s="1">
        <v>396</v>
      </c>
      <c r="H44" s="5" t="str">
        <f t="shared" si="26"/>
        <v>N/A</v>
      </c>
      <c r="I44" s="8">
        <v>8.2370000000000001</v>
      </c>
      <c r="J44" s="8">
        <v>-91.4</v>
      </c>
      <c r="K44" s="1" t="s">
        <v>736</v>
      </c>
      <c r="L44" s="91" t="str">
        <f t="shared" si="20"/>
        <v>No</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140377</v>
      </c>
      <c r="D46" s="1" t="str">
        <f t="shared" si="17"/>
        <v>N/A</v>
      </c>
      <c r="E46" s="1">
        <v>136580</v>
      </c>
      <c r="F46" s="1" t="str">
        <f t="shared" si="18"/>
        <v>N/A</v>
      </c>
      <c r="G46" s="1">
        <v>107472</v>
      </c>
      <c r="H46" s="7" t="str">
        <f t="shared" si="19"/>
        <v>N/A</v>
      </c>
      <c r="I46" s="8">
        <v>-2.7</v>
      </c>
      <c r="J46" s="8">
        <v>-21.3</v>
      </c>
      <c r="K46" s="25" t="s">
        <v>736</v>
      </c>
      <c r="L46" s="91" t="str">
        <f t="shared" si="20"/>
        <v>Yes</v>
      </c>
    </row>
    <row r="47" spans="1:12" x14ac:dyDescent="0.25">
      <c r="A47" s="148" t="s">
        <v>1241</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736</v>
      </c>
      <c r="L47" s="91" t="str">
        <f t="shared" si="20"/>
        <v>N/A</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589</v>
      </c>
      <c r="D49" s="5" t="str">
        <f t="shared" si="27"/>
        <v>N/A</v>
      </c>
      <c r="E49" s="1">
        <v>614</v>
      </c>
      <c r="F49" s="5" t="str">
        <f t="shared" si="28"/>
        <v>N/A</v>
      </c>
      <c r="G49" s="1">
        <v>216</v>
      </c>
      <c r="H49" s="5" t="str">
        <f t="shared" si="29"/>
        <v>N/A</v>
      </c>
      <c r="I49" s="8">
        <v>4.2439999999999998</v>
      </c>
      <c r="J49" s="8">
        <v>-64.8</v>
      </c>
      <c r="K49" s="1" t="s">
        <v>736</v>
      </c>
      <c r="L49" s="91" t="str">
        <f t="shared" si="20"/>
        <v>No</v>
      </c>
    </row>
    <row r="50" spans="1:12" x14ac:dyDescent="0.25">
      <c r="A50" s="148" t="s">
        <v>1244</v>
      </c>
      <c r="B50" s="3" t="s">
        <v>213</v>
      </c>
      <c r="C50" s="1">
        <v>112702</v>
      </c>
      <c r="D50" s="5" t="str">
        <f t="shared" si="27"/>
        <v>N/A</v>
      </c>
      <c r="E50" s="1">
        <v>109363</v>
      </c>
      <c r="F50" s="5" t="str">
        <f t="shared" si="28"/>
        <v>N/A</v>
      </c>
      <c r="G50" s="1">
        <v>88036</v>
      </c>
      <c r="H50" s="5" t="str">
        <f t="shared" si="29"/>
        <v>N/A</v>
      </c>
      <c r="I50" s="8">
        <v>-2.96</v>
      </c>
      <c r="J50" s="8">
        <v>-19.5</v>
      </c>
      <c r="K50" s="1" t="s">
        <v>736</v>
      </c>
      <c r="L50" s="91" t="str">
        <f t="shared" si="20"/>
        <v>Yes</v>
      </c>
    </row>
    <row r="51" spans="1:12" x14ac:dyDescent="0.25">
      <c r="A51" s="148" t="s">
        <v>1245</v>
      </c>
      <c r="B51" s="3" t="s">
        <v>213</v>
      </c>
      <c r="C51" s="1">
        <v>23761</v>
      </c>
      <c r="D51" s="5" t="str">
        <f t="shared" si="27"/>
        <v>N/A</v>
      </c>
      <c r="E51" s="1">
        <v>23124</v>
      </c>
      <c r="F51" s="5" t="str">
        <f t="shared" si="28"/>
        <v>N/A</v>
      </c>
      <c r="G51" s="1">
        <v>19002</v>
      </c>
      <c r="H51" s="5" t="str">
        <f t="shared" si="29"/>
        <v>N/A</v>
      </c>
      <c r="I51" s="8">
        <v>-2.68</v>
      </c>
      <c r="J51" s="8">
        <v>-17.8</v>
      </c>
      <c r="K51" s="1" t="s">
        <v>736</v>
      </c>
      <c r="L51" s="91" t="str">
        <f t="shared" si="20"/>
        <v>Yes</v>
      </c>
    </row>
    <row r="52" spans="1:12" x14ac:dyDescent="0.25">
      <c r="A52" s="148" t="s">
        <v>1246</v>
      </c>
      <c r="B52" s="3" t="s">
        <v>213</v>
      </c>
      <c r="C52" s="1">
        <v>3323</v>
      </c>
      <c r="D52" s="5" t="str">
        <f t="shared" si="27"/>
        <v>N/A</v>
      </c>
      <c r="E52" s="1">
        <v>3477</v>
      </c>
      <c r="F52" s="5" t="str">
        <f t="shared" si="28"/>
        <v>N/A</v>
      </c>
      <c r="G52" s="1">
        <v>217</v>
      </c>
      <c r="H52" s="5" t="str">
        <f t="shared" si="29"/>
        <v>N/A</v>
      </c>
      <c r="I52" s="8">
        <v>4.6340000000000003</v>
      </c>
      <c r="J52" s="8">
        <v>-93.8</v>
      </c>
      <c r="K52" s="1" t="s">
        <v>736</v>
      </c>
      <c r="L52" s="91" t="str">
        <f t="shared" si="20"/>
        <v>No</v>
      </c>
    </row>
    <row r="53" spans="1:12" x14ac:dyDescent="0.25">
      <c r="A53" s="148" t="s">
        <v>1247</v>
      </c>
      <c r="B53" s="3" t="s">
        <v>213</v>
      </c>
      <c r="C53" s="1">
        <v>11</v>
      </c>
      <c r="D53" s="5" t="str">
        <f t="shared" si="27"/>
        <v>N/A</v>
      </c>
      <c r="E53" s="1">
        <v>11</v>
      </c>
      <c r="F53" s="5" t="str">
        <f t="shared" si="28"/>
        <v>N/A</v>
      </c>
      <c r="G53" s="1">
        <v>11</v>
      </c>
      <c r="H53" s="5" t="str">
        <f t="shared" si="29"/>
        <v>N/A</v>
      </c>
      <c r="I53" s="8">
        <v>0</v>
      </c>
      <c r="J53" s="8">
        <v>-50</v>
      </c>
      <c r="K53" s="1" t="s">
        <v>736</v>
      </c>
      <c r="L53" s="91" t="str">
        <f t="shared" si="20"/>
        <v>No</v>
      </c>
    </row>
    <row r="54" spans="1:12" x14ac:dyDescent="0.25">
      <c r="A54" s="148" t="s">
        <v>452</v>
      </c>
      <c r="B54" s="25" t="s">
        <v>213</v>
      </c>
      <c r="C54" s="1">
        <v>116859</v>
      </c>
      <c r="D54" s="1" t="str">
        <f t="shared" si="17"/>
        <v>N/A</v>
      </c>
      <c r="E54" s="1">
        <v>107575</v>
      </c>
      <c r="F54" s="1" t="str">
        <f t="shared" si="18"/>
        <v>N/A</v>
      </c>
      <c r="G54" s="1">
        <v>73172</v>
      </c>
      <c r="H54" s="7" t="str">
        <f t="shared" si="19"/>
        <v>N/A</v>
      </c>
      <c r="I54" s="8">
        <v>-7.94</v>
      </c>
      <c r="J54" s="8">
        <v>-32</v>
      </c>
      <c r="K54" s="25" t="s">
        <v>736</v>
      </c>
      <c r="L54" s="91" t="str">
        <f t="shared" si="20"/>
        <v>No</v>
      </c>
    </row>
    <row r="55" spans="1:12" x14ac:dyDescent="0.25">
      <c r="A55" s="148" t="s">
        <v>1248</v>
      </c>
      <c r="B55" s="3" t="s">
        <v>213</v>
      </c>
      <c r="C55" s="1">
        <v>32602</v>
      </c>
      <c r="D55" s="5" t="str">
        <f t="shared" ref="D55:D60" si="30">IF($B55="N/A","N/A",IF(C55&lt;0,"No","Yes"))</f>
        <v>N/A</v>
      </c>
      <c r="E55" s="1">
        <v>32218</v>
      </c>
      <c r="F55" s="5" t="str">
        <f t="shared" ref="F55:F60" si="31">IF($B55="N/A","N/A",IF(E55&lt;0,"No","Yes"))</f>
        <v>N/A</v>
      </c>
      <c r="G55" s="1">
        <v>13445</v>
      </c>
      <c r="H55" s="5" t="str">
        <f t="shared" ref="H55:H60" si="32">IF($B55="N/A","N/A",IF(G55&lt;0,"No","Yes"))</f>
        <v>N/A</v>
      </c>
      <c r="I55" s="8">
        <v>-1.18</v>
      </c>
      <c r="J55" s="8">
        <v>-58.3</v>
      </c>
      <c r="K55" s="1" t="s">
        <v>736</v>
      </c>
      <c r="L55" s="91" t="str">
        <f t="shared" si="20"/>
        <v>No</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459</v>
      </c>
      <c r="D57" s="5" t="str">
        <f t="shared" si="30"/>
        <v>N/A</v>
      </c>
      <c r="E57" s="1">
        <v>444</v>
      </c>
      <c r="F57" s="5" t="str">
        <f t="shared" si="31"/>
        <v>N/A</v>
      </c>
      <c r="G57" s="1">
        <v>218</v>
      </c>
      <c r="H57" s="5" t="str">
        <f t="shared" si="32"/>
        <v>N/A</v>
      </c>
      <c r="I57" s="8">
        <v>-3.27</v>
      </c>
      <c r="J57" s="8">
        <v>-50.9</v>
      </c>
      <c r="K57" s="1" t="s">
        <v>736</v>
      </c>
      <c r="L57" s="91" t="str">
        <f t="shared" si="20"/>
        <v>No</v>
      </c>
    </row>
    <row r="58" spans="1:12" x14ac:dyDescent="0.25">
      <c r="A58" s="148" t="s">
        <v>1251</v>
      </c>
      <c r="B58" s="3" t="s">
        <v>213</v>
      </c>
      <c r="C58" s="1">
        <v>2223</v>
      </c>
      <c r="D58" s="5" t="str">
        <f t="shared" si="30"/>
        <v>N/A</v>
      </c>
      <c r="E58" s="1">
        <v>1779</v>
      </c>
      <c r="F58" s="5" t="str">
        <f t="shared" si="31"/>
        <v>N/A</v>
      </c>
      <c r="G58" s="1">
        <v>1656</v>
      </c>
      <c r="H58" s="5" t="str">
        <f t="shared" si="32"/>
        <v>N/A</v>
      </c>
      <c r="I58" s="8">
        <v>-20</v>
      </c>
      <c r="J58" s="8">
        <v>-6.91</v>
      </c>
      <c r="K58" s="1" t="s">
        <v>736</v>
      </c>
      <c r="L58" s="91" t="str">
        <f t="shared" si="20"/>
        <v>Yes</v>
      </c>
    </row>
    <row r="59" spans="1:12" x14ac:dyDescent="0.25">
      <c r="A59" s="148" t="s">
        <v>1252</v>
      </c>
      <c r="B59" s="3" t="s">
        <v>213</v>
      </c>
      <c r="C59" s="1">
        <v>60861</v>
      </c>
      <c r="D59" s="5" t="str">
        <f t="shared" si="30"/>
        <v>N/A</v>
      </c>
      <c r="E59" s="1">
        <v>58924</v>
      </c>
      <c r="F59" s="5" t="str">
        <f t="shared" si="31"/>
        <v>N/A</v>
      </c>
      <c r="G59" s="1">
        <v>49681</v>
      </c>
      <c r="H59" s="5" t="str">
        <f t="shared" si="32"/>
        <v>N/A</v>
      </c>
      <c r="I59" s="8">
        <v>-3.18</v>
      </c>
      <c r="J59" s="8">
        <v>-15.7</v>
      </c>
      <c r="K59" s="1" t="s">
        <v>736</v>
      </c>
      <c r="L59" s="91" t="str">
        <f t="shared" si="20"/>
        <v>Yes</v>
      </c>
    </row>
    <row r="60" spans="1:12" x14ac:dyDescent="0.25">
      <c r="A60" s="148" t="s">
        <v>1253</v>
      </c>
      <c r="B60" s="3" t="s">
        <v>213</v>
      </c>
      <c r="C60" s="1">
        <v>20714</v>
      </c>
      <c r="D60" s="5" t="str">
        <f t="shared" si="30"/>
        <v>N/A</v>
      </c>
      <c r="E60" s="1">
        <v>14210</v>
      </c>
      <c r="F60" s="5" t="str">
        <f t="shared" si="31"/>
        <v>N/A</v>
      </c>
      <c r="G60" s="1">
        <v>8172</v>
      </c>
      <c r="H60" s="5" t="str">
        <f t="shared" si="32"/>
        <v>N/A</v>
      </c>
      <c r="I60" s="8">
        <v>-31.4</v>
      </c>
      <c r="J60" s="8">
        <v>-42.5</v>
      </c>
      <c r="K60" s="1" t="s">
        <v>736</v>
      </c>
      <c r="L60" s="91" t="str">
        <f t="shared" si="20"/>
        <v>No</v>
      </c>
    </row>
    <row r="61" spans="1:12" x14ac:dyDescent="0.25">
      <c r="A61" s="90" t="s">
        <v>186</v>
      </c>
      <c r="B61" s="21" t="s">
        <v>213</v>
      </c>
      <c r="C61" s="1">
        <v>0</v>
      </c>
      <c r="D61" s="1" t="str">
        <f t="shared" si="17"/>
        <v>N/A</v>
      </c>
      <c r="E61" s="1">
        <v>0</v>
      </c>
      <c r="F61" s="1" t="str">
        <f t="shared" si="18"/>
        <v>N/A</v>
      </c>
      <c r="G61" s="1">
        <v>0</v>
      </c>
      <c r="H61" s="7" t="str">
        <f t="shared" si="19"/>
        <v>N/A</v>
      </c>
      <c r="I61" s="8" t="s">
        <v>1747</v>
      </c>
      <c r="J61" s="8" t="s">
        <v>1747</v>
      </c>
      <c r="K61" s="25" t="s">
        <v>736</v>
      </c>
      <c r="L61" s="91" t="str">
        <f>IF(J61="Div by 0", "N/A", IF(OR(J61="N/A",K61="N/A"),"N/A", IF(J61&gt;VALUE(MID(K61,1,2)), "No", IF(J61&lt;-1*VALUE(MID(K61,1,2)), "No", "Yes"))))</f>
        <v>N/A</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0</v>
      </c>
      <c r="H66" s="7" t="str">
        <f t="shared" si="19"/>
        <v>N/A</v>
      </c>
      <c r="I66" s="8" t="s">
        <v>1747</v>
      </c>
      <c r="J66" s="8" t="s">
        <v>1747</v>
      </c>
      <c r="K66" s="25" t="s">
        <v>736</v>
      </c>
      <c r="L66" s="91" t="str">
        <f t="shared" si="33"/>
        <v>N/A</v>
      </c>
    </row>
    <row r="67" spans="1:12" x14ac:dyDescent="0.25">
      <c r="A67" s="90" t="s">
        <v>192</v>
      </c>
      <c r="B67" s="21" t="s">
        <v>213</v>
      </c>
      <c r="C67" s="1">
        <v>339097</v>
      </c>
      <c r="D67" s="1" t="str">
        <f t="shared" si="17"/>
        <v>N/A</v>
      </c>
      <c r="E67" s="1">
        <v>327811</v>
      </c>
      <c r="F67" s="1" t="str">
        <f t="shared" si="18"/>
        <v>N/A</v>
      </c>
      <c r="G67" s="1">
        <v>201746</v>
      </c>
      <c r="H67" s="7" t="str">
        <f t="shared" si="19"/>
        <v>N/A</v>
      </c>
      <c r="I67" s="8">
        <v>-3.33</v>
      </c>
      <c r="J67" s="8">
        <v>-38.5</v>
      </c>
      <c r="K67" s="25" t="s">
        <v>736</v>
      </c>
      <c r="L67" s="91" t="str">
        <f t="shared" si="33"/>
        <v>No</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0</v>
      </c>
      <c r="D69" s="1" t="str">
        <f t="shared" si="17"/>
        <v>N/A</v>
      </c>
      <c r="E69" s="1">
        <v>0</v>
      </c>
      <c r="F69" s="1" t="str">
        <f t="shared" si="18"/>
        <v>N/A</v>
      </c>
      <c r="G69" s="1">
        <v>0</v>
      </c>
      <c r="H69" s="7" t="str">
        <f t="shared" si="19"/>
        <v>N/A</v>
      </c>
      <c r="I69" s="8" t="s">
        <v>1747</v>
      </c>
      <c r="J69" s="8" t="s">
        <v>1747</v>
      </c>
      <c r="K69" s="25" t="s">
        <v>736</v>
      </c>
      <c r="L69" s="91" t="str">
        <f t="shared" si="33"/>
        <v>N/A</v>
      </c>
    </row>
    <row r="70" spans="1:12" x14ac:dyDescent="0.25">
      <c r="A70" s="148" t="s">
        <v>78</v>
      </c>
      <c r="B70" s="25" t="s">
        <v>294</v>
      </c>
      <c r="C70" s="9">
        <v>0</v>
      </c>
      <c r="D70" s="7" t="str">
        <f>IF($B70="N/A","N/A",IF(C70&gt;=20,"No",IF(C70&lt;0,"No","Yes")))</f>
        <v>Yes</v>
      </c>
      <c r="E70" s="9">
        <v>0</v>
      </c>
      <c r="F70" s="7" t="str">
        <f>IF($B70="N/A","N/A",IF(E70&gt;=20,"No",IF(E70&lt;0,"No","Yes")))</f>
        <v>Yes</v>
      </c>
      <c r="G70" s="9">
        <v>0</v>
      </c>
      <c r="H70" s="7" t="str">
        <f>IF($B70="N/A","N/A",IF(G70&gt;=20,"No",IF(G70&lt;0,"No","Yes")))</f>
        <v>Yes</v>
      </c>
      <c r="I70" s="8" t="s">
        <v>1747</v>
      </c>
      <c r="J70" s="8" t="s">
        <v>1747</v>
      </c>
      <c r="K70" s="25" t="s">
        <v>736</v>
      </c>
      <c r="L70" s="91" t="str">
        <f t="shared" si="20"/>
        <v>N/A</v>
      </c>
    </row>
    <row r="71" spans="1:12" x14ac:dyDescent="0.25">
      <c r="A71" s="148"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736</v>
      </c>
      <c r="L71" s="91" t="str">
        <f t="shared" si="20"/>
        <v>N/A</v>
      </c>
    </row>
    <row r="72" spans="1:12" x14ac:dyDescent="0.25">
      <c r="A72" s="148" t="s">
        <v>80</v>
      </c>
      <c r="B72" s="21" t="s">
        <v>213</v>
      </c>
      <c r="C72" s="9">
        <v>93.669658415000001</v>
      </c>
      <c r="D72" s="7" t="str">
        <f>IF($B72="N/A","N/A",IF(C72&gt;10,"No",IF(C72&lt;-10,"No","Yes")))</f>
        <v>N/A</v>
      </c>
      <c r="E72" s="9">
        <v>96.950656375999998</v>
      </c>
      <c r="F72" s="7" t="str">
        <f>IF($B72="N/A","N/A",IF(E72&gt;10,"No",IF(E72&lt;-10,"No","Yes")))</f>
        <v>N/A</v>
      </c>
      <c r="G72" s="9">
        <v>2.4178396017999999</v>
      </c>
      <c r="H72" s="7" t="str">
        <f>IF($B72="N/A","N/A",IF(G72&gt;10,"No",IF(G72&lt;-10,"No","Yes")))</f>
        <v>N/A</v>
      </c>
      <c r="I72" s="8">
        <v>3.5030000000000001</v>
      </c>
      <c r="J72" s="8">
        <v>-97.5</v>
      </c>
      <c r="K72" s="25" t="s">
        <v>736</v>
      </c>
      <c r="L72" s="91" t="str">
        <f t="shared" si="20"/>
        <v>No</v>
      </c>
    </row>
    <row r="73" spans="1:12" x14ac:dyDescent="0.25">
      <c r="A73" s="148" t="s">
        <v>81</v>
      </c>
      <c r="B73" s="21" t="s">
        <v>213</v>
      </c>
      <c r="C73" s="9">
        <v>0</v>
      </c>
      <c r="D73" s="7" t="str">
        <f>IF($B73="N/A","N/A",IF(C73&gt;10,"No",IF(C73&lt;-10,"No","Yes")))</f>
        <v>N/A</v>
      </c>
      <c r="E73" s="9">
        <v>0</v>
      </c>
      <c r="F73" s="7" t="str">
        <f>IF($B73="N/A","N/A",IF(E73&gt;10,"No",IF(E73&lt;-10,"No","Yes")))</f>
        <v>N/A</v>
      </c>
      <c r="G73" s="9">
        <v>0</v>
      </c>
      <c r="H73" s="7" t="str">
        <f>IF($B73="N/A","N/A",IF(G73&gt;10,"No",IF(G73&lt;-10,"No","Yes")))</f>
        <v>N/A</v>
      </c>
      <c r="I73" s="8" t="s">
        <v>1747</v>
      </c>
      <c r="J73" s="8" t="s">
        <v>1747</v>
      </c>
      <c r="K73" s="25" t="s">
        <v>736</v>
      </c>
      <c r="L73" s="91" t="str">
        <f t="shared" si="20"/>
        <v>N/A</v>
      </c>
    </row>
    <row r="74" spans="1:12" x14ac:dyDescent="0.25">
      <c r="A74" s="148"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736</v>
      </c>
      <c r="L74" s="91" t="str">
        <f t="shared" si="20"/>
        <v>N/A</v>
      </c>
    </row>
    <row r="75" spans="1:12" x14ac:dyDescent="0.25">
      <c r="A75" s="148" t="s">
        <v>82</v>
      </c>
      <c r="B75" s="21" t="s">
        <v>213</v>
      </c>
      <c r="C75" s="9">
        <v>95.570399015999996</v>
      </c>
      <c r="D75" s="7" t="str">
        <f>IF($B75="N/A","N/A",IF(C75&gt;10,"No",IF(C75&lt;-10,"No","Yes")))</f>
        <v>N/A</v>
      </c>
      <c r="E75" s="9">
        <v>98.761887673000004</v>
      </c>
      <c r="F75" s="7" t="str">
        <f>IF($B75="N/A","N/A",IF(E75&gt;10,"No",IF(E75&lt;-10,"No","Yes")))</f>
        <v>N/A</v>
      </c>
      <c r="G75" s="9">
        <v>1.9343986543</v>
      </c>
      <c r="H75" s="7" t="str">
        <f>IF($B75="N/A","N/A",IF(G75&gt;10,"No",IF(G75&lt;-10,"No","Yes")))</f>
        <v>N/A</v>
      </c>
      <c r="I75" s="8">
        <v>3.339</v>
      </c>
      <c r="J75" s="8">
        <v>-98</v>
      </c>
      <c r="K75" s="25" t="s">
        <v>736</v>
      </c>
      <c r="L75" s="91" t="str">
        <f t="shared" si="20"/>
        <v>No</v>
      </c>
    </row>
    <row r="76" spans="1:12" x14ac:dyDescent="0.25">
      <c r="A76" s="148"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v>0</v>
      </c>
      <c r="D77" s="7" t="str">
        <f t="shared" si="34"/>
        <v>N/A</v>
      </c>
      <c r="E77" s="9">
        <v>0</v>
      </c>
      <c r="F77" s="7" t="str">
        <f t="shared" si="35"/>
        <v>N/A</v>
      </c>
      <c r="G77" s="9">
        <v>0</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v>97.494494739000004</v>
      </c>
      <c r="D78" s="7" t="str">
        <f t="shared" si="34"/>
        <v>N/A</v>
      </c>
      <c r="E78" s="9">
        <v>97.404543258000004</v>
      </c>
      <c r="F78" s="7" t="str">
        <f t="shared" si="35"/>
        <v>N/A</v>
      </c>
      <c r="G78" s="9">
        <v>73.614889933000001</v>
      </c>
      <c r="H78" s="7" t="str">
        <f t="shared" si="36"/>
        <v>N/A</v>
      </c>
      <c r="I78" s="8">
        <v>-9.1999999999999998E-2</v>
      </c>
      <c r="J78" s="8">
        <v>-24.4</v>
      </c>
      <c r="K78" s="25" t="s">
        <v>736</v>
      </c>
      <c r="L78" s="91" t="str">
        <f t="shared" si="37"/>
        <v>Yes</v>
      </c>
    </row>
    <row r="79" spans="1:12" x14ac:dyDescent="0.25">
      <c r="A79" s="148" t="s">
        <v>198</v>
      </c>
      <c r="B79" s="21" t="s">
        <v>213</v>
      </c>
      <c r="C79" s="9">
        <v>0</v>
      </c>
      <c r="D79" s="7" t="str">
        <f t="shared" si="34"/>
        <v>N/A</v>
      </c>
      <c r="E79" s="9">
        <v>0</v>
      </c>
      <c r="F79" s="7" t="str">
        <f t="shared" si="35"/>
        <v>N/A</v>
      </c>
      <c r="G79" s="9">
        <v>0</v>
      </c>
      <c r="H79" s="7" t="str">
        <f t="shared" si="36"/>
        <v>N/A</v>
      </c>
      <c r="I79" s="8" t="s">
        <v>1747</v>
      </c>
      <c r="J79" s="8" t="s">
        <v>1747</v>
      </c>
      <c r="K79" s="25" t="s">
        <v>736</v>
      </c>
      <c r="L79" s="91" t="str">
        <f t="shared" si="37"/>
        <v>N/A</v>
      </c>
    </row>
    <row r="80" spans="1:12" x14ac:dyDescent="0.25">
      <c r="A80" s="148" t="s">
        <v>199</v>
      </c>
      <c r="B80" s="21" t="s">
        <v>213</v>
      </c>
      <c r="C80" s="9">
        <v>0</v>
      </c>
      <c r="D80" s="7" t="str">
        <f t="shared" si="34"/>
        <v>N/A</v>
      </c>
      <c r="E80" s="9">
        <v>0</v>
      </c>
      <c r="F80" s="7" t="str">
        <f t="shared" si="35"/>
        <v>N/A</v>
      </c>
      <c r="G80" s="9">
        <v>0</v>
      </c>
      <c r="H80" s="7" t="str">
        <f t="shared" si="36"/>
        <v>N/A</v>
      </c>
      <c r="I80" s="8" t="s">
        <v>1747</v>
      </c>
      <c r="J80" s="8" t="s">
        <v>1747</v>
      </c>
      <c r="K80" s="25" t="s">
        <v>736</v>
      </c>
      <c r="L80" s="91" t="str">
        <f t="shared" si="37"/>
        <v>N/A</v>
      </c>
    </row>
    <row r="81" spans="1:12" x14ac:dyDescent="0.25">
      <c r="A81" s="148" t="s">
        <v>200</v>
      </c>
      <c r="B81" s="25" t="s">
        <v>213</v>
      </c>
      <c r="C81" s="9">
        <v>90.126939351000004</v>
      </c>
      <c r="D81" s="7" t="str">
        <f t="shared" si="34"/>
        <v>N/A</v>
      </c>
      <c r="E81" s="9">
        <v>99.262536873000002</v>
      </c>
      <c r="F81" s="7" t="str">
        <f t="shared" si="35"/>
        <v>N/A</v>
      </c>
      <c r="G81" s="9">
        <v>72.331460673999999</v>
      </c>
      <c r="H81" s="7" t="str">
        <f t="shared" si="36"/>
        <v>N/A</v>
      </c>
      <c r="I81" s="8">
        <v>10.14</v>
      </c>
      <c r="J81" s="8">
        <v>-27.1</v>
      </c>
      <c r="K81" s="25" t="s">
        <v>736</v>
      </c>
      <c r="L81" s="91" t="str">
        <f t="shared" si="37"/>
        <v>Yes</v>
      </c>
    </row>
    <row r="82" spans="1:12" x14ac:dyDescent="0.25">
      <c r="A82" s="148" t="s">
        <v>73</v>
      </c>
      <c r="B82" s="21" t="s">
        <v>213</v>
      </c>
      <c r="C82" s="22">
        <v>308567</v>
      </c>
      <c r="D82" s="7" t="str">
        <f t="shared" si="34"/>
        <v>N/A</v>
      </c>
      <c r="E82" s="22">
        <v>294556</v>
      </c>
      <c r="F82" s="7" t="str">
        <f t="shared" si="35"/>
        <v>N/A</v>
      </c>
      <c r="G82" s="22">
        <v>282645</v>
      </c>
      <c r="H82" s="7" t="str">
        <f t="shared" si="36"/>
        <v>N/A</v>
      </c>
      <c r="I82" s="8">
        <v>-4.54</v>
      </c>
      <c r="J82" s="8">
        <v>-4.04</v>
      </c>
      <c r="K82" s="25" t="s">
        <v>736</v>
      </c>
      <c r="L82" s="91" t="str">
        <f t="shared" si="20"/>
        <v>Yes</v>
      </c>
    </row>
    <row r="83" spans="1:12" x14ac:dyDescent="0.25">
      <c r="A83" s="148" t="s">
        <v>1254</v>
      </c>
      <c r="B83" s="21" t="s">
        <v>213</v>
      </c>
      <c r="C83" s="4">
        <v>0</v>
      </c>
      <c r="D83" s="7" t="str">
        <f t="shared" si="34"/>
        <v>N/A</v>
      </c>
      <c r="E83" s="4">
        <v>0</v>
      </c>
      <c r="F83" s="7" t="str">
        <f t="shared" si="35"/>
        <v>N/A</v>
      </c>
      <c r="G83" s="4">
        <v>0</v>
      </c>
      <c r="H83" s="7" t="str">
        <f t="shared" si="36"/>
        <v>N/A</v>
      </c>
      <c r="I83" s="8" t="s">
        <v>1747</v>
      </c>
      <c r="J83" s="8" t="s">
        <v>1747</v>
      </c>
      <c r="K83" s="25" t="s">
        <v>736</v>
      </c>
      <c r="L83" s="91" t="str">
        <f t="shared" si="20"/>
        <v>N/A</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53.733873031999998</v>
      </c>
      <c r="D86" s="7" t="str">
        <f t="shared" si="34"/>
        <v>N/A</v>
      </c>
      <c r="E86" s="4">
        <v>100</v>
      </c>
      <c r="F86" s="7" t="str">
        <f t="shared" si="35"/>
        <v>N/A</v>
      </c>
      <c r="G86" s="4">
        <v>58.998390207</v>
      </c>
      <c r="H86" s="7" t="str">
        <f t="shared" si="36"/>
        <v>N/A</v>
      </c>
      <c r="I86" s="8">
        <v>86.1</v>
      </c>
      <c r="J86" s="8">
        <v>-41</v>
      </c>
      <c r="K86" s="25" t="s">
        <v>736</v>
      </c>
      <c r="L86" s="91" t="str">
        <f t="shared" si="20"/>
        <v>No</v>
      </c>
    </row>
    <row r="87" spans="1:12" x14ac:dyDescent="0.25">
      <c r="A87" s="148" t="s">
        <v>1258</v>
      </c>
      <c r="B87" s="21" t="s">
        <v>213</v>
      </c>
      <c r="C87" s="4">
        <v>0</v>
      </c>
      <c r="D87" s="7" t="str">
        <f t="shared" si="34"/>
        <v>N/A</v>
      </c>
      <c r="E87" s="4">
        <v>0</v>
      </c>
      <c r="F87" s="7" t="str">
        <f t="shared" si="35"/>
        <v>N/A</v>
      </c>
      <c r="G87" s="4">
        <v>0</v>
      </c>
      <c r="H87" s="7" t="str">
        <f t="shared" si="36"/>
        <v>N/A</v>
      </c>
      <c r="I87" s="8" t="s">
        <v>1747</v>
      </c>
      <c r="J87" s="8" t="s">
        <v>1747</v>
      </c>
      <c r="K87" s="25" t="s">
        <v>736</v>
      </c>
      <c r="L87" s="91" t="str">
        <f t="shared" si="20"/>
        <v>N/A</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46.266126968000002</v>
      </c>
      <c r="D98" s="7" t="str">
        <f t="shared" si="34"/>
        <v>N/A</v>
      </c>
      <c r="E98" s="4">
        <v>0</v>
      </c>
      <c r="F98" s="7" t="str">
        <f t="shared" si="35"/>
        <v>N/A</v>
      </c>
      <c r="G98" s="4">
        <v>41.001609793</v>
      </c>
      <c r="H98" s="7" t="str">
        <f t="shared" si="36"/>
        <v>N/A</v>
      </c>
      <c r="I98" s="8">
        <v>-100</v>
      </c>
      <c r="J98" s="8" t="s">
        <v>1747</v>
      </c>
      <c r="K98" s="25" t="s">
        <v>736</v>
      </c>
      <c r="L98" s="91" t="str">
        <f t="shared" si="20"/>
        <v>N/A</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0</v>
      </c>
      <c r="D100" s="7" t="str">
        <f>IF($B100="N/A","N/A",IF(C100&gt;10,"No",IF(C100&lt;-10,"No","Yes")))</f>
        <v>N/A</v>
      </c>
      <c r="E100" s="26">
        <v>0</v>
      </c>
      <c r="F100" s="7" t="str">
        <f>IF($B100="N/A","N/A",IF(E100&gt;10,"No",IF(E100&lt;-10,"No","Yes")))</f>
        <v>N/A</v>
      </c>
      <c r="G100" s="26">
        <v>0</v>
      </c>
      <c r="H100" s="7" t="str">
        <f>IF($B100="N/A","N/A",IF(G100&gt;10,"No",IF(G100&lt;-10,"No","Yes")))</f>
        <v>N/A</v>
      </c>
      <c r="I100" s="8" t="s">
        <v>1747</v>
      </c>
      <c r="J100" s="8" t="s">
        <v>1747</v>
      </c>
      <c r="K100" s="25" t="s">
        <v>736</v>
      </c>
      <c r="L100" s="91" t="str">
        <f t="shared" ref="L100:L111" si="38">IF(J100="Div by 0", "N/A", IF(K100="N/A","N/A", IF(J100&gt;VALUE(MID(K100,1,2)), "No", IF(J100&lt;-1*VALUE(MID(K100,1,2)), "No", "Yes"))))</f>
        <v>N/A</v>
      </c>
    </row>
    <row r="101" spans="1:12" x14ac:dyDescent="0.25">
      <c r="A101" s="148" t="s">
        <v>453</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1747</v>
      </c>
      <c r="J101" s="8" t="s">
        <v>1747</v>
      </c>
      <c r="K101" s="25" t="s">
        <v>736</v>
      </c>
      <c r="L101" s="91" t="str">
        <f t="shared" si="38"/>
        <v>N/A</v>
      </c>
    </row>
    <row r="102" spans="1:12" x14ac:dyDescent="0.25">
      <c r="A102" s="148" t="s">
        <v>454</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736</v>
      </c>
      <c r="L102" s="91" t="str">
        <f t="shared" si="38"/>
        <v>N/A</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v>0</v>
      </c>
      <c r="D104" s="7" t="str">
        <f>IF($B104="N/A","N/A",IF(C104&gt;2,"No",IF(C104&lt;0.9,"No","Yes")))</f>
        <v>No</v>
      </c>
      <c r="E104" s="4">
        <v>0</v>
      </c>
      <c r="F104" s="7" t="str">
        <f>IF($B104="N/A","N/A",IF(E104&gt;2,"No",IF(E104&lt;0.9,"No","Yes")))</f>
        <v>No</v>
      </c>
      <c r="G104" s="4">
        <v>0</v>
      </c>
      <c r="H104" s="7" t="str">
        <f>IF($B104="N/A","N/A",IF(G104&gt;2,"No",IF(G104&lt;0.9,"No","Yes")))</f>
        <v>No</v>
      </c>
      <c r="I104" s="8" t="s">
        <v>1747</v>
      </c>
      <c r="J104" s="8" t="s">
        <v>1747</v>
      </c>
      <c r="K104" s="25" t="s">
        <v>736</v>
      </c>
      <c r="L104" s="91" t="str">
        <f t="shared" si="38"/>
        <v>N/A</v>
      </c>
    </row>
    <row r="105" spans="1:12" x14ac:dyDescent="0.25">
      <c r="A105" s="148" t="s">
        <v>456</v>
      </c>
      <c r="B105" s="30" t="s">
        <v>295</v>
      </c>
      <c r="C105" s="4" t="s">
        <v>1747</v>
      </c>
      <c r="D105" s="7" t="str">
        <f>IF($B105="N/A","N/A",IF(C105&gt;2,"No",IF(C105&lt;0.9,"No","Yes")))</f>
        <v>No</v>
      </c>
      <c r="E105" s="4" t="s">
        <v>1747</v>
      </c>
      <c r="F105" s="7" t="str">
        <f>IF($B105="N/A","N/A",IF(E105&gt;2,"No",IF(E105&lt;0.9,"No","Yes")))</f>
        <v>No</v>
      </c>
      <c r="G105" s="4" t="s">
        <v>1747</v>
      </c>
      <c r="H105" s="7" t="str">
        <f>IF($B105="N/A","N/A",IF(G105&gt;2,"No",IF(G105&lt;0.9,"No","Yes")))</f>
        <v>No</v>
      </c>
      <c r="I105" s="8" t="s">
        <v>1747</v>
      </c>
      <c r="J105" s="8" t="s">
        <v>1747</v>
      </c>
      <c r="K105" s="25" t="s">
        <v>736</v>
      </c>
      <c r="L105" s="91" t="str">
        <f t="shared" si="38"/>
        <v>N/A</v>
      </c>
    </row>
    <row r="106" spans="1:12" x14ac:dyDescent="0.25">
      <c r="A106" s="148" t="s">
        <v>457</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736</v>
      </c>
      <c r="L106" s="91" t="str">
        <f t="shared" si="38"/>
        <v>N/A</v>
      </c>
    </row>
    <row r="107" spans="1:12" x14ac:dyDescent="0.25">
      <c r="A107" s="148" t="s">
        <v>458</v>
      </c>
      <c r="B107" s="30" t="s">
        <v>295</v>
      </c>
      <c r="C107" s="4">
        <v>0</v>
      </c>
      <c r="D107" s="7" t="str">
        <f>IF($B107="N/A","N/A",IF(C107&gt;2,"No",IF(C107&lt;0.9,"No","Yes")))</f>
        <v>No</v>
      </c>
      <c r="E107" s="4">
        <v>0</v>
      </c>
      <c r="F107" s="7" t="str">
        <f>IF($B107="N/A","N/A",IF(E107&gt;2,"No",IF(E107&lt;0.9,"No","Yes")))</f>
        <v>No</v>
      </c>
      <c r="G107" s="4">
        <v>0</v>
      </c>
      <c r="H107" s="7" t="str">
        <f>IF($B107="N/A","N/A",IF(G107&gt;2,"No",IF(G107&lt;0.9,"No","Yes")))</f>
        <v>No</v>
      </c>
      <c r="I107" s="8" t="s">
        <v>1747</v>
      </c>
      <c r="J107" s="8" t="s">
        <v>1747</v>
      </c>
      <c r="K107" s="25" t="s">
        <v>736</v>
      </c>
      <c r="L107" s="91" t="str">
        <f t="shared" si="38"/>
        <v>N/A</v>
      </c>
    </row>
    <row r="108" spans="1:12" x14ac:dyDescent="0.25">
      <c r="A108" s="148" t="s">
        <v>1271</v>
      </c>
      <c r="B108" s="21" t="s">
        <v>213</v>
      </c>
      <c r="C108" s="26">
        <v>0</v>
      </c>
      <c r="D108" s="7" t="str">
        <f>IF($B108="N/A","N/A",IF(C108&gt;10,"No",IF(C108&lt;-10,"No","Yes")))</f>
        <v>N/A</v>
      </c>
      <c r="E108" s="26">
        <v>0</v>
      </c>
      <c r="F108" s="7" t="str">
        <f>IF($B108="N/A","N/A",IF(E108&gt;10,"No",IF(E108&lt;-10,"No","Yes")))</f>
        <v>N/A</v>
      </c>
      <c r="G108" s="26">
        <v>0</v>
      </c>
      <c r="H108" s="7" t="str">
        <f>IF($B108="N/A","N/A",IF(G108&gt;10,"No",IF(G108&lt;-10,"No","Yes")))</f>
        <v>N/A</v>
      </c>
      <c r="I108" s="8" t="s">
        <v>1747</v>
      </c>
      <c r="J108" s="8" t="s">
        <v>1747</v>
      </c>
      <c r="K108" s="25" t="s">
        <v>736</v>
      </c>
      <c r="L108" s="91" t="str">
        <f t="shared" si="38"/>
        <v>N/A</v>
      </c>
    </row>
    <row r="109" spans="1:12" x14ac:dyDescent="0.25">
      <c r="A109" s="148" t="s">
        <v>1272</v>
      </c>
      <c r="B109" s="21" t="s">
        <v>213</v>
      </c>
      <c r="C109" s="26" t="s">
        <v>1747</v>
      </c>
      <c r="D109" s="7" t="str">
        <f>IF($B109="N/A","N/A",IF(C109&gt;10,"No",IF(C109&lt;-10,"No","Yes")))</f>
        <v>N/A</v>
      </c>
      <c r="E109" s="26" t="s">
        <v>1747</v>
      </c>
      <c r="F109" s="7" t="str">
        <f>IF($B109="N/A","N/A",IF(E109&gt;10,"No",IF(E109&lt;-10,"No","Yes")))</f>
        <v>N/A</v>
      </c>
      <c r="G109" s="26" t="s">
        <v>1747</v>
      </c>
      <c r="H109" s="7" t="str">
        <f>IF($B109="N/A","N/A",IF(G109&gt;10,"No",IF(G109&lt;-10,"No","Yes")))</f>
        <v>N/A</v>
      </c>
      <c r="I109" s="8" t="s">
        <v>1747</v>
      </c>
      <c r="J109" s="8" t="s">
        <v>1747</v>
      </c>
      <c r="K109" s="25" t="s">
        <v>736</v>
      </c>
      <c r="L109" s="91" t="str">
        <f t="shared" si="38"/>
        <v>N/A</v>
      </c>
    </row>
    <row r="110" spans="1:12" x14ac:dyDescent="0.25">
      <c r="A110" s="148" t="s">
        <v>1273</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736</v>
      </c>
      <c r="L110" s="91" t="str">
        <f t="shared" si="38"/>
        <v>N/A</v>
      </c>
    </row>
    <row r="111" spans="1:12" x14ac:dyDescent="0.25">
      <c r="A111" s="148" t="s">
        <v>1274</v>
      </c>
      <c r="B111" s="21" t="s">
        <v>213</v>
      </c>
      <c r="C111" s="26">
        <v>0</v>
      </c>
      <c r="D111" s="7" t="str">
        <f>IF($B111="N/A","N/A",IF(C111&gt;10,"No",IF(C111&lt;-10,"No","Yes")))</f>
        <v>N/A</v>
      </c>
      <c r="E111" s="26">
        <v>0</v>
      </c>
      <c r="F111" s="7" t="str">
        <f>IF($B111="N/A","N/A",IF(E111&gt;10,"No",IF(E111&lt;-10,"No","Yes")))</f>
        <v>N/A</v>
      </c>
      <c r="G111" s="26">
        <v>0</v>
      </c>
      <c r="H111" s="7" t="str">
        <f>IF($B111="N/A","N/A",IF(G111&gt;10,"No",IF(G111&lt;-10,"No","Yes")))</f>
        <v>N/A</v>
      </c>
      <c r="I111" s="8" t="s">
        <v>1747</v>
      </c>
      <c r="J111" s="8" t="s">
        <v>1747</v>
      </c>
      <c r="K111" s="25" t="s">
        <v>736</v>
      </c>
      <c r="L111" s="91" t="str">
        <f t="shared" si="38"/>
        <v>N/A</v>
      </c>
    </row>
    <row r="112" spans="1:12" x14ac:dyDescent="0.25">
      <c r="A112" s="148" t="s">
        <v>325</v>
      </c>
      <c r="B112" s="25" t="s">
        <v>296</v>
      </c>
      <c r="C112" s="4">
        <v>0</v>
      </c>
      <c r="D112" s="7" t="str">
        <f>IF(OR($B112="N/A",$C112="N/A"),"N/A",IF(C112&gt;98,"Yes","No"))</f>
        <v>No</v>
      </c>
      <c r="E112" s="4">
        <v>0</v>
      </c>
      <c r="F112" s="7" t="str">
        <f>IF(OR($B112="N/A",$E112="N/A"),"N/A",IF(E112&gt;98,"Yes","No"))</f>
        <v>No</v>
      </c>
      <c r="G112" s="4">
        <v>0</v>
      </c>
      <c r="H112" s="7" t="str">
        <f t="shared" ref="H112:H115" si="39">IF($B112="N/A","N/A",IF(G112&gt;98,"Yes","No"))</f>
        <v>No</v>
      </c>
      <c r="I112" s="8" t="s">
        <v>1747</v>
      </c>
      <c r="J112" s="8" t="s">
        <v>1747</v>
      </c>
      <c r="K112" s="25" t="s">
        <v>736</v>
      </c>
      <c r="L112" s="91" t="str">
        <f>IF(J112="Div by 0", "N/A", IF(OR(J112="N/A",K112="N/A"),"N/A", IF(J112&gt;VALUE(MID(K112,1,2)), "No", IF(J112&lt;-1*VALUE(MID(K112,1,2)), "No", "Yes"))))</f>
        <v>N/A</v>
      </c>
    </row>
    <row r="113" spans="1:12" x14ac:dyDescent="0.25">
      <c r="A113" s="148" t="s">
        <v>459</v>
      </c>
      <c r="B113" s="25" t="s">
        <v>296</v>
      </c>
      <c r="C113" s="4" t="s">
        <v>1747</v>
      </c>
      <c r="D113" s="7" t="str">
        <f t="shared" ref="D113:D115" si="40">IF(OR($B113="N/A",$C113="N/A"),"N/A",IF(C113&gt;98,"Yes","No"))</f>
        <v>Yes</v>
      </c>
      <c r="E113" s="4" t="s">
        <v>1747</v>
      </c>
      <c r="F113" s="7" t="str">
        <f t="shared" ref="F113:F115" si="41">IF(OR($B113="N/A",$E113="N/A"),"N/A",IF(E113&gt;98,"Yes","No"))</f>
        <v>Yes</v>
      </c>
      <c r="G113" s="4" t="s">
        <v>1747</v>
      </c>
      <c r="H113" s="7" t="str">
        <f t="shared" si="39"/>
        <v>Yes</v>
      </c>
      <c r="I113" s="8" t="s">
        <v>1747</v>
      </c>
      <c r="J113" s="8" t="s">
        <v>1747</v>
      </c>
      <c r="K113" s="25" t="s">
        <v>736</v>
      </c>
      <c r="L113" s="91" t="str">
        <f t="shared" ref="L113:L115" si="42">IF(J113="Div by 0", "N/A", IF(OR(J113="N/A",K113="N/A"),"N/A", IF(J113&gt;VALUE(MID(K113,1,2)), "No", IF(J113&lt;-1*VALUE(MID(K113,1,2)), "No", "Yes"))))</f>
        <v>N/A</v>
      </c>
    </row>
    <row r="114" spans="1:12" x14ac:dyDescent="0.25">
      <c r="A114" s="148" t="s">
        <v>460</v>
      </c>
      <c r="B114" s="25" t="s">
        <v>296</v>
      </c>
      <c r="C114" s="4" t="s">
        <v>1747</v>
      </c>
      <c r="D114" s="7" t="str">
        <f t="shared" si="40"/>
        <v>Yes</v>
      </c>
      <c r="E114" s="4" t="s">
        <v>1747</v>
      </c>
      <c r="F114" s="7" t="str">
        <f t="shared" si="41"/>
        <v>Yes</v>
      </c>
      <c r="G114" s="4" t="s">
        <v>1747</v>
      </c>
      <c r="H114" s="7" t="str">
        <f t="shared" si="39"/>
        <v>Yes</v>
      </c>
      <c r="I114" s="8" t="s">
        <v>1747</v>
      </c>
      <c r="J114" s="8" t="s">
        <v>1747</v>
      </c>
      <c r="K114" s="25" t="s">
        <v>736</v>
      </c>
      <c r="L114" s="91" t="str">
        <f t="shared" si="42"/>
        <v>N/A</v>
      </c>
    </row>
    <row r="115" spans="1:12" x14ac:dyDescent="0.25">
      <c r="A115" s="148" t="s">
        <v>461</v>
      </c>
      <c r="B115" s="25" t="s">
        <v>296</v>
      </c>
      <c r="C115" s="4">
        <v>0</v>
      </c>
      <c r="D115" s="7" t="str">
        <f t="shared" si="40"/>
        <v>No</v>
      </c>
      <c r="E115" s="4">
        <v>0</v>
      </c>
      <c r="F115" s="7" t="str">
        <f t="shared" si="41"/>
        <v>No</v>
      </c>
      <c r="G115" s="4">
        <v>0</v>
      </c>
      <c r="H115" s="7" t="str">
        <f t="shared" si="39"/>
        <v>No</v>
      </c>
      <c r="I115" s="8" t="s">
        <v>1747</v>
      </c>
      <c r="J115" s="8" t="s">
        <v>1747</v>
      </c>
      <c r="K115" s="25" t="s">
        <v>736</v>
      </c>
      <c r="L115" s="91" t="str">
        <f t="shared" si="42"/>
        <v>N/A</v>
      </c>
    </row>
    <row r="116" spans="1:12" x14ac:dyDescent="0.25">
      <c r="A116" s="90" t="s">
        <v>462</v>
      </c>
      <c r="B116" s="25" t="s">
        <v>213</v>
      </c>
      <c r="C116" s="1">
        <v>0</v>
      </c>
      <c r="D116" s="7" t="str">
        <f>IF($B116="N/A","N/A",IF(C116&gt;10,"No",IF(C116&lt;-10,"No","Yes")))</f>
        <v>N/A</v>
      </c>
      <c r="E116" s="1">
        <v>0</v>
      </c>
      <c r="F116" s="7" t="str">
        <f>IF($B116="N/A","N/A",IF(E116&gt;10,"No",IF(E116&lt;-10,"No","Yes")))</f>
        <v>N/A</v>
      </c>
      <c r="G116" s="1">
        <v>0</v>
      </c>
      <c r="H116" s="7" t="str">
        <f>IF($B116="N/A","N/A",IF(G116&gt;10,"No",IF(G116&lt;-10,"No","Yes")))</f>
        <v>N/A</v>
      </c>
      <c r="I116" s="8" t="s">
        <v>1747</v>
      </c>
      <c r="J116" s="8" t="s">
        <v>1747</v>
      </c>
      <c r="K116" s="25" t="s">
        <v>736</v>
      </c>
      <c r="L116" s="91" t="str">
        <f>IF(J116="Div by 0", "N/A", IF(OR(J116="N/A",K116="N/A"),"N/A", IF(J116&gt;VALUE(MID(K116,1,2)), "No", IF(J116&lt;-1*VALUE(MID(K116,1,2)), "No", "Yes"))))</f>
        <v>N/A</v>
      </c>
    </row>
    <row r="117" spans="1:12" x14ac:dyDescent="0.25">
      <c r="A117" s="90" t="s">
        <v>211</v>
      </c>
      <c r="B117" s="25" t="s">
        <v>213</v>
      </c>
      <c r="C117" s="4" t="s">
        <v>1747</v>
      </c>
      <c r="D117" s="7" t="str">
        <f>IF($B117="N/A","N/A",IF(C117&gt;10,"No",IF(C117&lt;-10,"No","Yes")))</f>
        <v>N/A</v>
      </c>
      <c r="E117" s="4" t="s">
        <v>1747</v>
      </c>
      <c r="F117" s="7" t="str">
        <f>IF($B117="N/A","N/A",IF(E117&gt;10,"No",IF(E117&lt;-10,"No","Yes")))</f>
        <v>N/A</v>
      </c>
      <c r="G117" s="4" t="s">
        <v>1747</v>
      </c>
      <c r="H117" s="7" t="str">
        <f>IF($B117="N/A","N/A",IF(G117&gt;10,"No",IF(G117&lt;-10,"No","Yes")))</f>
        <v>N/A</v>
      </c>
      <c r="I117" s="8" t="s">
        <v>1747</v>
      </c>
      <c r="J117" s="8" t="s">
        <v>1747</v>
      </c>
      <c r="K117" s="25" t="s">
        <v>736</v>
      </c>
      <c r="L117" s="91" t="str">
        <f>IF(J117="Div by 0", "N/A", IF(OR(J117="N/A",K117="N/A"),"N/A", IF(J117&gt;VALUE(MID(K117,1,2)), "No", IF(J117&lt;-1*VALUE(MID(K117,1,2)), "No", "Yes"))))</f>
        <v>N/A</v>
      </c>
    </row>
    <row r="118" spans="1:12" x14ac:dyDescent="0.25">
      <c r="A118" s="122" t="s">
        <v>1613</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736</v>
      </c>
      <c r="L118" s="91" t="str">
        <f>IF(J118="Div by 0", "N/A", IF(K118="N/A","N/A", IF(J118&gt;VALUE(MID(K118,1,2)), "No", IF(J118&lt;-1*VALUE(MID(K118,1,2)), "No", "Yes"))))</f>
        <v>N/A</v>
      </c>
    </row>
    <row r="119" spans="1:12" x14ac:dyDescent="0.25">
      <c r="A119" s="122" t="s">
        <v>1614</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736</v>
      </c>
      <c r="L119" s="91" t="str">
        <f>IF(J119="Div by 0", "N/A", IF(K119="N/A","N/A", IF(J119&gt;VALUE(MID(K119,1,2)), "No", IF(J119&lt;-1*VALUE(MID(K119,1,2)), "No", "Yes"))))</f>
        <v>N/A</v>
      </c>
    </row>
    <row r="120" spans="1:12" x14ac:dyDescent="0.25">
      <c r="A120" s="122" t="s">
        <v>1615</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736</v>
      </c>
      <c r="L120" s="91" t="str">
        <f>IF(J120="Div by 0", "N/A", IF(K120="N/A","N/A", IF(J120&gt;VALUE(MID(K120,1,2)), "No", IF(J120&lt;-1*VALUE(MID(K120,1,2)), "No", "Yes"))))</f>
        <v>N/A</v>
      </c>
    </row>
    <row r="121" spans="1:12" x14ac:dyDescent="0.25">
      <c r="A121" s="122" t="s">
        <v>1616</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736</v>
      </c>
      <c r="L121" s="91" t="str">
        <f t="shared" ref="L121:L142" si="44">IF(J121="Div by 0", "N/A", IF(OR(J121="N/A",K121="N/A"),"N/A", IF(J121&gt;VALUE(MID(K121,1,2)), "No", IF(J121&lt;-1*VALUE(MID(K121,1,2)), "No", "Yes"))))</f>
        <v>N/A</v>
      </c>
    </row>
    <row r="122" spans="1:12" x14ac:dyDescent="0.25">
      <c r="A122" s="122" t="s">
        <v>1617</v>
      </c>
      <c r="B122" s="3" t="s">
        <v>213</v>
      </c>
      <c r="C122" s="1">
        <v>0</v>
      </c>
      <c r="D122" s="5" t="str">
        <f t="shared" si="43"/>
        <v>N/A</v>
      </c>
      <c r="E122" s="1">
        <v>0</v>
      </c>
      <c r="F122" s="5" t="str">
        <f t="shared" si="43"/>
        <v>N/A</v>
      </c>
      <c r="G122" s="1">
        <v>0</v>
      </c>
      <c r="H122" s="5" t="str">
        <f t="shared" si="43"/>
        <v>N/A</v>
      </c>
      <c r="I122" s="8" t="s">
        <v>1747</v>
      </c>
      <c r="J122" s="8" t="s">
        <v>1747</v>
      </c>
      <c r="K122" s="3" t="s">
        <v>736</v>
      </c>
      <c r="L122" s="91" t="str">
        <f t="shared" si="44"/>
        <v>N/A</v>
      </c>
    </row>
    <row r="123" spans="1:12" x14ac:dyDescent="0.25">
      <c r="A123" s="122" t="s">
        <v>1618</v>
      </c>
      <c r="B123" s="3" t="s">
        <v>213</v>
      </c>
      <c r="C123" s="1">
        <v>0</v>
      </c>
      <c r="D123" s="5" t="str">
        <f t="shared" si="43"/>
        <v>N/A</v>
      </c>
      <c r="E123" s="1">
        <v>0</v>
      </c>
      <c r="F123" s="5" t="str">
        <f t="shared" si="43"/>
        <v>N/A</v>
      </c>
      <c r="G123" s="1">
        <v>0</v>
      </c>
      <c r="H123" s="5" t="str">
        <f t="shared" si="43"/>
        <v>N/A</v>
      </c>
      <c r="I123" s="8" t="s">
        <v>1747</v>
      </c>
      <c r="J123" s="8" t="s">
        <v>1747</v>
      </c>
      <c r="K123" s="3" t="s">
        <v>736</v>
      </c>
      <c r="L123" s="91" t="str">
        <f t="shared" si="44"/>
        <v>N/A</v>
      </c>
    </row>
    <row r="124" spans="1:12" x14ac:dyDescent="0.25">
      <c r="A124" s="122" t="s">
        <v>1619</v>
      </c>
      <c r="B124" s="3" t="s">
        <v>213</v>
      </c>
      <c r="C124" s="1">
        <v>0</v>
      </c>
      <c r="D124" s="5" t="str">
        <f t="shared" si="43"/>
        <v>N/A</v>
      </c>
      <c r="E124" s="1">
        <v>0</v>
      </c>
      <c r="F124" s="5" t="str">
        <f t="shared" si="43"/>
        <v>N/A</v>
      </c>
      <c r="G124" s="1">
        <v>0</v>
      </c>
      <c r="H124" s="5" t="str">
        <f t="shared" si="43"/>
        <v>N/A</v>
      </c>
      <c r="I124" s="8" t="s">
        <v>1747</v>
      </c>
      <c r="J124" s="8" t="s">
        <v>1747</v>
      </c>
      <c r="K124" s="3" t="s">
        <v>736</v>
      </c>
      <c r="L124" s="91" t="str">
        <f t="shared" si="44"/>
        <v>N/A</v>
      </c>
    </row>
    <row r="125" spans="1:12" x14ac:dyDescent="0.25">
      <c r="A125" s="114" t="s">
        <v>1620</v>
      </c>
      <c r="B125" s="3" t="s">
        <v>213</v>
      </c>
      <c r="C125" s="9">
        <v>0</v>
      </c>
      <c r="D125" s="5" t="str">
        <f t="shared" si="43"/>
        <v>N/A</v>
      </c>
      <c r="E125" s="9">
        <v>0</v>
      </c>
      <c r="F125" s="5" t="str">
        <f t="shared" si="43"/>
        <v>N/A</v>
      </c>
      <c r="G125" s="9">
        <v>0</v>
      </c>
      <c r="H125" s="5" t="str">
        <f t="shared" si="43"/>
        <v>N/A</v>
      </c>
      <c r="I125" s="8" t="s">
        <v>1747</v>
      </c>
      <c r="J125" s="8" t="s">
        <v>1747</v>
      </c>
      <c r="K125" s="25" t="s">
        <v>736</v>
      </c>
      <c r="L125" s="91" t="str">
        <f>IF(J125="Div by 0", "N/A", IF(OR(J125="N/A",K125="N/A"),"N/A", IF(J125&gt;VALUE(MID(K125,1,2)), "No", IF(J125&lt;-1*VALUE(MID(K125,1,2)), "No", "Yes"))))</f>
        <v>N/A</v>
      </c>
    </row>
    <row r="126" spans="1:12" ht="25" x14ac:dyDescent="0.25">
      <c r="A126" s="114" t="s">
        <v>1621</v>
      </c>
      <c r="B126" s="3" t="s">
        <v>213</v>
      </c>
      <c r="C126" s="9">
        <v>0</v>
      </c>
      <c r="D126" s="5" t="str">
        <f t="shared" si="43"/>
        <v>N/A</v>
      </c>
      <c r="E126" s="9">
        <v>0</v>
      </c>
      <c r="F126" s="5" t="str">
        <f t="shared" si="43"/>
        <v>N/A</v>
      </c>
      <c r="G126" s="9">
        <v>0</v>
      </c>
      <c r="H126" s="5" t="str">
        <f t="shared" si="43"/>
        <v>N/A</v>
      </c>
      <c r="I126" s="8" t="s">
        <v>1747</v>
      </c>
      <c r="J126" s="8" t="s">
        <v>1747</v>
      </c>
      <c r="K126" s="3" t="s">
        <v>736</v>
      </c>
      <c r="L126" s="91" t="str">
        <f t="shared" ref="L126:L129" si="45">IF(J126="Div by 0", "N/A", IF(OR(J126="N/A",K126="N/A"),"N/A", IF(J126&gt;VALUE(MID(K126,1,2)), "No", IF(J126&lt;-1*VALUE(MID(K126,1,2)), "No", "Yes"))))</f>
        <v>N/A</v>
      </c>
    </row>
    <row r="127" spans="1:12" ht="25" x14ac:dyDescent="0.25">
      <c r="A127" s="114" t="s">
        <v>1622</v>
      </c>
      <c r="B127" s="3" t="s">
        <v>213</v>
      </c>
      <c r="C127" s="9">
        <v>0</v>
      </c>
      <c r="D127" s="5" t="str">
        <f t="shared" si="43"/>
        <v>N/A</v>
      </c>
      <c r="E127" s="9">
        <v>0</v>
      </c>
      <c r="F127" s="5" t="str">
        <f t="shared" si="43"/>
        <v>N/A</v>
      </c>
      <c r="G127" s="9">
        <v>0</v>
      </c>
      <c r="H127" s="5" t="str">
        <f t="shared" si="43"/>
        <v>N/A</v>
      </c>
      <c r="I127" s="8" t="s">
        <v>1747</v>
      </c>
      <c r="J127" s="8" t="s">
        <v>1747</v>
      </c>
      <c r="K127" s="3" t="s">
        <v>736</v>
      </c>
      <c r="L127" s="91" t="str">
        <f t="shared" si="45"/>
        <v>N/A</v>
      </c>
    </row>
    <row r="128" spans="1:12" ht="25" x14ac:dyDescent="0.25">
      <c r="A128" s="114" t="s">
        <v>1623</v>
      </c>
      <c r="B128" s="3" t="s">
        <v>213</v>
      </c>
      <c r="C128" s="9">
        <v>0</v>
      </c>
      <c r="D128" s="5" t="str">
        <f t="shared" si="43"/>
        <v>N/A</v>
      </c>
      <c r="E128" s="9">
        <v>0</v>
      </c>
      <c r="F128" s="5" t="str">
        <f t="shared" si="43"/>
        <v>N/A</v>
      </c>
      <c r="G128" s="9">
        <v>0</v>
      </c>
      <c r="H128" s="5" t="str">
        <f t="shared" si="43"/>
        <v>N/A</v>
      </c>
      <c r="I128" s="8" t="s">
        <v>1747</v>
      </c>
      <c r="J128" s="8" t="s">
        <v>1747</v>
      </c>
      <c r="K128" s="3" t="s">
        <v>736</v>
      </c>
      <c r="L128" s="91" t="str">
        <f t="shared" si="45"/>
        <v>N/A</v>
      </c>
    </row>
    <row r="129" spans="1:12" ht="25" x14ac:dyDescent="0.25">
      <c r="A129" s="114" t="s">
        <v>1624</v>
      </c>
      <c r="B129" s="3" t="s">
        <v>213</v>
      </c>
      <c r="C129" s="9">
        <v>0</v>
      </c>
      <c r="D129" s="5" t="str">
        <f t="shared" si="43"/>
        <v>N/A</v>
      </c>
      <c r="E129" s="9">
        <v>0</v>
      </c>
      <c r="F129" s="5" t="str">
        <f t="shared" si="43"/>
        <v>N/A</v>
      </c>
      <c r="G129" s="9">
        <v>0</v>
      </c>
      <c r="H129" s="5" t="str">
        <f t="shared" si="43"/>
        <v>N/A</v>
      </c>
      <c r="I129" s="8" t="s">
        <v>1747</v>
      </c>
      <c r="J129" s="8" t="s">
        <v>1747</v>
      </c>
      <c r="K129" s="3" t="s">
        <v>736</v>
      </c>
      <c r="L129" s="91" t="str">
        <f t="shared" si="45"/>
        <v>N/A</v>
      </c>
    </row>
    <row r="130" spans="1:12" ht="25" x14ac:dyDescent="0.25">
      <c r="A130" s="114" t="s">
        <v>1625</v>
      </c>
      <c r="B130" s="3" t="s">
        <v>213</v>
      </c>
      <c r="C130" s="9" t="s">
        <v>1747</v>
      </c>
      <c r="D130" s="5" t="str">
        <f t="shared" si="43"/>
        <v>N/A</v>
      </c>
      <c r="E130" s="9" t="s">
        <v>1747</v>
      </c>
      <c r="F130" s="5" t="str">
        <f t="shared" si="43"/>
        <v>N/A</v>
      </c>
      <c r="G130" s="9" t="s">
        <v>1747</v>
      </c>
      <c r="H130" s="5" t="str">
        <f t="shared" si="43"/>
        <v>N/A</v>
      </c>
      <c r="I130" s="8" t="s">
        <v>1747</v>
      </c>
      <c r="J130" s="8" t="s">
        <v>1747</v>
      </c>
      <c r="K130" s="25" t="s">
        <v>736</v>
      </c>
      <c r="L130" s="91" t="str">
        <f>IF(J130="Div by 0", "N/A", IF(OR(J130="N/A",K130="N/A"),"N/A", IF(J130&gt;VALUE(MID(K130,1,2)), "No", IF(J130&lt;-1*VALUE(MID(K130,1,2)), "No", "Yes"))))</f>
        <v>N/A</v>
      </c>
    </row>
    <row r="131" spans="1:12" ht="25" x14ac:dyDescent="0.25">
      <c r="A131" s="114" t="s">
        <v>1626</v>
      </c>
      <c r="B131" s="3" t="s">
        <v>213</v>
      </c>
      <c r="C131" s="9" t="s">
        <v>1747</v>
      </c>
      <c r="D131" s="5" t="str">
        <f t="shared" si="43"/>
        <v>N/A</v>
      </c>
      <c r="E131" s="9" t="s">
        <v>1747</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t="s">
        <v>1747</v>
      </c>
      <c r="D132" s="5" t="str">
        <f t="shared" si="43"/>
        <v>N/A</v>
      </c>
      <c r="E132" s="9" t="s">
        <v>1747</v>
      </c>
      <c r="F132" s="5" t="str">
        <f t="shared" si="43"/>
        <v>N/A</v>
      </c>
      <c r="G132" s="9" t="s">
        <v>1747</v>
      </c>
      <c r="H132" s="5" t="str">
        <f t="shared" si="43"/>
        <v>N/A</v>
      </c>
      <c r="I132" s="8" t="s">
        <v>1747</v>
      </c>
      <c r="J132" s="8" t="s">
        <v>1747</v>
      </c>
      <c r="K132" s="3" t="s">
        <v>736</v>
      </c>
      <c r="L132" s="91" t="str">
        <f t="shared" si="44"/>
        <v>N/A</v>
      </c>
    </row>
    <row r="133" spans="1:12" ht="25" x14ac:dyDescent="0.25">
      <c r="A133" s="114" t="s">
        <v>495</v>
      </c>
      <c r="B133" s="3" t="s">
        <v>213</v>
      </c>
      <c r="C133" s="9" t="s">
        <v>1747</v>
      </c>
      <c r="D133" s="5" t="str">
        <f t="shared" si="43"/>
        <v>N/A</v>
      </c>
      <c r="E133" s="9" t="s">
        <v>1747</v>
      </c>
      <c r="F133" s="5" t="str">
        <f t="shared" si="43"/>
        <v>N/A</v>
      </c>
      <c r="G133" s="9" t="s">
        <v>1747</v>
      </c>
      <c r="H133" s="5" t="str">
        <f t="shared" si="43"/>
        <v>N/A</v>
      </c>
      <c r="I133" s="8" t="s">
        <v>1747</v>
      </c>
      <c r="J133" s="8" t="s">
        <v>1747</v>
      </c>
      <c r="K133" s="3" t="s">
        <v>736</v>
      </c>
      <c r="L133" s="91" t="str">
        <f t="shared" si="44"/>
        <v>N/A</v>
      </c>
    </row>
    <row r="134" spans="1:12" ht="25" x14ac:dyDescent="0.25">
      <c r="A134" s="114" t="s">
        <v>496</v>
      </c>
      <c r="B134" s="3" t="s">
        <v>213</v>
      </c>
      <c r="C134" s="9" t="s">
        <v>1747</v>
      </c>
      <c r="D134" s="5" t="str">
        <f t="shared" si="43"/>
        <v>N/A</v>
      </c>
      <c r="E134" s="9" t="s">
        <v>1747</v>
      </c>
      <c r="F134" s="5" t="str">
        <f t="shared" si="43"/>
        <v>N/A</v>
      </c>
      <c r="G134" s="9" t="s">
        <v>1747</v>
      </c>
      <c r="H134" s="5" t="str">
        <f t="shared" si="43"/>
        <v>N/A</v>
      </c>
      <c r="I134" s="8" t="s">
        <v>1747</v>
      </c>
      <c r="J134" s="8" t="s">
        <v>1747</v>
      </c>
      <c r="K134" s="3" t="s">
        <v>736</v>
      </c>
      <c r="L134" s="91" t="str">
        <f t="shared" si="44"/>
        <v>N/A</v>
      </c>
    </row>
    <row r="135" spans="1:12" ht="25" x14ac:dyDescent="0.25">
      <c r="A135" s="114" t="s">
        <v>497</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t="s">
        <v>1747</v>
      </c>
      <c r="D136" s="7" t="str">
        <f t="shared" si="46"/>
        <v>N/A</v>
      </c>
      <c r="E136" s="9" t="s">
        <v>1747</v>
      </c>
      <c r="F136" s="7" t="str">
        <f t="shared" si="47"/>
        <v>N/A</v>
      </c>
      <c r="G136" s="9" t="s">
        <v>1747</v>
      </c>
      <c r="H136" s="7" t="str">
        <f t="shared" si="48"/>
        <v>N/A</v>
      </c>
      <c r="I136" s="8" t="s">
        <v>1747</v>
      </c>
      <c r="J136" s="8" t="s">
        <v>1747</v>
      </c>
      <c r="K136" s="3" t="s">
        <v>736</v>
      </c>
      <c r="L136" s="91" t="str">
        <f t="shared" si="44"/>
        <v>N/A</v>
      </c>
    </row>
    <row r="137" spans="1:12" ht="25" x14ac:dyDescent="0.25">
      <c r="A137" s="114" t="s">
        <v>499</v>
      </c>
      <c r="B137" s="21" t="s">
        <v>213</v>
      </c>
      <c r="C137" s="9" t="s">
        <v>1747</v>
      </c>
      <c r="D137" s="7" t="str">
        <f t="shared" si="46"/>
        <v>N/A</v>
      </c>
      <c r="E137" s="9" t="s">
        <v>1747</v>
      </c>
      <c r="F137" s="7" t="str">
        <f t="shared" si="47"/>
        <v>N/A</v>
      </c>
      <c r="G137" s="9" t="s">
        <v>1747</v>
      </c>
      <c r="H137" s="7" t="str">
        <f t="shared" si="48"/>
        <v>N/A</v>
      </c>
      <c r="I137" s="8" t="s">
        <v>1747</v>
      </c>
      <c r="J137" s="8" t="s">
        <v>1747</v>
      </c>
      <c r="K137" s="3" t="s">
        <v>736</v>
      </c>
      <c r="L137" s="91" t="str">
        <f t="shared" si="44"/>
        <v>N/A</v>
      </c>
    </row>
    <row r="138" spans="1:12" ht="25" x14ac:dyDescent="0.25">
      <c r="A138" s="114" t="s">
        <v>500</v>
      </c>
      <c r="B138" s="21" t="s">
        <v>213</v>
      </c>
      <c r="C138" s="9" t="s">
        <v>1747</v>
      </c>
      <c r="D138" s="7" t="str">
        <f t="shared" si="46"/>
        <v>N/A</v>
      </c>
      <c r="E138" s="9" t="s">
        <v>1747</v>
      </c>
      <c r="F138" s="7" t="str">
        <f t="shared" si="47"/>
        <v>N/A</v>
      </c>
      <c r="G138" s="9" t="s">
        <v>1747</v>
      </c>
      <c r="H138" s="7" t="str">
        <f t="shared" si="48"/>
        <v>N/A</v>
      </c>
      <c r="I138" s="8" t="s">
        <v>1747</v>
      </c>
      <c r="J138" s="8" t="s">
        <v>1747</v>
      </c>
      <c r="K138" s="3" t="s">
        <v>736</v>
      </c>
      <c r="L138" s="91" t="str">
        <f t="shared" si="44"/>
        <v>N/A</v>
      </c>
    </row>
    <row r="139" spans="1:12" ht="25" x14ac:dyDescent="0.25">
      <c r="A139" s="114" t="s">
        <v>501</v>
      </c>
      <c r="B139" s="21" t="s">
        <v>213</v>
      </c>
      <c r="C139" s="9" t="s">
        <v>1747</v>
      </c>
      <c r="D139" s="7" t="str">
        <f t="shared" si="46"/>
        <v>N/A</v>
      </c>
      <c r="E139" s="9" t="s">
        <v>1747</v>
      </c>
      <c r="F139" s="7" t="str">
        <f t="shared" si="47"/>
        <v>N/A</v>
      </c>
      <c r="G139" s="9" t="s">
        <v>1747</v>
      </c>
      <c r="H139" s="7" t="str">
        <f t="shared" si="48"/>
        <v>N/A</v>
      </c>
      <c r="I139" s="8" t="s">
        <v>1747</v>
      </c>
      <c r="J139" s="8" t="s">
        <v>1747</v>
      </c>
      <c r="K139" s="3" t="s">
        <v>736</v>
      </c>
      <c r="L139" s="91" t="str">
        <f t="shared" si="44"/>
        <v>N/A</v>
      </c>
    </row>
    <row r="140" spans="1:12" ht="25" x14ac:dyDescent="0.25">
      <c r="A140" s="114" t="s">
        <v>502</v>
      </c>
      <c r="B140" s="21" t="s">
        <v>213</v>
      </c>
      <c r="C140" s="9" t="s">
        <v>1747</v>
      </c>
      <c r="D140" s="7" t="str">
        <f t="shared" si="46"/>
        <v>N/A</v>
      </c>
      <c r="E140" s="9" t="s">
        <v>1747</v>
      </c>
      <c r="F140" s="7" t="str">
        <f t="shared" si="47"/>
        <v>N/A</v>
      </c>
      <c r="G140" s="9" t="s">
        <v>1747</v>
      </c>
      <c r="H140" s="7" t="str">
        <f t="shared" si="48"/>
        <v>N/A</v>
      </c>
      <c r="I140" s="8" t="s">
        <v>1747</v>
      </c>
      <c r="J140" s="8" t="s">
        <v>1747</v>
      </c>
      <c r="K140" s="3" t="s">
        <v>736</v>
      </c>
      <c r="L140" s="91" t="str">
        <f t="shared" si="44"/>
        <v>N/A</v>
      </c>
    </row>
    <row r="141" spans="1:12" ht="25" x14ac:dyDescent="0.25">
      <c r="A141" s="114" t="s">
        <v>503</v>
      </c>
      <c r="B141" s="21" t="s">
        <v>213</v>
      </c>
      <c r="C141" s="9" t="s">
        <v>1747</v>
      </c>
      <c r="D141" s="7" t="str">
        <f t="shared" si="46"/>
        <v>N/A</v>
      </c>
      <c r="E141" s="9" t="s">
        <v>1747</v>
      </c>
      <c r="F141" s="7" t="str">
        <f t="shared" si="47"/>
        <v>N/A</v>
      </c>
      <c r="G141" s="9" t="s">
        <v>1747</v>
      </c>
      <c r="H141" s="7" t="str">
        <f t="shared" si="48"/>
        <v>N/A</v>
      </c>
      <c r="I141" s="8" t="s">
        <v>1747</v>
      </c>
      <c r="J141" s="8" t="s">
        <v>1747</v>
      </c>
      <c r="K141" s="3" t="s">
        <v>736</v>
      </c>
      <c r="L141" s="91" t="str">
        <f t="shared" si="44"/>
        <v>N/A</v>
      </c>
    </row>
    <row r="142" spans="1:12" ht="25" x14ac:dyDescent="0.25">
      <c r="A142" s="114" t="s">
        <v>504</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736</v>
      </c>
      <c r="L142" s="91" t="str">
        <f t="shared" si="44"/>
        <v>N/A</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339097</v>
      </c>
      <c r="D144" s="7" t="str">
        <f>IF($B144="N/A","N/A",IF(C144&gt;10,"No",IF(C144&lt;-10,"No","Yes")))</f>
        <v>N/A</v>
      </c>
      <c r="E144" s="1">
        <v>327811</v>
      </c>
      <c r="F144" s="7" t="str">
        <f>IF($B144="N/A","N/A",IF(E144&gt;10,"No",IF(E144&lt;-10,"No","Yes")))</f>
        <v>N/A</v>
      </c>
      <c r="G144" s="1">
        <v>201746</v>
      </c>
      <c r="H144" s="7" t="str">
        <f>IF($B144="N/A","N/A",IF(G144&gt;10,"No",IF(G144&lt;-10,"No","Yes")))</f>
        <v>N/A</v>
      </c>
      <c r="I144" s="8">
        <v>-3.33</v>
      </c>
      <c r="J144" s="8">
        <v>-38.5</v>
      </c>
      <c r="K144" s="25" t="s">
        <v>736</v>
      </c>
      <c r="L144" s="91" t="str">
        <f>IF(J144="Div by 0", "N/A", IF(K144="N/A","N/A", IF(J144&gt;VALUE(MID(K144,1,2)), "No", IF(J144&lt;-1*VALUE(MID(K144,1,2)), "No", "Yes"))))</f>
        <v>No</v>
      </c>
    </row>
    <row r="145" spans="1:12" x14ac:dyDescent="0.25">
      <c r="A145" s="114" t="s">
        <v>505</v>
      </c>
      <c r="B145" s="3" t="s">
        <v>213</v>
      </c>
      <c r="C145" s="9">
        <v>96.290059687999999</v>
      </c>
      <c r="D145" s="5" t="str">
        <f t="shared" ref="D145:D149" si="52">IF($B145="N/A","N/A",IF(C145&lt;0,"No","Yes"))</f>
        <v>N/A</v>
      </c>
      <c r="E145" s="9">
        <v>96.191778490999994</v>
      </c>
      <c r="F145" s="5" t="str">
        <f t="shared" ref="F145:F149" si="53">IF($B145="N/A","N/A",IF(E145&lt;0,"No","Yes"))</f>
        <v>N/A</v>
      </c>
      <c r="G145" s="9">
        <v>62.151612892999999</v>
      </c>
      <c r="H145" s="5" t="str">
        <f t="shared" ref="H145:H149" si="54">IF($B145="N/A","N/A",IF(G145&lt;0,"No","Yes"))</f>
        <v>N/A</v>
      </c>
      <c r="I145" s="8">
        <v>-0.10199999999999999</v>
      </c>
      <c r="J145" s="8">
        <v>-35.4</v>
      </c>
      <c r="K145" s="25" t="s">
        <v>736</v>
      </c>
      <c r="L145" s="91" t="str">
        <f>IF(J145="Div by 0", "N/A", IF(OR(J145="N/A",K145="N/A"),"N/A", IF(J145&gt;VALUE(MID(K145,1,2)), "No", IF(J145&lt;-1*VALUE(MID(K145,1,2)), "No", "Yes"))))</f>
        <v>No</v>
      </c>
    </row>
    <row r="146" spans="1:12" x14ac:dyDescent="0.25">
      <c r="A146" s="114" t="s">
        <v>506</v>
      </c>
      <c r="B146" s="3" t="s">
        <v>213</v>
      </c>
      <c r="C146" s="9">
        <v>89.724968541999999</v>
      </c>
      <c r="D146" s="5" t="str">
        <f t="shared" si="52"/>
        <v>N/A</v>
      </c>
      <c r="E146" s="9">
        <v>96.085448237999998</v>
      </c>
      <c r="F146" s="5" t="str">
        <f t="shared" si="53"/>
        <v>N/A</v>
      </c>
      <c r="G146" s="9">
        <v>1.5472696308</v>
      </c>
      <c r="H146" s="5" t="str">
        <f t="shared" si="54"/>
        <v>N/A</v>
      </c>
      <c r="I146" s="8">
        <v>7.0890000000000004</v>
      </c>
      <c r="J146" s="8">
        <v>-98.4</v>
      </c>
      <c r="K146" s="3" t="s">
        <v>736</v>
      </c>
      <c r="L146" s="91" t="str">
        <f t="shared" ref="L146:L149" si="55">IF(J146="Div by 0", "N/A", IF(OR(J146="N/A",K146="N/A"),"N/A", IF(J146&gt;VALUE(MID(K146,1,2)), "No", IF(J146&lt;-1*VALUE(MID(K146,1,2)), "No", "Yes"))))</f>
        <v>No</v>
      </c>
    </row>
    <row r="147" spans="1:12" x14ac:dyDescent="0.25">
      <c r="A147" s="114" t="s">
        <v>507</v>
      </c>
      <c r="B147" s="3" t="s">
        <v>213</v>
      </c>
      <c r="C147" s="9">
        <v>95.944966194000003</v>
      </c>
      <c r="D147" s="5" t="str">
        <f t="shared" si="52"/>
        <v>N/A</v>
      </c>
      <c r="E147" s="9">
        <v>95.680104118000003</v>
      </c>
      <c r="F147" s="5" t="str">
        <f t="shared" si="53"/>
        <v>N/A</v>
      </c>
      <c r="G147" s="9">
        <v>33.395251170999998</v>
      </c>
      <c r="H147" s="5" t="str">
        <f t="shared" si="54"/>
        <v>N/A</v>
      </c>
      <c r="I147" s="8">
        <v>-0.27600000000000002</v>
      </c>
      <c r="J147" s="8">
        <v>-65.099999999999994</v>
      </c>
      <c r="K147" s="3" t="s">
        <v>736</v>
      </c>
      <c r="L147" s="91" t="str">
        <f t="shared" si="55"/>
        <v>No</v>
      </c>
    </row>
    <row r="148" spans="1:12" x14ac:dyDescent="0.25">
      <c r="A148" s="114" t="s">
        <v>508</v>
      </c>
      <c r="B148" s="3" t="s">
        <v>213</v>
      </c>
      <c r="C148" s="9">
        <v>97.371104344000003</v>
      </c>
      <c r="D148" s="5" t="str">
        <f t="shared" si="52"/>
        <v>N/A</v>
      </c>
      <c r="E148" s="9">
        <v>96.271234229000001</v>
      </c>
      <c r="F148" s="5" t="str">
        <f t="shared" si="53"/>
        <v>N/A</v>
      </c>
      <c r="G148" s="9">
        <v>77.742493182000004</v>
      </c>
      <c r="H148" s="5" t="str">
        <f t="shared" si="54"/>
        <v>N/A</v>
      </c>
      <c r="I148" s="8">
        <v>-1.1299999999999999</v>
      </c>
      <c r="J148" s="8">
        <v>-19.2</v>
      </c>
      <c r="K148" s="3" t="s">
        <v>736</v>
      </c>
      <c r="L148" s="91" t="str">
        <f t="shared" si="55"/>
        <v>Yes</v>
      </c>
    </row>
    <row r="149" spans="1:12" x14ac:dyDescent="0.25">
      <c r="A149" s="114" t="s">
        <v>509</v>
      </c>
      <c r="B149" s="3" t="s">
        <v>213</v>
      </c>
      <c r="C149" s="9">
        <v>96.680758826000002</v>
      </c>
      <c r="D149" s="5" t="str">
        <f t="shared" si="52"/>
        <v>N/A</v>
      </c>
      <c r="E149" s="9">
        <v>96.391641727000007</v>
      </c>
      <c r="F149" s="5" t="str">
        <f t="shared" si="53"/>
        <v>N/A</v>
      </c>
      <c r="G149" s="9">
        <v>75.547984099999994</v>
      </c>
      <c r="H149" s="5" t="str">
        <f t="shared" si="54"/>
        <v>N/A</v>
      </c>
      <c r="I149" s="8">
        <v>-0.29899999999999999</v>
      </c>
      <c r="J149" s="8">
        <v>-21.6</v>
      </c>
      <c r="K149" s="3" t="s">
        <v>736</v>
      </c>
      <c r="L149" s="91" t="str">
        <f t="shared" si="55"/>
        <v>Yes</v>
      </c>
    </row>
    <row r="150" spans="1:12" x14ac:dyDescent="0.25">
      <c r="A150" s="122" t="s">
        <v>735</v>
      </c>
      <c r="B150" s="25"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1747</v>
      </c>
      <c r="J150" s="8" t="s">
        <v>1747</v>
      </c>
      <c r="K150" s="25" t="s">
        <v>736</v>
      </c>
      <c r="L150" s="91" t="str">
        <f t="shared" ref="L150:L172" si="59">IF(J150="Div by 0", "N/A", IF(K150="N/A","N/A", IF(J150&gt;VALUE(MID(K150,1,2)), "No", IF(J150&lt;-1*VALUE(MID(K150,1,2)), "No", "Yes"))))</f>
        <v>N/A</v>
      </c>
    </row>
    <row r="151" spans="1:12" x14ac:dyDescent="0.25">
      <c r="A151" s="122" t="s">
        <v>532</v>
      </c>
      <c r="B151" s="25" t="s">
        <v>213</v>
      </c>
      <c r="C151" s="1">
        <v>0</v>
      </c>
      <c r="D151" s="7" t="str">
        <f t="shared" si="56"/>
        <v>N/A</v>
      </c>
      <c r="E151" s="1">
        <v>0</v>
      </c>
      <c r="F151" s="7" t="str">
        <f t="shared" si="57"/>
        <v>N/A</v>
      </c>
      <c r="G151" s="1">
        <v>0</v>
      </c>
      <c r="H151" s="7" t="str">
        <f t="shared" si="58"/>
        <v>N/A</v>
      </c>
      <c r="I151" s="8" t="s">
        <v>1747</v>
      </c>
      <c r="J151" s="8" t="s">
        <v>1747</v>
      </c>
      <c r="K151" s="25" t="s">
        <v>736</v>
      </c>
      <c r="L151" s="91" t="str">
        <f t="shared" si="59"/>
        <v>N/A</v>
      </c>
    </row>
    <row r="152" spans="1:12" x14ac:dyDescent="0.25">
      <c r="A152" s="122" t="s">
        <v>533</v>
      </c>
      <c r="B152" s="25" t="s">
        <v>213</v>
      </c>
      <c r="C152" s="1">
        <v>0</v>
      </c>
      <c r="D152" s="7" t="str">
        <f t="shared" si="56"/>
        <v>N/A</v>
      </c>
      <c r="E152" s="1">
        <v>0</v>
      </c>
      <c r="F152" s="7" t="str">
        <f t="shared" si="57"/>
        <v>N/A</v>
      </c>
      <c r="G152" s="1">
        <v>0</v>
      </c>
      <c r="H152" s="7" t="str">
        <f t="shared" si="58"/>
        <v>N/A</v>
      </c>
      <c r="I152" s="8" t="s">
        <v>1747</v>
      </c>
      <c r="J152" s="8" t="s">
        <v>1747</v>
      </c>
      <c r="K152" s="25" t="s">
        <v>736</v>
      </c>
      <c r="L152" s="91" t="str">
        <f t="shared" si="59"/>
        <v>N/A</v>
      </c>
    </row>
    <row r="153" spans="1:12" x14ac:dyDescent="0.25">
      <c r="A153" s="122" t="s">
        <v>534</v>
      </c>
      <c r="B153" s="25" t="s">
        <v>213</v>
      </c>
      <c r="C153" s="1">
        <v>0</v>
      </c>
      <c r="D153" s="7" t="str">
        <f t="shared" si="56"/>
        <v>N/A</v>
      </c>
      <c r="E153" s="1">
        <v>0</v>
      </c>
      <c r="F153" s="7" t="str">
        <f t="shared" si="57"/>
        <v>N/A</v>
      </c>
      <c r="G153" s="1">
        <v>0</v>
      </c>
      <c r="H153" s="7" t="str">
        <f t="shared" si="58"/>
        <v>N/A</v>
      </c>
      <c r="I153" s="8" t="s">
        <v>1747</v>
      </c>
      <c r="J153" s="8" t="s">
        <v>1747</v>
      </c>
      <c r="K153" s="25" t="s">
        <v>736</v>
      </c>
      <c r="L153" s="91" t="str">
        <f t="shared" si="59"/>
        <v>N/A</v>
      </c>
    </row>
    <row r="154" spans="1:12" x14ac:dyDescent="0.25">
      <c r="A154" s="122" t="s">
        <v>535</v>
      </c>
      <c r="B154" s="25" t="s">
        <v>213</v>
      </c>
      <c r="C154" s="1">
        <v>0</v>
      </c>
      <c r="D154" s="7" t="str">
        <f t="shared" si="56"/>
        <v>N/A</v>
      </c>
      <c r="E154" s="1">
        <v>0</v>
      </c>
      <c r="F154" s="7" t="str">
        <f t="shared" si="57"/>
        <v>N/A</v>
      </c>
      <c r="G154" s="1">
        <v>0</v>
      </c>
      <c r="H154" s="7" t="str">
        <f t="shared" si="58"/>
        <v>N/A</v>
      </c>
      <c r="I154" s="8" t="s">
        <v>1747</v>
      </c>
      <c r="J154" s="8" t="s">
        <v>1747</v>
      </c>
      <c r="K154" s="25" t="s">
        <v>736</v>
      </c>
      <c r="L154" s="91" t="str">
        <f t="shared" si="59"/>
        <v>N/A</v>
      </c>
    </row>
    <row r="155" spans="1:12" x14ac:dyDescent="0.25">
      <c r="A155" s="114" t="s">
        <v>536</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1747</v>
      </c>
      <c r="J155" s="8" t="s">
        <v>1747</v>
      </c>
      <c r="K155" s="25" t="s">
        <v>736</v>
      </c>
      <c r="L155" s="91" t="str">
        <f>IF(J155="Div by 0", "N/A", IF(OR(J155="N/A",K155="N/A"),"N/A", IF(J155&gt;VALUE(MID(K155,1,2)), "No", IF(J155&lt;-1*VALUE(MID(K155,1,2)), "No", "Yes"))))</f>
        <v>N/A</v>
      </c>
    </row>
    <row r="156" spans="1:12" x14ac:dyDescent="0.25">
      <c r="A156" s="114" t="s">
        <v>537</v>
      </c>
      <c r="B156" s="3" t="s">
        <v>213</v>
      </c>
      <c r="C156" s="9">
        <v>0</v>
      </c>
      <c r="D156" s="5" t="str">
        <f t="shared" si="60"/>
        <v>N/A</v>
      </c>
      <c r="E156" s="9">
        <v>0</v>
      </c>
      <c r="F156" s="5" t="str">
        <f t="shared" si="61"/>
        <v>N/A</v>
      </c>
      <c r="G156" s="9">
        <v>0</v>
      </c>
      <c r="H156" s="5" t="str">
        <f t="shared" si="62"/>
        <v>N/A</v>
      </c>
      <c r="I156" s="8" t="s">
        <v>1747</v>
      </c>
      <c r="J156" s="8" t="s">
        <v>1747</v>
      </c>
      <c r="K156" s="3" t="s">
        <v>736</v>
      </c>
      <c r="L156" s="91" t="str">
        <f t="shared" ref="L156:L159" si="63">IF(J156="Div by 0", "N/A", IF(OR(J156="N/A",K156="N/A"),"N/A", IF(J156&gt;VALUE(MID(K156,1,2)), "No", IF(J156&lt;-1*VALUE(MID(K156,1,2)), "No", "Yes"))))</f>
        <v>N/A</v>
      </c>
    </row>
    <row r="157" spans="1:12" ht="25" x14ac:dyDescent="0.25">
      <c r="A157" s="114" t="s">
        <v>538</v>
      </c>
      <c r="B157" s="3" t="s">
        <v>213</v>
      </c>
      <c r="C157" s="9">
        <v>0</v>
      </c>
      <c r="D157" s="5" t="str">
        <f t="shared" si="60"/>
        <v>N/A</v>
      </c>
      <c r="E157" s="9">
        <v>0</v>
      </c>
      <c r="F157" s="5" t="str">
        <f t="shared" si="61"/>
        <v>N/A</v>
      </c>
      <c r="G157" s="9">
        <v>0</v>
      </c>
      <c r="H157" s="5" t="str">
        <f t="shared" si="62"/>
        <v>N/A</v>
      </c>
      <c r="I157" s="8" t="s">
        <v>1747</v>
      </c>
      <c r="J157" s="8" t="s">
        <v>1747</v>
      </c>
      <c r="K157" s="3" t="s">
        <v>736</v>
      </c>
      <c r="L157" s="91" t="str">
        <f t="shared" si="63"/>
        <v>N/A</v>
      </c>
    </row>
    <row r="158" spans="1:12" x14ac:dyDescent="0.25">
      <c r="A158" s="114" t="s">
        <v>539</v>
      </c>
      <c r="B158" s="3" t="s">
        <v>213</v>
      </c>
      <c r="C158" s="9">
        <v>0</v>
      </c>
      <c r="D158" s="5" t="str">
        <f t="shared" si="60"/>
        <v>N/A</v>
      </c>
      <c r="E158" s="9">
        <v>0</v>
      </c>
      <c r="F158" s="5" t="str">
        <f t="shared" si="61"/>
        <v>N/A</v>
      </c>
      <c r="G158" s="9">
        <v>0</v>
      </c>
      <c r="H158" s="5" t="str">
        <f t="shared" si="62"/>
        <v>N/A</v>
      </c>
      <c r="I158" s="8" t="s">
        <v>1747</v>
      </c>
      <c r="J158" s="8" t="s">
        <v>1747</v>
      </c>
      <c r="K158" s="3" t="s">
        <v>736</v>
      </c>
      <c r="L158" s="91" t="str">
        <f t="shared" si="63"/>
        <v>N/A</v>
      </c>
    </row>
    <row r="159" spans="1:12" x14ac:dyDescent="0.25">
      <c r="A159" s="114" t="s">
        <v>540</v>
      </c>
      <c r="B159" s="3" t="s">
        <v>213</v>
      </c>
      <c r="C159" s="9">
        <v>0</v>
      </c>
      <c r="D159" s="5" t="str">
        <f t="shared" si="60"/>
        <v>N/A</v>
      </c>
      <c r="E159" s="9">
        <v>0</v>
      </c>
      <c r="F159" s="5" t="str">
        <f t="shared" si="61"/>
        <v>N/A</v>
      </c>
      <c r="G159" s="9">
        <v>0</v>
      </c>
      <c r="H159" s="5" t="str">
        <f t="shared" si="62"/>
        <v>N/A</v>
      </c>
      <c r="I159" s="8" t="s">
        <v>1747</v>
      </c>
      <c r="J159" s="8" t="s">
        <v>1747</v>
      </c>
      <c r="K159" s="3" t="s">
        <v>736</v>
      </c>
      <c r="L159" s="91" t="str">
        <f t="shared" si="63"/>
        <v>N/A</v>
      </c>
    </row>
    <row r="160" spans="1:12" ht="25" x14ac:dyDescent="0.25">
      <c r="A160" s="122" t="s">
        <v>541</v>
      </c>
      <c r="B160" s="25" t="s">
        <v>213</v>
      </c>
      <c r="C160" s="1">
        <v>0</v>
      </c>
      <c r="D160" s="7" t="str">
        <f t="shared" si="56"/>
        <v>N/A</v>
      </c>
      <c r="E160" s="1">
        <v>0</v>
      </c>
      <c r="F160" s="7" t="str">
        <f t="shared" si="57"/>
        <v>N/A</v>
      </c>
      <c r="G160" s="1">
        <v>0</v>
      </c>
      <c r="H160" s="7" t="str">
        <f t="shared" si="58"/>
        <v>N/A</v>
      </c>
      <c r="I160" s="8" t="s">
        <v>1747</v>
      </c>
      <c r="J160" s="8" t="s">
        <v>1747</v>
      </c>
      <c r="K160" s="25" t="s">
        <v>736</v>
      </c>
      <c r="L160" s="91" t="str">
        <f t="shared" si="59"/>
        <v>N/A</v>
      </c>
    </row>
    <row r="161" spans="1:12" x14ac:dyDescent="0.25">
      <c r="A161" s="122" t="s">
        <v>542</v>
      </c>
      <c r="B161" s="25" t="s">
        <v>213</v>
      </c>
      <c r="C161" s="10">
        <v>0</v>
      </c>
      <c r="D161" s="7" t="str">
        <f t="shared" si="56"/>
        <v>N/A</v>
      </c>
      <c r="E161" s="10">
        <v>0</v>
      </c>
      <c r="F161" s="7" t="str">
        <f t="shared" si="57"/>
        <v>N/A</v>
      </c>
      <c r="G161" s="10">
        <v>0</v>
      </c>
      <c r="H161" s="7" t="str">
        <f t="shared" si="58"/>
        <v>N/A</v>
      </c>
      <c r="I161" s="8" t="s">
        <v>1747</v>
      </c>
      <c r="J161" s="8" t="s">
        <v>1747</v>
      </c>
      <c r="K161" s="25" t="s">
        <v>736</v>
      </c>
      <c r="L161" s="91" t="str">
        <f t="shared" si="59"/>
        <v>N/A</v>
      </c>
    </row>
    <row r="162" spans="1:12" x14ac:dyDescent="0.25">
      <c r="A162" s="122" t="s">
        <v>1275</v>
      </c>
      <c r="B162" s="25" t="s">
        <v>213</v>
      </c>
      <c r="C162" s="10" t="s">
        <v>1747</v>
      </c>
      <c r="D162" s="7" t="str">
        <f t="shared" si="56"/>
        <v>N/A</v>
      </c>
      <c r="E162" s="10" t="s">
        <v>1747</v>
      </c>
      <c r="F162" s="7" t="str">
        <f t="shared" si="57"/>
        <v>N/A</v>
      </c>
      <c r="G162" s="10" t="s">
        <v>1747</v>
      </c>
      <c r="H162" s="7" t="str">
        <f t="shared" si="58"/>
        <v>N/A</v>
      </c>
      <c r="I162" s="8" t="s">
        <v>1747</v>
      </c>
      <c r="J162" s="8" t="s">
        <v>1747</v>
      </c>
      <c r="K162" s="25" t="s">
        <v>736</v>
      </c>
      <c r="L162" s="91" t="str">
        <f t="shared" si="59"/>
        <v>N/A</v>
      </c>
    </row>
    <row r="163" spans="1:12" ht="25" x14ac:dyDescent="0.25">
      <c r="A163" s="122" t="s">
        <v>1276</v>
      </c>
      <c r="B163" s="25" t="s">
        <v>213</v>
      </c>
      <c r="C163" s="10" t="s">
        <v>1747</v>
      </c>
      <c r="D163" s="7" t="str">
        <f t="shared" si="56"/>
        <v>N/A</v>
      </c>
      <c r="E163" s="10" t="s">
        <v>1747</v>
      </c>
      <c r="F163" s="7" t="str">
        <f t="shared" si="57"/>
        <v>N/A</v>
      </c>
      <c r="G163" s="10" t="s">
        <v>1747</v>
      </c>
      <c r="H163" s="7" t="str">
        <f t="shared" si="58"/>
        <v>N/A</v>
      </c>
      <c r="I163" s="8" t="s">
        <v>1747</v>
      </c>
      <c r="J163" s="8" t="s">
        <v>1747</v>
      </c>
      <c r="K163" s="25" t="s">
        <v>736</v>
      </c>
      <c r="L163" s="91" t="str">
        <f t="shared" si="59"/>
        <v>N/A</v>
      </c>
    </row>
    <row r="164" spans="1:12" ht="25" x14ac:dyDescent="0.25">
      <c r="A164" s="122" t="s">
        <v>1277</v>
      </c>
      <c r="B164" s="25" t="s">
        <v>213</v>
      </c>
      <c r="C164" s="10" t="s">
        <v>1747</v>
      </c>
      <c r="D164" s="7" t="str">
        <f t="shared" si="56"/>
        <v>N/A</v>
      </c>
      <c r="E164" s="10" t="s">
        <v>1747</v>
      </c>
      <c r="F164" s="7" t="str">
        <f t="shared" si="57"/>
        <v>N/A</v>
      </c>
      <c r="G164" s="10" t="s">
        <v>1747</v>
      </c>
      <c r="H164" s="7" t="str">
        <f t="shared" si="58"/>
        <v>N/A</v>
      </c>
      <c r="I164" s="8" t="s">
        <v>1747</v>
      </c>
      <c r="J164" s="8" t="s">
        <v>1747</v>
      </c>
      <c r="K164" s="25" t="s">
        <v>736</v>
      </c>
      <c r="L164" s="91" t="str">
        <f t="shared" si="59"/>
        <v>N/A</v>
      </c>
    </row>
    <row r="165" spans="1:12" ht="25" x14ac:dyDescent="0.25">
      <c r="A165" s="122" t="s">
        <v>1278</v>
      </c>
      <c r="B165" s="25" t="s">
        <v>213</v>
      </c>
      <c r="C165" s="10" t="s">
        <v>1747</v>
      </c>
      <c r="D165" s="7" t="str">
        <f t="shared" si="56"/>
        <v>N/A</v>
      </c>
      <c r="E165" s="10" t="s">
        <v>1747</v>
      </c>
      <c r="F165" s="7" t="str">
        <f t="shared" si="57"/>
        <v>N/A</v>
      </c>
      <c r="G165" s="10" t="s">
        <v>1747</v>
      </c>
      <c r="H165" s="7" t="str">
        <f t="shared" si="58"/>
        <v>N/A</v>
      </c>
      <c r="I165" s="8" t="s">
        <v>1747</v>
      </c>
      <c r="J165" s="8" t="s">
        <v>1747</v>
      </c>
      <c r="K165" s="25" t="s">
        <v>736</v>
      </c>
      <c r="L165" s="91" t="str">
        <f t="shared" si="59"/>
        <v>N/A</v>
      </c>
    </row>
    <row r="166" spans="1:12" ht="25" x14ac:dyDescent="0.25">
      <c r="A166" s="122" t="s">
        <v>1279</v>
      </c>
      <c r="B166" s="25" t="s">
        <v>213</v>
      </c>
      <c r="C166" s="10" t="s">
        <v>1747</v>
      </c>
      <c r="D166" s="7" t="str">
        <f t="shared" si="56"/>
        <v>N/A</v>
      </c>
      <c r="E166" s="10" t="s">
        <v>1747</v>
      </c>
      <c r="F166" s="7" t="str">
        <f t="shared" si="57"/>
        <v>N/A</v>
      </c>
      <c r="G166" s="10" t="s">
        <v>1747</v>
      </c>
      <c r="H166" s="7" t="str">
        <f t="shared" si="58"/>
        <v>N/A</v>
      </c>
      <c r="I166" s="8" t="s">
        <v>1747</v>
      </c>
      <c r="J166" s="8" t="s">
        <v>1747</v>
      </c>
      <c r="K166" s="25" t="s">
        <v>736</v>
      </c>
      <c r="L166" s="91" t="str">
        <f t="shared" si="59"/>
        <v>N/A</v>
      </c>
    </row>
    <row r="167" spans="1:12" x14ac:dyDescent="0.25">
      <c r="A167" s="148" t="s">
        <v>543</v>
      </c>
      <c r="B167" s="21" t="s">
        <v>213</v>
      </c>
      <c r="C167" s="26">
        <v>0</v>
      </c>
      <c r="D167" s="7" t="str">
        <f t="shared" si="56"/>
        <v>N/A</v>
      </c>
      <c r="E167" s="26">
        <v>0</v>
      </c>
      <c r="F167" s="7" t="str">
        <f t="shared" si="57"/>
        <v>N/A</v>
      </c>
      <c r="G167" s="26">
        <v>0</v>
      </c>
      <c r="H167" s="7" t="str">
        <f t="shared" si="58"/>
        <v>N/A</v>
      </c>
      <c r="I167" s="8" t="s">
        <v>1747</v>
      </c>
      <c r="J167" s="8" t="s">
        <v>1747</v>
      </c>
      <c r="K167" s="25" t="s">
        <v>736</v>
      </c>
      <c r="L167" s="91" t="str">
        <f t="shared" si="59"/>
        <v>N/A</v>
      </c>
    </row>
    <row r="168" spans="1:12" x14ac:dyDescent="0.25">
      <c r="A168" s="148" t="s">
        <v>1280</v>
      </c>
      <c r="B168" s="21" t="s">
        <v>213</v>
      </c>
      <c r="C168" s="26" t="s">
        <v>1747</v>
      </c>
      <c r="D168" s="7" t="str">
        <f t="shared" si="56"/>
        <v>N/A</v>
      </c>
      <c r="E168" s="26" t="s">
        <v>1747</v>
      </c>
      <c r="F168" s="7" t="str">
        <f t="shared" si="57"/>
        <v>N/A</v>
      </c>
      <c r="G168" s="26" t="s">
        <v>1747</v>
      </c>
      <c r="H168" s="7" t="str">
        <f t="shared" si="58"/>
        <v>N/A</v>
      </c>
      <c r="I168" s="8" t="s">
        <v>1747</v>
      </c>
      <c r="J168" s="8" t="s">
        <v>1747</v>
      </c>
      <c r="K168" s="25" t="s">
        <v>736</v>
      </c>
      <c r="L168" s="91" t="str">
        <f t="shared" si="59"/>
        <v>N/A</v>
      </c>
    </row>
    <row r="169" spans="1:12" ht="25" x14ac:dyDescent="0.25">
      <c r="A169" s="148" t="s">
        <v>1281</v>
      </c>
      <c r="B169" s="25" t="s">
        <v>213</v>
      </c>
      <c r="C169" s="10" t="s">
        <v>1747</v>
      </c>
      <c r="D169" s="7" t="str">
        <f t="shared" si="56"/>
        <v>N/A</v>
      </c>
      <c r="E169" s="10" t="s">
        <v>1747</v>
      </c>
      <c r="F169" s="7" t="str">
        <f t="shared" si="57"/>
        <v>N/A</v>
      </c>
      <c r="G169" s="10" t="s">
        <v>1747</v>
      </c>
      <c r="H169" s="7" t="str">
        <f t="shared" si="58"/>
        <v>N/A</v>
      </c>
      <c r="I169" s="8" t="s">
        <v>1747</v>
      </c>
      <c r="J169" s="8" t="s">
        <v>1747</v>
      </c>
      <c r="K169" s="25" t="s">
        <v>736</v>
      </c>
      <c r="L169" s="91" t="str">
        <f t="shared" si="59"/>
        <v>N/A</v>
      </c>
    </row>
    <row r="170" spans="1:12" ht="25" x14ac:dyDescent="0.25">
      <c r="A170" s="148" t="s">
        <v>1282</v>
      </c>
      <c r="B170" s="25" t="s">
        <v>213</v>
      </c>
      <c r="C170" s="10" t="s">
        <v>1747</v>
      </c>
      <c r="D170" s="7" t="str">
        <f t="shared" si="56"/>
        <v>N/A</v>
      </c>
      <c r="E170" s="10" t="s">
        <v>1747</v>
      </c>
      <c r="F170" s="7" t="str">
        <f t="shared" si="57"/>
        <v>N/A</v>
      </c>
      <c r="G170" s="10" t="s">
        <v>1747</v>
      </c>
      <c r="H170" s="7" t="str">
        <f t="shared" si="58"/>
        <v>N/A</v>
      </c>
      <c r="I170" s="8" t="s">
        <v>1747</v>
      </c>
      <c r="J170" s="8" t="s">
        <v>1747</v>
      </c>
      <c r="K170" s="25" t="s">
        <v>736</v>
      </c>
      <c r="L170" s="91" t="str">
        <f t="shared" si="59"/>
        <v>N/A</v>
      </c>
    </row>
    <row r="171" spans="1:12" ht="25" x14ac:dyDescent="0.25">
      <c r="A171" s="148" t="s">
        <v>1283</v>
      </c>
      <c r="B171" s="25" t="s">
        <v>213</v>
      </c>
      <c r="C171" s="10" t="s">
        <v>1747</v>
      </c>
      <c r="D171" s="7" t="str">
        <f t="shared" si="56"/>
        <v>N/A</v>
      </c>
      <c r="E171" s="10" t="s">
        <v>1747</v>
      </c>
      <c r="F171" s="7" t="str">
        <f t="shared" si="57"/>
        <v>N/A</v>
      </c>
      <c r="G171" s="10" t="s">
        <v>1747</v>
      </c>
      <c r="H171" s="7" t="str">
        <f t="shared" si="58"/>
        <v>N/A</v>
      </c>
      <c r="I171" s="8" t="s">
        <v>1747</v>
      </c>
      <c r="J171" s="8" t="s">
        <v>1747</v>
      </c>
      <c r="K171" s="25" t="s">
        <v>736</v>
      </c>
      <c r="L171" s="91" t="str">
        <f t="shared" si="59"/>
        <v>N/A</v>
      </c>
    </row>
    <row r="172" spans="1:12" ht="25" x14ac:dyDescent="0.25">
      <c r="A172" s="148" t="s">
        <v>1284</v>
      </c>
      <c r="B172" s="25" t="s">
        <v>213</v>
      </c>
      <c r="C172" s="10" t="s">
        <v>1747</v>
      </c>
      <c r="D172" s="7" t="str">
        <f t="shared" si="56"/>
        <v>N/A</v>
      </c>
      <c r="E172" s="10" t="s">
        <v>1747</v>
      </c>
      <c r="F172" s="7" t="str">
        <f t="shared" si="57"/>
        <v>N/A</v>
      </c>
      <c r="G172" s="10" t="s">
        <v>1747</v>
      </c>
      <c r="H172" s="7" t="str">
        <f t="shared" si="58"/>
        <v>N/A</v>
      </c>
      <c r="I172" s="8" t="s">
        <v>1747</v>
      </c>
      <c r="J172" s="8" t="s">
        <v>1747</v>
      </c>
      <c r="K172" s="25" t="s">
        <v>736</v>
      </c>
      <c r="L172" s="91" t="str">
        <f t="shared" si="59"/>
        <v>N/A</v>
      </c>
    </row>
    <row r="173" spans="1:12" ht="25" x14ac:dyDescent="0.25">
      <c r="A173" s="114" t="s">
        <v>544</v>
      </c>
      <c r="B173" s="82" t="s">
        <v>213</v>
      </c>
      <c r="C173" s="83">
        <v>0</v>
      </c>
      <c r="D173" s="78" t="str">
        <f>IF($B173="N/A","N/A",IF(C173&gt;10,"No",IF(C173&lt;-10,"No","Yes")))</f>
        <v>N/A</v>
      </c>
      <c r="E173" s="83">
        <v>0</v>
      </c>
      <c r="F173" s="78" t="str">
        <f>IF($B173="N/A","N/A",IF(E173&gt;10,"No",IF(E173&lt;-10,"No","Yes")))</f>
        <v>N/A</v>
      </c>
      <c r="G173" s="83">
        <v>0</v>
      </c>
      <c r="H173" s="78" t="str">
        <f>IF($B173="N/A","N/A",IF(G173&gt;10,"No",IF(G173&lt;-10,"No","Yes")))</f>
        <v>N/A</v>
      </c>
      <c r="I173" s="79" t="s">
        <v>1747</v>
      </c>
      <c r="J173" s="79" t="s">
        <v>1747</v>
      </c>
      <c r="K173" s="80" t="s">
        <v>736</v>
      </c>
      <c r="L173" s="93" t="str">
        <f>IF(J173="Div by 0", "N/A", IF(K173="N/A","N/A", IF(J173&gt;VALUE(MID(K173,1,2)), "No", IF(J173&lt;-1*VALUE(MID(K173,1,2)), "No", "Yes"))))</f>
        <v>N/A</v>
      </c>
    </row>
    <row r="174" spans="1:12" ht="25" x14ac:dyDescent="0.25">
      <c r="A174" s="114" t="s">
        <v>1285</v>
      </c>
      <c r="B174" s="25"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1747</v>
      </c>
      <c r="J174" s="8" t="s">
        <v>1747</v>
      </c>
      <c r="K174" s="25" t="s">
        <v>736</v>
      </c>
      <c r="L174" s="91" t="str">
        <f t="shared" ref="L174:L181" si="67">IF(J174="Div by 0", "N/A", IF(K174="N/A","N/A", IF(J174&gt;VALUE(MID(K174,1,2)), "No", IF(J174&lt;-1*VALUE(MID(K174,1,2)), "No", "Yes"))))</f>
        <v>N/A</v>
      </c>
    </row>
    <row r="175" spans="1:12" ht="25" x14ac:dyDescent="0.25">
      <c r="A175" s="114" t="s">
        <v>545</v>
      </c>
      <c r="B175" s="25" t="s">
        <v>213</v>
      </c>
      <c r="C175" s="10">
        <v>0</v>
      </c>
      <c r="D175" s="7" t="str">
        <f t="shared" si="64"/>
        <v>N/A</v>
      </c>
      <c r="E175" s="10">
        <v>0</v>
      </c>
      <c r="F175" s="7" t="str">
        <f t="shared" si="65"/>
        <v>N/A</v>
      </c>
      <c r="G175" s="10">
        <v>0</v>
      </c>
      <c r="H175" s="7" t="str">
        <f t="shared" si="66"/>
        <v>N/A</v>
      </c>
      <c r="I175" s="8" t="s">
        <v>1747</v>
      </c>
      <c r="J175" s="8" t="s">
        <v>1747</v>
      </c>
      <c r="K175" s="25" t="s">
        <v>736</v>
      </c>
      <c r="L175" s="91" t="str">
        <f t="shared" si="67"/>
        <v>N/A</v>
      </c>
    </row>
    <row r="176" spans="1:12" ht="25" x14ac:dyDescent="0.25">
      <c r="A176" s="114" t="s">
        <v>510</v>
      </c>
      <c r="B176" s="25" t="s">
        <v>213</v>
      </c>
      <c r="C176" s="10">
        <v>0</v>
      </c>
      <c r="D176" s="7" t="str">
        <f t="shared" si="64"/>
        <v>N/A</v>
      </c>
      <c r="E176" s="10">
        <v>0</v>
      </c>
      <c r="F176" s="7" t="str">
        <f t="shared" si="65"/>
        <v>N/A</v>
      </c>
      <c r="G176" s="10">
        <v>0</v>
      </c>
      <c r="H176" s="7" t="str">
        <f t="shared" si="66"/>
        <v>N/A</v>
      </c>
      <c r="I176" s="8" t="s">
        <v>1747</v>
      </c>
      <c r="J176" s="8" t="s">
        <v>1747</v>
      </c>
      <c r="K176" s="25" t="s">
        <v>736</v>
      </c>
      <c r="L176" s="91" t="str">
        <f t="shared" si="67"/>
        <v>N/A</v>
      </c>
    </row>
    <row r="177" spans="1:12" ht="25" x14ac:dyDescent="0.25">
      <c r="A177" s="114" t="s">
        <v>511</v>
      </c>
      <c r="B177" s="25" t="s">
        <v>213</v>
      </c>
      <c r="C177" s="10" t="s">
        <v>1747</v>
      </c>
      <c r="D177" s="7" t="str">
        <f t="shared" si="64"/>
        <v>N/A</v>
      </c>
      <c r="E177" s="10" t="s">
        <v>1747</v>
      </c>
      <c r="F177" s="7" t="str">
        <f t="shared" si="65"/>
        <v>N/A</v>
      </c>
      <c r="G177" s="10" t="s">
        <v>1747</v>
      </c>
      <c r="H177" s="7" t="str">
        <f t="shared" si="66"/>
        <v>N/A</v>
      </c>
      <c r="I177" s="8" t="s">
        <v>1747</v>
      </c>
      <c r="J177" s="8" t="s">
        <v>1747</v>
      </c>
      <c r="K177" s="25" t="s">
        <v>736</v>
      </c>
      <c r="L177" s="91" t="str">
        <f t="shared" si="67"/>
        <v>N/A</v>
      </c>
    </row>
    <row r="178" spans="1:12" ht="25" x14ac:dyDescent="0.25">
      <c r="A178" s="114" t="s">
        <v>1286</v>
      </c>
      <c r="B178" s="21" t="s">
        <v>213</v>
      </c>
      <c r="C178" s="26" t="s">
        <v>1747</v>
      </c>
      <c r="D178" s="7" t="str">
        <f t="shared" si="64"/>
        <v>N/A</v>
      </c>
      <c r="E178" s="26" t="s">
        <v>1747</v>
      </c>
      <c r="F178" s="7" t="str">
        <f t="shared" si="65"/>
        <v>N/A</v>
      </c>
      <c r="G178" s="26" t="s">
        <v>1747</v>
      </c>
      <c r="H178" s="7" t="str">
        <f t="shared" si="66"/>
        <v>N/A</v>
      </c>
      <c r="I178" s="8" t="s">
        <v>1747</v>
      </c>
      <c r="J178" s="8" t="s">
        <v>1747</v>
      </c>
      <c r="K178" s="25" t="s">
        <v>736</v>
      </c>
      <c r="L178" s="91" t="str">
        <f t="shared" si="67"/>
        <v>N/A</v>
      </c>
    </row>
    <row r="179" spans="1:12" ht="25" x14ac:dyDescent="0.25">
      <c r="A179" s="114" t="s">
        <v>512</v>
      </c>
      <c r="B179" s="21" t="s">
        <v>213</v>
      </c>
      <c r="C179" s="26" t="s">
        <v>1747</v>
      </c>
      <c r="D179" s="7" t="str">
        <f t="shared" si="64"/>
        <v>N/A</v>
      </c>
      <c r="E179" s="26" t="s">
        <v>1747</v>
      </c>
      <c r="F179" s="7" t="str">
        <f t="shared" si="65"/>
        <v>N/A</v>
      </c>
      <c r="G179" s="26" t="s">
        <v>1747</v>
      </c>
      <c r="H179" s="7" t="str">
        <f t="shared" si="66"/>
        <v>N/A</v>
      </c>
      <c r="I179" s="8" t="s">
        <v>1747</v>
      </c>
      <c r="J179" s="8" t="s">
        <v>1747</v>
      </c>
      <c r="K179" s="25" t="s">
        <v>736</v>
      </c>
      <c r="L179" s="91" t="str">
        <f t="shared" si="67"/>
        <v>N/A</v>
      </c>
    </row>
    <row r="180" spans="1:12" ht="25" x14ac:dyDescent="0.25">
      <c r="A180" s="114" t="s">
        <v>513</v>
      </c>
      <c r="B180" s="21" t="s">
        <v>213</v>
      </c>
      <c r="C180" s="26" t="s">
        <v>1747</v>
      </c>
      <c r="D180" s="7" t="str">
        <f t="shared" si="64"/>
        <v>N/A</v>
      </c>
      <c r="E180" s="26" t="s">
        <v>1747</v>
      </c>
      <c r="F180" s="7" t="str">
        <f t="shared" si="65"/>
        <v>N/A</v>
      </c>
      <c r="G180" s="26" t="s">
        <v>1747</v>
      </c>
      <c r="H180" s="7" t="str">
        <f t="shared" si="66"/>
        <v>N/A</v>
      </c>
      <c r="I180" s="8" t="s">
        <v>1747</v>
      </c>
      <c r="J180" s="8" t="s">
        <v>1747</v>
      </c>
      <c r="K180" s="25" t="s">
        <v>736</v>
      </c>
      <c r="L180" s="91" t="str">
        <f t="shared" si="67"/>
        <v>N/A</v>
      </c>
    </row>
    <row r="181" spans="1:12" ht="25" x14ac:dyDescent="0.25">
      <c r="A181" s="114" t="s">
        <v>1638</v>
      </c>
      <c r="B181" s="25" t="s">
        <v>213</v>
      </c>
      <c r="C181" s="9" t="s">
        <v>1747</v>
      </c>
      <c r="D181" s="7" t="str">
        <f t="shared" si="64"/>
        <v>N/A</v>
      </c>
      <c r="E181" s="9" t="s">
        <v>1747</v>
      </c>
      <c r="F181" s="7" t="str">
        <f t="shared" si="65"/>
        <v>N/A</v>
      </c>
      <c r="G181" s="9" t="s">
        <v>1747</v>
      </c>
      <c r="H181" s="7" t="str">
        <f t="shared" si="66"/>
        <v>N/A</v>
      </c>
      <c r="I181" s="8" t="s">
        <v>1747</v>
      </c>
      <c r="J181" s="8" t="s">
        <v>1747</v>
      </c>
      <c r="K181" s="25" t="s">
        <v>736</v>
      </c>
      <c r="L181" s="91" t="str">
        <f t="shared" si="67"/>
        <v>N/A</v>
      </c>
    </row>
    <row r="182" spans="1:12" ht="25" x14ac:dyDescent="0.25">
      <c r="A182" s="114" t="s">
        <v>1639</v>
      </c>
      <c r="B182" s="84" t="s">
        <v>213</v>
      </c>
      <c r="C182" s="85" t="s">
        <v>1747</v>
      </c>
      <c r="D182" s="81" t="str">
        <f t="shared" ref="D182" si="68">IF($B182="N/A","N/A",IF(C182&lt;0,"No","Yes"))</f>
        <v>N/A</v>
      </c>
      <c r="E182" s="85" t="s">
        <v>1747</v>
      </c>
      <c r="F182" s="81" t="str">
        <f t="shared" ref="F182" si="69">IF($B182="N/A","N/A",IF(E182&lt;0,"No","Yes"))</f>
        <v>N/A</v>
      </c>
      <c r="G182" s="85" t="s">
        <v>1747</v>
      </c>
      <c r="H182" s="81" t="str">
        <f t="shared" ref="H182" si="70">IF($B182="N/A","N/A",IF(G182&lt;0,"No","Yes"))</f>
        <v>N/A</v>
      </c>
      <c r="I182" s="79" t="s">
        <v>1747</v>
      </c>
      <c r="J182" s="79" t="s">
        <v>1747</v>
      </c>
      <c r="K182" s="84" t="s">
        <v>736</v>
      </c>
      <c r="L182" s="93" t="str">
        <f t="shared" ref="L182" si="71">IF(J182="Div by 0", "N/A", IF(OR(J182="N/A",K182="N/A"),"N/A", IF(J182&gt;VALUE(MID(K182,1,2)), "No", IF(J182&lt;-1*VALUE(MID(K182,1,2)), "No", "Yes"))))</f>
        <v>N/A</v>
      </c>
    </row>
    <row r="183" spans="1:12" ht="25" x14ac:dyDescent="0.25">
      <c r="A183" s="114" t="s">
        <v>1640</v>
      </c>
      <c r="B183" s="3" t="s">
        <v>213</v>
      </c>
      <c r="C183" s="9" t="s">
        <v>1747</v>
      </c>
      <c r="D183" s="5" t="str">
        <f t="shared" ref="D183:D185" si="72">IF($B183="N/A","N/A",IF(C183&lt;0,"No","Yes"))</f>
        <v>N/A</v>
      </c>
      <c r="E183" s="9" t="s">
        <v>1747</v>
      </c>
      <c r="F183" s="5" t="str">
        <f t="shared" ref="F183:F185" si="73">IF($B183="N/A","N/A",IF(E183&lt;0,"No","Yes"))</f>
        <v>N/A</v>
      </c>
      <c r="G183" s="9" t="s">
        <v>1747</v>
      </c>
      <c r="H183" s="5" t="str">
        <f t="shared" ref="H183:H185" si="74">IF($B183="N/A","N/A",IF(G183&lt;0,"No","Yes"))</f>
        <v>N/A</v>
      </c>
      <c r="I183" s="8" t="s">
        <v>1747</v>
      </c>
      <c r="J183" s="8" t="s">
        <v>1747</v>
      </c>
      <c r="K183" s="3" t="s">
        <v>736</v>
      </c>
      <c r="L183" s="91" t="str">
        <f t="shared" ref="L183:L213" si="75">IF(J183="Div by 0", "N/A", IF(OR(J183="N/A",K183="N/A"),"N/A", IF(J183&gt;VALUE(MID(K183,1,2)), "No", IF(J183&lt;-1*VALUE(MID(K183,1,2)), "No", "Yes"))))</f>
        <v>N/A</v>
      </c>
    </row>
    <row r="184" spans="1:12" ht="25" x14ac:dyDescent="0.25">
      <c r="A184" s="114" t="s">
        <v>1641</v>
      </c>
      <c r="B184" s="3" t="s">
        <v>213</v>
      </c>
      <c r="C184" s="9" t="s">
        <v>1747</v>
      </c>
      <c r="D184" s="5" t="str">
        <f t="shared" si="72"/>
        <v>N/A</v>
      </c>
      <c r="E184" s="9" t="s">
        <v>1747</v>
      </c>
      <c r="F184" s="5" t="str">
        <f t="shared" si="73"/>
        <v>N/A</v>
      </c>
      <c r="G184" s="9" t="s">
        <v>1747</v>
      </c>
      <c r="H184" s="5" t="str">
        <f t="shared" si="74"/>
        <v>N/A</v>
      </c>
      <c r="I184" s="8" t="s">
        <v>1747</v>
      </c>
      <c r="J184" s="8" t="s">
        <v>1747</v>
      </c>
      <c r="K184" s="3" t="s">
        <v>736</v>
      </c>
      <c r="L184" s="91" t="str">
        <f t="shared" si="75"/>
        <v>N/A</v>
      </c>
    </row>
    <row r="185" spans="1:12" ht="25" x14ac:dyDescent="0.25">
      <c r="A185" s="114" t="s">
        <v>1642</v>
      </c>
      <c r="B185" s="3" t="s">
        <v>213</v>
      </c>
      <c r="C185" s="9" t="s">
        <v>1747</v>
      </c>
      <c r="D185" s="5" t="str">
        <f t="shared" si="72"/>
        <v>N/A</v>
      </c>
      <c r="E185" s="9" t="s">
        <v>1747</v>
      </c>
      <c r="F185" s="5" t="str">
        <f t="shared" si="73"/>
        <v>N/A</v>
      </c>
      <c r="G185" s="9" t="s">
        <v>1747</v>
      </c>
      <c r="H185" s="5" t="str">
        <f t="shared" si="74"/>
        <v>N/A</v>
      </c>
      <c r="I185" s="8" t="s">
        <v>1747</v>
      </c>
      <c r="J185" s="8" t="s">
        <v>1747</v>
      </c>
      <c r="K185" s="3" t="s">
        <v>736</v>
      </c>
      <c r="L185" s="91" t="str">
        <f t="shared" si="75"/>
        <v>N/A</v>
      </c>
    </row>
    <row r="186" spans="1:12" ht="25" x14ac:dyDescent="0.25">
      <c r="A186" s="114" t="s">
        <v>1644</v>
      </c>
      <c r="B186" s="80" t="s">
        <v>213</v>
      </c>
      <c r="C186" s="85" t="s">
        <v>1747</v>
      </c>
      <c r="D186" s="78" t="str">
        <f>IF($B186="N/A","N/A",IF(C186&gt;10,"No",IF(C186&lt;-10,"No","Yes")))</f>
        <v>N/A</v>
      </c>
      <c r="E186" s="85" t="s">
        <v>1747</v>
      </c>
      <c r="F186" s="78" t="str">
        <f>IF($B186="N/A","N/A",IF(E186&gt;10,"No",IF(E186&lt;-10,"No","Yes")))</f>
        <v>N/A</v>
      </c>
      <c r="G186" s="85" t="s">
        <v>1747</v>
      </c>
      <c r="H186" s="78" t="str">
        <f>IF($B186="N/A","N/A",IF(G186&gt;10,"No",IF(G186&lt;-10,"No","Yes")))</f>
        <v>N/A</v>
      </c>
      <c r="I186" s="79" t="s">
        <v>1747</v>
      </c>
      <c r="J186" s="79" t="s">
        <v>1747</v>
      </c>
      <c r="K186" s="80" t="s">
        <v>736</v>
      </c>
      <c r="L186" s="91" t="str">
        <f t="shared" si="75"/>
        <v>N/A</v>
      </c>
    </row>
    <row r="187" spans="1:12" ht="25" x14ac:dyDescent="0.25">
      <c r="A187" s="114" t="s">
        <v>1645</v>
      </c>
      <c r="B187" s="21" t="s">
        <v>213</v>
      </c>
      <c r="C187" s="9" t="s">
        <v>1747</v>
      </c>
      <c r="D187" s="7" t="str">
        <f t="shared" ref="D187:D213" si="76">IF($B187="N/A","N/A",IF(C187&gt;10,"No",IF(C187&lt;-10,"No","Yes")))</f>
        <v>N/A</v>
      </c>
      <c r="E187" s="9" t="s">
        <v>1747</v>
      </c>
      <c r="F187" s="7" t="str">
        <f t="shared" ref="F187:F213" si="77">IF($B187="N/A","N/A",IF(E187&gt;10,"No",IF(E187&lt;-10,"No","Yes")))</f>
        <v>N/A</v>
      </c>
      <c r="G187" s="9" t="s">
        <v>1747</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t="s">
        <v>1747</v>
      </c>
      <c r="D188" s="7" t="str">
        <f t="shared" si="76"/>
        <v>N/A</v>
      </c>
      <c r="E188" s="9" t="s">
        <v>1747</v>
      </c>
      <c r="F188" s="7" t="str">
        <f t="shared" si="77"/>
        <v>N/A</v>
      </c>
      <c r="G188" s="9" t="s">
        <v>1747</v>
      </c>
      <c r="H188" s="7" t="str">
        <f t="shared" si="78"/>
        <v>N/A</v>
      </c>
      <c r="I188" s="8" t="s">
        <v>1747</v>
      </c>
      <c r="J188" s="8" t="s">
        <v>1747</v>
      </c>
      <c r="K188" s="25" t="s">
        <v>736</v>
      </c>
      <c r="L188" s="91" t="str">
        <f t="shared" si="75"/>
        <v>N/A</v>
      </c>
    </row>
    <row r="189" spans="1:12" ht="25" x14ac:dyDescent="0.25">
      <c r="A189" s="114" t="s">
        <v>1647</v>
      </c>
      <c r="B189" s="21" t="s">
        <v>213</v>
      </c>
      <c r="C189" s="9" t="s">
        <v>1747</v>
      </c>
      <c r="D189" s="7" t="str">
        <f t="shared" si="76"/>
        <v>N/A</v>
      </c>
      <c r="E189" s="9" t="s">
        <v>1747</v>
      </c>
      <c r="F189" s="7" t="str">
        <f t="shared" si="77"/>
        <v>N/A</v>
      </c>
      <c r="G189" s="9" t="s">
        <v>1747</v>
      </c>
      <c r="H189" s="7" t="str">
        <f t="shared" si="78"/>
        <v>N/A</v>
      </c>
      <c r="I189" s="8" t="s">
        <v>1747</v>
      </c>
      <c r="J189" s="8" t="s">
        <v>1747</v>
      </c>
      <c r="K189" s="25" t="s">
        <v>736</v>
      </c>
      <c r="L189" s="91" t="str">
        <f t="shared" si="75"/>
        <v>N/A</v>
      </c>
    </row>
    <row r="190" spans="1:12" ht="25" x14ac:dyDescent="0.25">
      <c r="A190" s="114" t="s">
        <v>1648</v>
      </c>
      <c r="B190" s="21" t="s">
        <v>213</v>
      </c>
      <c r="C190" s="9" t="s">
        <v>1747</v>
      </c>
      <c r="D190" s="7" t="str">
        <f t="shared" si="76"/>
        <v>N/A</v>
      </c>
      <c r="E190" s="9" t="s">
        <v>1747</v>
      </c>
      <c r="F190" s="7" t="str">
        <f t="shared" si="77"/>
        <v>N/A</v>
      </c>
      <c r="G190" s="9" t="s">
        <v>1747</v>
      </c>
      <c r="H190" s="7" t="str">
        <f t="shared" si="78"/>
        <v>N/A</v>
      </c>
      <c r="I190" s="8" t="s">
        <v>1747</v>
      </c>
      <c r="J190" s="8" t="s">
        <v>1747</v>
      </c>
      <c r="K190" s="25" t="s">
        <v>736</v>
      </c>
      <c r="L190" s="91" t="str">
        <f t="shared" si="75"/>
        <v>N/A</v>
      </c>
    </row>
    <row r="191" spans="1:12" ht="25" x14ac:dyDescent="0.25">
      <c r="A191" s="114" t="s">
        <v>1649</v>
      </c>
      <c r="B191" s="21" t="s">
        <v>213</v>
      </c>
      <c r="C191" s="9" t="s">
        <v>1747</v>
      </c>
      <c r="D191" s="7" t="str">
        <f t="shared" si="76"/>
        <v>N/A</v>
      </c>
      <c r="E191" s="9" t="s">
        <v>1747</v>
      </c>
      <c r="F191" s="7" t="str">
        <f t="shared" si="77"/>
        <v>N/A</v>
      </c>
      <c r="G191" s="9" t="s">
        <v>1747</v>
      </c>
      <c r="H191" s="7" t="str">
        <f t="shared" si="78"/>
        <v>N/A</v>
      </c>
      <c r="I191" s="8" t="s">
        <v>1747</v>
      </c>
      <c r="J191" s="8" t="s">
        <v>1747</v>
      </c>
      <c r="K191" s="25" t="s">
        <v>736</v>
      </c>
      <c r="L191" s="91" t="str">
        <f t="shared" si="75"/>
        <v>N/A</v>
      </c>
    </row>
    <row r="192" spans="1:12" ht="25" x14ac:dyDescent="0.25">
      <c r="A192" s="114" t="s">
        <v>1650</v>
      </c>
      <c r="B192" s="21" t="s">
        <v>213</v>
      </c>
      <c r="C192" s="9" t="s">
        <v>1747</v>
      </c>
      <c r="D192" s="7" t="str">
        <f t="shared" si="76"/>
        <v>N/A</v>
      </c>
      <c r="E192" s="9" t="s">
        <v>1747</v>
      </c>
      <c r="F192" s="7" t="str">
        <f t="shared" si="77"/>
        <v>N/A</v>
      </c>
      <c r="G192" s="9" t="s">
        <v>1747</v>
      </c>
      <c r="H192" s="7" t="str">
        <f t="shared" si="78"/>
        <v>N/A</v>
      </c>
      <c r="I192" s="8" t="s">
        <v>1747</v>
      </c>
      <c r="J192" s="8" t="s">
        <v>1747</v>
      </c>
      <c r="K192" s="25" t="s">
        <v>736</v>
      </c>
      <c r="L192" s="91" t="str">
        <f t="shared" si="75"/>
        <v>N/A</v>
      </c>
    </row>
    <row r="193" spans="1:12" ht="25" x14ac:dyDescent="0.25">
      <c r="A193" s="114" t="s">
        <v>1651</v>
      </c>
      <c r="B193" s="21" t="s">
        <v>213</v>
      </c>
      <c r="C193" s="9" t="s">
        <v>1747</v>
      </c>
      <c r="D193" s="7" t="str">
        <f t="shared" si="76"/>
        <v>N/A</v>
      </c>
      <c r="E193" s="9" t="s">
        <v>1747</v>
      </c>
      <c r="F193" s="7" t="str">
        <f t="shared" si="77"/>
        <v>N/A</v>
      </c>
      <c r="G193" s="9" t="s">
        <v>1747</v>
      </c>
      <c r="H193" s="7" t="str">
        <f t="shared" si="78"/>
        <v>N/A</v>
      </c>
      <c r="I193" s="8" t="s">
        <v>1747</v>
      </c>
      <c r="J193" s="8" t="s">
        <v>1747</v>
      </c>
      <c r="K193" s="25" t="s">
        <v>736</v>
      </c>
      <c r="L193" s="91" t="str">
        <f t="shared" si="75"/>
        <v>N/A</v>
      </c>
    </row>
    <row r="194" spans="1:12" ht="25" x14ac:dyDescent="0.25">
      <c r="A194" s="114" t="s">
        <v>1652</v>
      </c>
      <c r="B194" s="21" t="s">
        <v>213</v>
      </c>
      <c r="C194" s="9" t="s">
        <v>1747</v>
      </c>
      <c r="D194" s="7" t="str">
        <f t="shared" si="76"/>
        <v>N/A</v>
      </c>
      <c r="E194" s="9" t="s">
        <v>1747</v>
      </c>
      <c r="F194" s="7" t="str">
        <f t="shared" si="77"/>
        <v>N/A</v>
      </c>
      <c r="G194" s="9" t="s">
        <v>1747</v>
      </c>
      <c r="H194" s="7" t="str">
        <f t="shared" si="78"/>
        <v>N/A</v>
      </c>
      <c r="I194" s="8" t="s">
        <v>1747</v>
      </c>
      <c r="J194" s="8" t="s">
        <v>1747</v>
      </c>
      <c r="K194" s="25" t="s">
        <v>736</v>
      </c>
      <c r="L194" s="91" t="str">
        <f t="shared" si="75"/>
        <v>N/A</v>
      </c>
    </row>
    <row r="195" spans="1:12" ht="25" x14ac:dyDescent="0.25">
      <c r="A195" s="114" t="s">
        <v>1653</v>
      </c>
      <c r="B195" s="21" t="s">
        <v>213</v>
      </c>
      <c r="C195" s="9" t="s">
        <v>1747</v>
      </c>
      <c r="D195" s="7" t="str">
        <f t="shared" si="76"/>
        <v>N/A</v>
      </c>
      <c r="E195" s="9" t="s">
        <v>1747</v>
      </c>
      <c r="F195" s="7" t="str">
        <f t="shared" si="77"/>
        <v>N/A</v>
      </c>
      <c r="G195" s="9" t="s">
        <v>1747</v>
      </c>
      <c r="H195" s="7" t="str">
        <f t="shared" si="78"/>
        <v>N/A</v>
      </c>
      <c r="I195" s="8" t="s">
        <v>1747</v>
      </c>
      <c r="J195" s="8" t="s">
        <v>1747</v>
      </c>
      <c r="K195" s="25" t="s">
        <v>736</v>
      </c>
      <c r="L195" s="91" t="str">
        <f t="shared" si="75"/>
        <v>N/A</v>
      </c>
    </row>
    <row r="196" spans="1:12" ht="25" x14ac:dyDescent="0.25">
      <c r="A196" s="114" t="s">
        <v>1654</v>
      </c>
      <c r="B196" s="21" t="s">
        <v>213</v>
      </c>
      <c r="C196" s="9" t="s">
        <v>1747</v>
      </c>
      <c r="D196" s="7" t="str">
        <f t="shared" si="76"/>
        <v>N/A</v>
      </c>
      <c r="E196" s="9" t="s">
        <v>1747</v>
      </c>
      <c r="F196" s="7" t="str">
        <f t="shared" si="77"/>
        <v>N/A</v>
      </c>
      <c r="G196" s="9" t="s">
        <v>1747</v>
      </c>
      <c r="H196" s="7" t="str">
        <f t="shared" si="78"/>
        <v>N/A</v>
      </c>
      <c r="I196" s="8" t="s">
        <v>1747</v>
      </c>
      <c r="J196" s="8" t="s">
        <v>1747</v>
      </c>
      <c r="K196" s="25" t="s">
        <v>736</v>
      </c>
      <c r="L196" s="91" t="str">
        <f t="shared" si="75"/>
        <v>N/A</v>
      </c>
    </row>
    <row r="197" spans="1:12" ht="25" x14ac:dyDescent="0.25">
      <c r="A197" s="114" t="s">
        <v>1655</v>
      </c>
      <c r="B197" s="21" t="s">
        <v>213</v>
      </c>
      <c r="C197" s="9" t="s">
        <v>1747</v>
      </c>
      <c r="D197" s="7" t="str">
        <f t="shared" si="76"/>
        <v>N/A</v>
      </c>
      <c r="E197" s="9" t="s">
        <v>1747</v>
      </c>
      <c r="F197" s="7" t="str">
        <f t="shared" si="77"/>
        <v>N/A</v>
      </c>
      <c r="G197" s="9" t="s">
        <v>1747</v>
      </c>
      <c r="H197" s="7" t="str">
        <f t="shared" si="78"/>
        <v>N/A</v>
      </c>
      <c r="I197" s="8" t="s">
        <v>1747</v>
      </c>
      <c r="J197" s="8" t="s">
        <v>1747</v>
      </c>
      <c r="K197" s="25" t="s">
        <v>736</v>
      </c>
      <c r="L197" s="91" t="str">
        <f t="shared" si="75"/>
        <v>N/A</v>
      </c>
    </row>
    <row r="198" spans="1:12" ht="25" x14ac:dyDescent="0.25">
      <c r="A198" s="114" t="s">
        <v>1656</v>
      </c>
      <c r="B198" s="21" t="s">
        <v>213</v>
      </c>
      <c r="C198" s="9" t="s">
        <v>1747</v>
      </c>
      <c r="D198" s="7" t="str">
        <f t="shared" si="76"/>
        <v>N/A</v>
      </c>
      <c r="E198" s="9" t="s">
        <v>1747</v>
      </c>
      <c r="F198" s="7" t="str">
        <f t="shared" si="77"/>
        <v>N/A</v>
      </c>
      <c r="G198" s="9" t="s">
        <v>1747</v>
      </c>
      <c r="H198" s="7" t="str">
        <f t="shared" si="78"/>
        <v>N/A</v>
      </c>
      <c r="I198" s="8" t="s">
        <v>1747</v>
      </c>
      <c r="J198" s="8" t="s">
        <v>1747</v>
      </c>
      <c r="K198" s="25" t="s">
        <v>736</v>
      </c>
      <c r="L198" s="91" t="str">
        <f t="shared" si="75"/>
        <v>N/A</v>
      </c>
    </row>
    <row r="199" spans="1:12" ht="25" x14ac:dyDescent="0.25">
      <c r="A199" s="114" t="s">
        <v>1657</v>
      </c>
      <c r="B199" s="21" t="s">
        <v>213</v>
      </c>
      <c r="C199" s="9" t="s">
        <v>1747</v>
      </c>
      <c r="D199" s="7" t="str">
        <f t="shared" si="76"/>
        <v>N/A</v>
      </c>
      <c r="E199" s="9" t="s">
        <v>1747</v>
      </c>
      <c r="F199" s="7" t="str">
        <f t="shared" si="77"/>
        <v>N/A</v>
      </c>
      <c r="G199" s="9" t="s">
        <v>1747</v>
      </c>
      <c r="H199" s="7" t="str">
        <f t="shared" si="78"/>
        <v>N/A</v>
      </c>
      <c r="I199" s="8" t="s">
        <v>1747</v>
      </c>
      <c r="J199" s="8" t="s">
        <v>1747</v>
      </c>
      <c r="K199" s="25" t="s">
        <v>736</v>
      </c>
      <c r="L199" s="91" t="str">
        <f t="shared" si="75"/>
        <v>N/A</v>
      </c>
    </row>
    <row r="200" spans="1:12" ht="25" x14ac:dyDescent="0.25">
      <c r="A200" s="114" t="s">
        <v>1658</v>
      </c>
      <c r="B200" s="21" t="s">
        <v>213</v>
      </c>
      <c r="C200" s="9" t="s">
        <v>1747</v>
      </c>
      <c r="D200" s="7" t="str">
        <f t="shared" si="76"/>
        <v>N/A</v>
      </c>
      <c r="E200" s="9" t="s">
        <v>1747</v>
      </c>
      <c r="F200" s="7" t="str">
        <f t="shared" si="77"/>
        <v>N/A</v>
      </c>
      <c r="G200" s="9" t="s">
        <v>1747</v>
      </c>
      <c r="H200" s="7" t="str">
        <f t="shared" si="78"/>
        <v>N/A</v>
      </c>
      <c r="I200" s="8" t="s">
        <v>1747</v>
      </c>
      <c r="J200" s="8" t="s">
        <v>1747</v>
      </c>
      <c r="K200" s="25" t="s">
        <v>736</v>
      </c>
      <c r="L200" s="91" t="str">
        <f t="shared" si="75"/>
        <v>N/A</v>
      </c>
    </row>
    <row r="201" spans="1:12" ht="25" x14ac:dyDescent="0.25">
      <c r="A201" s="114" t="s">
        <v>1659</v>
      </c>
      <c r="B201" s="21" t="s">
        <v>213</v>
      </c>
      <c r="C201" s="9" t="s">
        <v>1747</v>
      </c>
      <c r="D201" s="7" t="str">
        <f t="shared" si="76"/>
        <v>N/A</v>
      </c>
      <c r="E201" s="9" t="s">
        <v>1747</v>
      </c>
      <c r="F201" s="7" t="str">
        <f t="shared" si="77"/>
        <v>N/A</v>
      </c>
      <c r="G201" s="9" t="s">
        <v>1747</v>
      </c>
      <c r="H201" s="7" t="str">
        <f t="shared" si="78"/>
        <v>N/A</v>
      </c>
      <c r="I201" s="8" t="s">
        <v>1747</v>
      </c>
      <c r="J201" s="8" t="s">
        <v>1747</v>
      </c>
      <c r="K201" s="25" t="s">
        <v>736</v>
      </c>
      <c r="L201" s="91" t="str">
        <f t="shared" si="75"/>
        <v>N/A</v>
      </c>
    </row>
    <row r="202" spans="1:12" ht="25" x14ac:dyDescent="0.25">
      <c r="A202" s="114" t="s">
        <v>1660</v>
      </c>
      <c r="B202" s="21" t="s">
        <v>213</v>
      </c>
      <c r="C202" s="9" t="s">
        <v>1747</v>
      </c>
      <c r="D202" s="7" t="str">
        <f t="shared" si="76"/>
        <v>N/A</v>
      </c>
      <c r="E202" s="9" t="s">
        <v>1747</v>
      </c>
      <c r="F202" s="7" t="str">
        <f t="shared" si="77"/>
        <v>N/A</v>
      </c>
      <c r="G202" s="9" t="s">
        <v>1747</v>
      </c>
      <c r="H202" s="7" t="str">
        <f t="shared" si="78"/>
        <v>N/A</v>
      </c>
      <c r="I202" s="8" t="s">
        <v>1747</v>
      </c>
      <c r="J202" s="8" t="s">
        <v>1747</v>
      </c>
      <c r="K202" s="25" t="s">
        <v>736</v>
      </c>
      <c r="L202" s="91" t="str">
        <f t="shared" si="75"/>
        <v>N/A</v>
      </c>
    </row>
    <row r="203" spans="1:12" ht="25" x14ac:dyDescent="0.25">
      <c r="A203" s="114" t="s">
        <v>1661</v>
      </c>
      <c r="B203" s="21" t="s">
        <v>213</v>
      </c>
      <c r="C203" s="9" t="s">
        <v>1747</v>
      </c>
      <c r="D203" s="7" t="str">
        <f t="shared" si="76"/>
        <v>N/A</v>
      </c>
      <c r="E203" s="9" t="s">
        <v>1747</v>
      </c>
      <c r="F203" s="7" t="str">
        <f t="shared" si="77"/>
        <v>N/A</v>
      </c>
      <c r="G203" s="9" t="s">
        <v>1747</v>
      </c>
      <c r="H203" s="7" t="str">
        <f t="shared" si="78"/>
        <v>N/A</v>
      </c>
      <c r="I203" s="8" t="s">
        <v>1747</v>
      </c>
      <c r="J203" s="8" t="s">
        <v>1747</v>
      </c>
      <c r="K203" s="25" t="s">
        <v>736</v>
      </c>
      <c r="L203" s="91" t="str">
        <f t="shared" si="75"/>
        <v>N/A</v>
      </c>
    </row>
    <row r="204" spans="1:12" ht="25" x14ac:dyDescent="0.25">
      <c r="A204" s="114" t="s">
        <v>1662</v>
      </c>
      <c r="B204" s="21" t="s">
        <v>213</v>
      </c>
      <c r="C204" s="9" t="s">
        <v>1747</v>
      </c>
      <c r="D204" s="7" t="str">
        <f t="shared" si="76"/>
        <v>N/A</v>
      </c>
      <c r="E204" s="9" t="s">
        <v>1747</v>
      </c>
      <c r="F204" s="7" t="str">
        <f t="shared" si="77"/>
        <v>N/A</v>
      </c>
      <c r="G204" s="9" t="s">
        <v>1747</v>
      </c>
      <c r="H204" s="7" t="str">
        <f t="shared" si="78"/>
        <v>N/A</v>
      </c>
      <c r="I204" s="8" t="s">
        <v>1747</v>
      </c>
      <c r="J204" s="8" t="s">
        <v>1747</v>
      </c>
      <c r="K204" s="25" t="s">
        <v>736</v>
      </c>
      <c r="L204" s="91" t="str">
        <f t="shared" si="75"/>
        <v>N/A</v>
      </c>
    </row>
    <row r="205" spans="1:12" ht="25" x14ac:dyDescent="0.25">
      <c r="A205" s="114" t="s">
        <v>1663</v>
      </c>
      <c r="B205" s="21" t="s">
        <v>213</v>
      </c>
      <c r="C205" s="9" t="s">
        <v>1747</v>
      </c>
      <c r="D205" s="7" t="str">
        <f t="shared" si="76"/>
        <v>N/A</v>
      </c>
      <c r="E205" s="9" t="s">
        <v>1747</v>
      </c>
      <c r="F205" s="7" t="str">
        <f t="shared" si="77"/>
        <v>N/A</v>
      </c>
      <c r="G205" s="9" t="s">
        <v>1747</v>
      </c>
      <c r="H205" s="7" t="str">
        <f t="shared" si="78"/>
        <v>N/A</v>
      </c>
      <c r="I205" s="8" t="s">
        <v>1747</v>
      </c>
      <c r="J205" s="8" t="s">
        <v>1747</v>
      </c>
      <c r="K205" s="25" t="s">
        <v>736</v>
      </c>
      <c r="L205" s="91" t="str">
        <f t="shared" si="75"/>
        <v>N/A</v>
      </c>
    </row>
    <row r="206" spans="1:12" ht="25" x14ac:dyDescent="0.25">
      <c r="A206" s="114" t="s">
        <v>1664</v>
      </c>
      <c r="B206" s="21" t="s">
        <v>213</v>
      </c>
      <c r="C206" s="9" t="s">
        <v>1747</v>
      </c>
      <c r="D206" s="7" t="str">
        <f t="shared" si="76"/>
        <v>N/A</v>
      </c>
      <c r="E206" s="9" t="s">
        <v>1747</v>
      </c>
      <c r="F206" s="7" t="str">
        <f t="shared" si="77"/>
        <v>N/A</v>
      </c>
      <c r="G206" s="9" t="s">
        <v>1747</v>
      </c>
      <c r="H206" s="7" t="str">
        <f t="shared" si="78"/>
        <v>N/A</v>
      </c>
      <c r="I206" s="8" t="s">
        <v>1747</v>
      </c>
      <c r="J206" s="8" t="s">
        <v>1747</v>
      </c>
      <c r="K206" s="25" t="s">
        <v>736</v>
      </c>
      <c r="L206" s="91" t="str">
        <f t="shared" si="75"/>
        <v>N/A</v>
      </c>
    </row>
    <row r="207" spans="1:12" ht="25" x14ac:dyDescent="0.25">
      <c r="A207" s="114" t="s">
        <v>1665</v>
      </c>
      <c r="B207" s="21" t="s">
        <v>213</v>
      </c>
      <c r="C207" s="9" t="s">
        <v>1747</v>
      </c>
      <c r="D207" s="7" t="str">
        <f t="shared" si="76"/>
        <v>N/A</v>
      </c>
      <c r="E207" s="9" t="s">
        <v>1747</v>
      </c>
      <c r="F207" s="7" t="str">
        <f t="shared" si="77"/>
        <v>N/A</v>
      </c>
      <c r="G207" s="9" t="s">
        <v>1747</v>
      </c>
      <c r="H207" s="7" t="str">
        <f t="shared" si="78"/>
        <v>N/A</v>
      </c>
      <c r="I207" s="8" t="s">
        <v>1747</v>
      </c>
      <c r="J207" s="8" t="s">
        <v>1747</v>
      </c>
      <c r="K207" s="25" t="s">
        <v>736</v>
      </c>
      <c r="L207" s="91" t="str">
        <f t="shared" si="75"/>
        <v>N/A</v>
      </c>
    </row>
    <row r="208" spans="1:12" ht="25" x14ac:dyDescent="0.25">
      <c r="A208" s="114" t="s">
        <v>1666</v>
      </c>
      <c r="B208" s="21" t="s">
        <v>213</v>
      </c>
      <c r="C208" s="9" t="s">
        <v>1747</v>
      </c>
      <c r="D208" s="7" t="str">
        <f t="shared" si="76"/>
        <v>N/A</v>
      </c>
      <c r="E208" s="9" t="s">
        <v>1747</v>
      </c>
      <c r="F208" s="7" t="str">
        <f t="shared" si="77"/>
        <v>N/A</v>
      </c>
      <c r="G208" s="9" t="s">
        <v>1747</v>
      </c>
      <c r="H208" s="7" t="str">
        <f t="shared" si="78"/>
        <v>N/A</v>
      </c>
      <c r="I208" s="8" t="s">
        <v>1747</v>
      </c>
      <c r="J208" s="8" t="s">
        <v>1747</v>
      </c>
      <c r="K208" s="25" t="s">
        <v>736</v>
      </c>
      <c r="L208" s="91" t="str">
        <f t="shared" si="75"/>
        <v>N/A</v>
      </c>
    </row>
    <row r="209" spans="1:12" ht="25" x14ac:dyDescent="0.25">
      <c r="A209" s="114" t="s">
        <v>1667</v>
      </c>
      <c r="B209" s="21" t="s">
        <v>213</v>
      </c>
      <c r="C209" s="9" t="s">
        <v>1747</v>
      </c>
      <c r="D209" s="7" t="str">
        <f t="shared" si="76"/>
        <v>N/A</v>
      </c>
      <c r="E209" s="9" t="s">
        <v>1747</v>
      </c>
      <c r="F209" s="7" t="str">
        <f t="shared" si="77"/>
        <v>N/A</v>
      </c>
      <c r="G209" s="9" t="s">
        <v>1747</v>
      </c>
      <c r="H209" s="7" t="str">
        <f t="shared" si="78"/>
        <v>N/A</v>
      </c>
      <c r="I209" s="8" t="s">
        <v>1747</v>
      </c>
      <c r="J209" s="8" t="s">
        <v>1747</v>
      </c>
      <c r="K209" s="25" t="s">
        <v>736</v>
      </c>
      <c r="L209" s="91" t="str">
        <f t="shared" si="75"/>
        <v>N/A</v>
      </c>
    </row>
    <row r="210" spans="1:12" ht="25" x14ac:dyDescent="0.25">
      <c r="A210" s="114" t="s">
        <v>1668</v>
      </c>
      <c r="B210" s="21" t="s">
        <v>213</v>
      </c>
      <c r="C210" s="9" t="s">
        <v>1747</v>
      </c>
      <c r="D210" s="7" t="str">
        <f t="shared" si="76"/>
        <v>N/A</v>
      </c>
      <c r="E210" s="9" t="s">
        <v>1747</v>
      </c>
      <c r="F210" s="7" t="str">
        <f t="shared" si="77"/>
        <v>N/A</v>
      </c>
      <c r="G210" s="9" t="s">
        <v>1747</v>
      </c>
      <c r="H210" s="7" t="str">
        <f t="shared" si="78"/>
        <v>N/A</v>
      </c>
      <c r="I210" s="8" t="s">
        <v>1747</v>
      </c>
      <c r="J210" s="8" t="s">
        <v>1747</v>
      </c>
      <c r="K210" s="25" t="s">
        <v>736</v>
      </c>
      <c r="L210" s="91" t="str">
        <f t="shared" si="75"/>
        <v>N/A</v>
      </c>
    </row>
    <row r="211" spans="1:12" ht="25" x14ac:dyDescent="0.25">
      <c r="A211" s="114" t="s">
        <v>1669</v>
      </c>
      <c r="B211" s="21" t="s">
        <v>213</v>
      </c>
      <c r="C211" s="9" t="s">
        <v>1747</v>
      </c>
      <c r="D211" s="7" t="str">
        <f t="shared" si="76"/>
        <v>N/A</v>
      </c>
      <c r="E211" s="9" t="s">
        <v>1747</v>
      </c>
      <c r="F211" s="7" t="str">
        <f t="shared" si="77"/>
        <v>N/A</v>
      </c>
      <c r="G211" s="9" t="s">
        <v>1747</v>
      </c>
      <c r="H211" s="7" t="str">
        <f t="shared" si="78"/>
        <v>N/A</v>
      </c>
      <c r="I211" s="8" t="s">
        <v>1747</v>
      </c>
      <c r="J211" s="8" t="s">
        <v>1747</v>
      </c>
      <c r="K211" s="25" t="s">
        <v>736</v>
      </c>
      <c r="L211" s="91" t="str">
        <f t="shared" si="75"/>
        <v>N/A</v>
      </c>
    </row>
    <row r="212" spans="1:12" ht="25" x14ac:dyDescent="0.25">
      <c r="A212" s="114" t="s">
        <v>1670</v>
      </c>
      <c r="B212" s="21" t="s">
        <v>213</v>
      </c>
      <c r="C212" s="9" t="s">
        <v>1747</v>
      </c>
      <c r="D212" s="7" t="str">
        <f t="shared" si="76"/>
        <v>N/A</v>
      </c>
      <c r="E212" s="9" t="s">
        <v>1747</v>
      </c>
      <c r="F212" s="7" t="str">
        <f t="shared" si="77"/>
        <v>N/A</v>
      </c>
      <c r="G212" s="9" t="s">
        <v>1747</v>
      </c>
      <c r="H212" s="7" t="str">
        <f t="shared" si="78"/>
        <v>N/A</v>
      </c>
      <c r="I212" s="8" t="s">
        <v>1747</v>
      </c>
      <c r="J212" s="8" t="s">
        <v>1747</v>
      </c>
      <c r="K212" s="25" t="s">
        <v>736</v>
      </c>
      <c r="L212" s="91" t="str">
        <f t="shared" si="75"/>
        <v>N/A</v>
      </c>
    </row>
    <row r="213" spans="1:12" ht="25" x14ac:dyDescent="0.25">
      <c r="A213" s="115" t="s">
        <v>1643</v>
      </c>
      <c r="B213" s="99" t="s">
        <v>213</v>
      </c>
      <c r="C213" s="149" t="s">
        <v>1747</v>
      </c>
      <c r="D213" s="130" t="str">
        <f t="shared" si="76"/>
        <v>N/A</v>
      </c>
      <c r="E213" s="149" t="s">
        <v>1747</v>
      </c>
      <c r="F213" s="130" t="str">
        <f t="shared" si="77"/>
        <v>N/A</v>
      </c>
      <c r="G213" s="149" t="s">
        <v>1747</v>
      </c>
      <c r="H213" s="130" t="str">
        <f t="shared" si="78"/>
        <v>N/A</v>
      </c>
      <c r="I213" s="131" t="s">
        <v>1747</v>
      </c>
      <c r="J213" s="131" t="s">
        <v>1747</v>
      </c>
      <c r="K213" s="144" t="s">
        <v>736</v>
      </c>
      <c r="L213" s="102" t="str">
        <f t="shared" si="75"/>
        <v>N/A</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291328</v>
      </c>
      <c r="D6" s="7" t="str">
        <f t="shared" ref="D6:D39" si="0">IF($B6="N/A","N/A",IF(C6&gt;10,"No",IF(C6&lt;-10,"No","Yes")))</f>
        <v>N/A</v>
      </c>
      <c r="E6" s="1">
        <v>280153</v>
      </c>
      <c r="F6" s="7" t="str">
        <f t="shared" ref="F6:F39" si="1">IF($B6="N/A","N/A",IF(E6&gt;10,"No",IF(E6&lt;-10,"No","Yes")))</f>
        <v>N/A</v>
      </c>
      <c r="G6" s="1">
        <v>263929</v>
      </c>
      <c r="H6" s="7" t="str">
        <f t="shared" ref="H6:H39" si="2">IF($B6="N/A","N/A",IF(G6&gt;10,"No",IF(G6&lt;-10,"No","Yes")))</f>
        <v>N/A</v>
      </c>
      <c r="I6" s="8">
        <v>-3.84</v>
      </c>
      <c r="J6" s="8">
        <v>-5.79</v>
      </c>
      <c r="K6" s="25" t="s">
        <v>736</v>
      </c>
      <c r="L6" s="91" t="str">
        <f t="shared" ref="L6:L39" si="3">IF(J6="Div by 0", "N/A", IF(K6="N/A","N/A", IF(J6&gt;VALUE(MID(K6,1,2)), "No", IF(J6&lt;-1*VALUE(MID(K6,1,2)), "No", "Yes"))))</f>
        <v>Yes</v>
      </c>
    </row>
    <row r="7" spans="1:12" x14ac:dyDescent="0.25">
      <c r="A7" s="123" t="s">
        <v>4</v>
      </c>
      <c r="B7" s="21" t="s">
        <v>213</v>
      </c>
      <c r="C7" s="22">
        <v>250732</v>
      </c>
      <c r="D7" s="7" t="str">
        <f t="shared" si="0"/>
        <v>N/A</v>
      </c>
      <c r="E7" s="22">
        <v>244219</v>
      </c>
      <c r="F7" s="7" t="str">
        <f t="shared" si="1"/>
        <v>N/A</v>
      </c>
      <c r="G7" s="22">
        <v>230964</v>
      </c>
      <c r="H7" s="7" t="str">
        <f t="shared" si="2"/>
        <v>N/A</v>
      </c>
      <c r="I7" s="8">
        <v>-2.6</v>
      </c>
      <c r="J7" s="8">
        <v>-5.43</v>
      </c>
      <c r="K7" s="25" t="s">
        <v>736</v>
      </c>
      <c r="L7" s="91" t="str">
        <f t="shared" si="3"/>
        <v>Yes</v>
      </c>
    </row>
    <row r="8" spans="1:12" x14ac:dyDescent="0.25">
      <c r="A8" s="123" t="s">
        <v>359</v>
      </c>
      <c r="B8" s="21" t="s">
        <v>213</v>
      </c>
      <c r="C8" s="4">
        <v>86.065191124999998</v>
      </c>
      <c r="D8" s="7" t="str">
        <f>IF($B8="N/A","N/A",IF(C8&gt;10,"No",IF(C8&lt;-10,"No","Yes")))</f>
        <v>N/A</v>
      </c>
      <c r="E8" s="4">
        <v>87.173437371999995</v>
      </c>
      <c r="F8" s="7" t="str">
        <f t="shared" si="1"/>
        <v>N/A</v>
      </c>
      <c r="G8" s="4">
        <v>87.509898495000002</v>
      </c>
      <c r="H8" s="7" t="str">
        <f t="shared" si="2"/>
        <v>N/A</v>
      </c>
      <c r="I8" s="8">
        <v>1.288</v>
      </c>
      <c r="J8" s="8">
        <v>0.38600000000000001</v>
      </c>
      <c r="K8" s="25" t="s">
        <v>736</v>
      </c>
      <c r="L8" s="91" t="str">
        <f t="shared" si="3"/>
        <v>Yes</v>
      </c>
    </row>
    <row r="9" spans="1:12" x14ac:dyDescent="0.25">
      <c r="A9" s="123" t="s">
        <v>83</v>
      </c>
      <c r="B9" s="21" t="s">
        <v>213</v>
      </c>
      <c r="C9" s="22">
        <v>252309.13</v>
      </c>
      <c r="D9" s="7" t="str">
        <f t="shared" si="0"/>
        <v>N/A</v>
      </c>
      <c r="E9" s="22">
        <v>240092.66</v>
      </c>
      <c r="F9" s="7" t="str">
        <f t="shared" si="1"/>
        <v>N/A</v>
      </c>
      <c r="G9" s="22">
        <v>225771.33</v>
      </c>
      <c r="H9" s="7" t="str">
        <f t="shared" si="2"/>
        <v>N/A</v>
      </c>
      <c r="I9" s="8">
        <v>-4.84</v>
      </c>
      <c r="J9" s="8">
        <v>-5.96</v>
      </c>
      <c r="K9" s="25" t="s">
        <v>736</v>
      </c>
      <c r="L9" s="91" t="str">
        <f t="shared" si="3"/>
        <v>Yes</v>
      </c>
    </row>
    <row r="10" spans="1:12" x14ac:dyDescent="0.25">
      <c r="A10" s="123" t="s">
        <v>100</v>
      </c>
      <c r="B10" s="21" t="s">
        <v>213</v>
      </c>
      <c r="C10" s="22">
        <v>680</v>
      </c>
      <c r="D10" s="7" t="str">
        <f t="shared" si="0"/>
        <v>N/A</v>
      </c>
      <c r="E10" s="22">
        <v>611</v>
      </c>
      <c r="F10" s="7" t="str">
        <f t="shared" si="1"/>
        <v>N/A</v>
      </c>
      <c r="G10" s="22">
        <v>623</v>
      </c>
      <c r="H10" s="7" t="str">
        <f t="shared" si="2"/>
        <v>N/A</v>
      </c>
      <c r="I10" s="8">
        <v>-10.1</v>
      </c>
      <c r="J10" s="8">
        <v>1.964</v>
      </c>
      <c r="K10" s="25" t="s">
        <v>736</v>
      </c>
      <c r="L10" s="91" t="str">
        <f t="shared" si="3"/>
        <v>Yes</v>
      </c>
    </row>
    <row r="11" spans="1:12" x14ac:dyDescent="0.25">
      <c r="A11" s="123" t="s">
        <v>976</v>
      </c>
      <c r="B11" s="21" t="s">
        <v>213</v>
      </c>
      <c r="C11" s="22">
        <v>216</v>
      </c>
      <c r="D11" s="7" t="str">
        <f t="shared" si="0"/>
        <v>N/A</v>
      </c>
      <c r="E11" s="22">
        <v>211</v>
      </c>
      <c r="F11" s="7" t="str">
        <f t="shared" si="1"/>
        <v>N/A</v>
      </c>
      <c r="G11" s="22">
        <v>215</v>
      </c>
      <c r="H11" s="7" t="str">
        <f t="shared" si="2"/>
        <v>N/A</v>
      </c>
      <c r="I11" s="8">
        <v>-2.31</v>
      </c>
      <c r="J11" s="8">
        <v>1.8959999999999999</v>
      </c>
      <c r="K11" s="25" t="s">
        <v>736</v>
      </c>
      <c r="L11" s="91" t="str">
        <f t="shared" si="3"/>
        <v>Yes</v>
      </c>
    </row>
    <row r="12" spans="1:12" x14ac:dyDescent="0.25">
      <c r="A12" s="123" t="s">
        <v>977</v>
      </c>
      <c r="B12" s="21" t="s">
        <v>213</v>
      </c>
      <c r="C12" s="22">
        <v>99</v>
      </c>
      <c r="D12" s="7" t="str">
        <f t="shared" si="0"/>
        <v>N/A</v>
      </c>
      <c r="E12" s="22">
        <v>80</v>
      </c>
      <c r="F12" s="7" t="str">
        <f t="shared" si="1"/>
        <v>N/A</v>
      </c>
      <c r="G12" s="22">
        <v>87</v>
      </c>
      <c r="H12" s="7" t="str">
        <f t="shared" si="2"/>
        <v>N/A</v>
      </c>
      <c r="I12" s="8">
        <v>-19.2</v>
      </c>
      <c r="J12" s="8">
        <v>8.75</v>
      </c>
      <c r="K12" s="25" t="s">
        <v>736</v>
      </c>
      <c r="L12" s="91" t="str">
        <f t="shared" si="3"/>
        <v>Yes</v>
      </c>
    </row>
    <row r="13" spans="1:12" x14ac:dyDescent="0.25">
      <c r="A13" s="123" t="s">
        <v>978</v>
      </c>
      <c r="B13" s="21" t="s">
        <v>213</v>
      </c>
      <c r="C13" s="22">
        <v>275</v>
      </c>
      <c r="D13" s="7" t="str">
        <f t="shared" si="0"/>
        <v>N/A</v>
      </c>
      <c r="E13" s="22">
        <v>258</v>
      </c>
      <c r="F13" s="7" t="str">
        <f t="shared" si="1"/>
        <v>N/A</v>
      </c>
      <c r="G13" s="22">
        <v>260</v>
      </c>
      <c r="H13" s="7" t="str">
        <f t="shared" si="2"/>
        <v>N/A</v>
      </c>
      <c r="I13" s="8">
        <v>-6.18</v>
      </c>
      <c r="J13" s="8">
        <v>0.7752</v>
      </c>
      <c r="K13" s="25" t="s">
        <v>736</v>
      </c>
      <c r="L13" s="91" t="str">
        <f t="shared" si="3"/>
        <v>Yes</v>
      </c>
    </row>
    <row r="14" spans="1:12" x14ac:dyDescent="0.25">
      <c r="A14" s="123" t="s">
        <v>979</v>
      </c>
      <c r="B14" s="21" t="s">
        <v>213</v>
      </c>
      <c r="C14" s="22">
        <v>90</v>
      </c>
      <c r="D14" s="7" t="str">
        <f t="shared" si="0"/>
        <v>N/A</v>
      </c>
      <c r="E14" s="22">
        <v>62</v>
      </c>
      <c r="F14" s="7" t="str">
        <f t="shared" si="1"/>
        <v>N/A</v>
      </c>
      <c r="G14" s="22">
        <v>61</v>
      </c>
      <c r="H14" s="7" t="str">
        <f t="shared" si="2"/>
        <v>N/A</v>
      </c>
      <c r="I14" s="8">
        <v>-31.1</v>
      </c>
      <c r="J14" s="8">
        <v>-1.61</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30893</v>
      </c>
      <c r="D16" s="7" t="str">
        <f t="shared" si="0"/>
        <v>N/A</v>
      </c>
      <c r="E16" s="22">
        <v>31196</v>
      </c>
      <c r="F16" s="7" t="str">
        <f t="shared" si="1"/>
        <v>N/A</v>
      </c>
      <c r="G16" s="22">
        <v>32457</v>
      </c>
      <c r="H16" s="7" t="str">
        <f t="shared" si="2"/>
        <v>N/A</v>
      </c>
      <c r="I16" s="8">
        <v>0.98080000000000001</v>
      </c>
      <c r="J16" s="8">
        <v>4.0419999999999998</v>
      </c>
      <c r="K16" s="25" t="s">
        <v>736</v>
      </c>
      <c r="L16" s="91" t="str">
        <f t="shared" si="3"/>
        <v>Yes</v>
      </c>
    </row>
    <row r="17" spans="1:12" x14ac:dyDescent="0.25">
      <c r="A17" s="122" t="s">
        <v>981</v>
      </c>
      <c r="B17" s="21" t="s">
        <v>213</v>
      </c>
      <c r="C17" s="22">
        <v>22372</v>
      </c>
      <c r="D17" s="7" t="str">
        <f t="shared" si="0"/>
        <v>N/A</v>
      </c>
      <c r="E17" s="22">
        <v>22931</v>
      </c>
      <c r="F17" s="7" t="str">
        <f t="shared" si="1"/>
        <v>N/A</v>
      </c>
      <c r="G17" s="22">
        <v>23203</v>
      </c>
      <c r="H17" s="7" t="str">
        <f t="shared" si="2"/>
        <v>N/A</v>
      </c>
      <c r="I17" s="8">
        <v>2.4990000000000001</v>
      </c>
      <c r="J17" s="8">
        <v>1.1859999999999999</v>
      </c>
      <c r="K17" s="25" t="s">
        <v>736</v>
      </c>
      <c r="L17" s="91" t="str">
        <f t="shared" si="3"/>
        <v>Yes</v>
      </c>
    </row>
    <row r="18" spans="1:12" x14ac:dyDescent="0.25">
      <c r="A18" s="122" t="s">
        <v>982</v>
      </c>
      <c r="B18" s="21" t="s">
        <v>213</v>
      </c>
      <c r="C18" s="22">
        <v>322</v>
      </c>
      <c r="D18" s="7" t="str">
        <f t="shared" si="0"/>
        <v>N/A</v>
      </c>
      <c r="E18" s="22">
        <v>285</v>
      </c>
      <c r="F18" s="7" t="str">
        <f t="shared" si="1"/>
        <v>N/A</v>
      </c>
      <c r="G18" s="22">
        <v>302</v>
      </c>
      <c r="H18" s="7" t="str">
        <f t="shared" si="2"/>
        <v>N/A</v>
      </c>
      <c r="I18" s="8">
        <v>-11.5</v>
      </c>
      <c r="J18" s="8">
        <v>5.9649999999999999</v>
      </c>
      <c r="K18" s="25" t="s">
        <v>736</v>
      </c>
      <c r="L18" s="91" t="str">
        <f t="shared" si="3"/>
        <v>Yes</v>
      </c>
    </row>
    <row r="19" spans="1:12" x14ac:dyDescent="0.25">
      <c r="A19" s="122" t="s">
        <v>983</v>
      </c>
      <c r="B19" s="21" t="s">
        <v>213</v>
      </c>
      <c r="C19" s="22">
        <v>6012</v>
      </c>
      <c r="D19" s="7" t="str">
        <f t="shared" si="0"/>
        <v>N/A</v>
      </c>
      <c r="E19" s="22">
        <v>5814</v>
      </c>
      <c r="F19" s="7" t="str">
        <f t="shared" si="1"/>
        <v>N/A</v>
      </c>
      <c r="G19" s="22">
        <v>6038</v>
      </c>
      <c r="H19" s="7" t="str">
        <f t="shared" si="2"/>
        <v>N/A</v>
      </c>
      <c r="I19" s="8">
        <v>-3.29</v>
      </c>
      <c r="J19" s="8">
        <v>3.8530000000000002</v>
      </c>
      <c r="K19" s="25" t="s">
        <v>736</v>
      </c>
      <c r="L19" s="91" t="str">
        <f t="shared" si="3"/>
        <v>Yes</v>
      </c>
    </row>
    <row r="20" spans="1:12" x14ac:dyDescent="0.25">
      <c r="A20" s="122" t="s">
        <v>984</v>
      </c>
      <c r="B20" s="21" t="s">
        <v>213</v>
      </c>
      <c r="C20" s="22">
        <v>2187</v>
      </c>
      <c r="D20" s="7" t="str">
        <f t="shared" si="0"/>
        <v>N/A</v>
      </c>
      <c r="E20" s="22">
        <v>2166</v>
      </c>
      <c r="F20" s="7" t="str">
        <f t="shared" si="1"/>
        <v>N/A</v>
      </c>
      <c r="G20" s="22">
        <v>2914</v>
      </c>
      <c r="H20" s="7" t="str">
        <f t="shared" si="2"/>
        <v>N/A</v>
      </c>
      <c r="I20" s="8">
        <v>-0.96</v>
      </c>
      <c r="J20" s="8">
        <v>34.53</v>
      </c>
      <c r="K20" s="25" t="s">
        <v>736</v>
      </c>
      <c r="L20" s="91" t="str">
        <f t="shared" si="3"/>
        <v>No</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144119</v>
      </c>
      <c r="D22" s="7" t="str">
        <f t="shared" si="0"/>
        <v>N/A</v>
      </c>
      <c r="E22" s="22">
        <v>141817</v>
      </c>
      <c r="F22" s="7" t="str">
        <f t="shared" si="1"/>
        <v>N/A</v>
      </c>
      <c r="G22" s="22">
        <v>138187</v>
      </c>
      <c r="H22" s="7" t="str">
        <f t="shared" si="2"/>
        <v>N/A</v>
      </c>
      <c r="I22" s="8">
        <v>-1.6</v>
      </c>
      <c r="J22" s="8">
        <v>-2.56</v>
      </c>
      <c r="K22" s="25" t="s">
        <v>736</v>
      </c>
      <c r="L22" s="91" t="str">
        <f t="shared" si="3"/>
        <v>Yes</v>
      </c>
    </row>
    <row r="23" spans="1:12" x14ac:dyDescent="0.25">
      <c r="A23" s="122" t="s">
        <v>986</v>
      </c>
      <c r="B23" s="21" t="s">
        <v>213</v>
      </c>
      <c r="C23" s="22">
        <v>0</v>
      </c>
      <c r="D23" s="7" t="str">
        <f t="shared" si="0"/>
        <v>N/A</v>
      </c>
      <c r="E23" s="22">
        <v>0</v>
      </c>
      <c r="F23" s="7" t="str">
        <f t="shared" si="1"/>
        <v>N/A</v>
      </c>
      <c r="G23" s="22">
        <v>0</v>
      </c>
      <c r="H23" s="7" t="str">
        <f t="shared" si="2"/>
        <v>N/A</v>
      </c>
      <c r="I23" s="8" t="s">
        <v>1747</v>
      </c>
      <c r="J23" s="8" t="s">
        <v>1747</v>
      </c>
      <c r="K23" s="25" t="s">
        <v>736</v>
      </c>
      <c r="L23" s="91" t="str">
        <f t="shared" si="3"/>
        <v>N/A</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623</v>
      </c>
      <c r="D25" s="7" t="str">
        <f t="shared" si="0"/>
        <v>N/A</v>
      </c>
      <c r="E25" s="22">
        <v>646</v>
      </c>
      <c r="F25" s="7" t="str">
        <f t="shared" si="1"/>
        <v>N/A</v>
      </c>
      <c r="G25" s="22">
        <v>385</v>
      </c>
      <c r="H25" s="7" t="str">
        <f t="shared" si="2"/>
        <v>N/A</v>
      </c>
      <c r="I25" s="8">
        <v>3.6920000000000002</v>
      </c>
      <c r="J25" s="8">
        <v>-40.4</v>
      </c>
      <c r="K25" s="25" t="s">
        <v>736</v>
      </c>
      <c r="L25" s="91" t="str">
        <f t="shared" si="3"/>
        <v>No</v>
      </c>
    </row>
    <row r="26" spans="1:12" x14ac:dyDescent="0.25">
      <c r="A26" s="122" t="s">
        <v>989</v>
      </c>
      <c r="B26" s="21" t="s">
        <v>213</v>
      </c>
      <c r="C26" s="22">
        <v>114733</v>
      </c>
      <c r="D26" s="7" t="str">
        <f t="shared" si="0"/>
        <v>N/A</v>
      </c>
      <c r="E26" s="22">
        <v>113996</v>
      </c>
      <c r="F26" s="7" t="str">
        <f t="shared" si="1"/>
        <v>N/A</v>
      </c>
      <c r="G26" s="22">
        <v>108544</v>
      </c>
      <c r="H26" s="7" t="str">
        <f t="shared" si="2"/>
        <v>N/A</v>
      </c>
      <c r="I26" s="8">
        <v>-0.64200000000000002</v>
      </c>
      <c r="J26" s="8">
        <v>-4.78</v>
      </c>
      <c r="K26" s="25" t="s">
        <v>736</v>
      </c>
      <c r="L26" s="91" t="str">
        <f t="shared" si="3"/>
        <v>Yes</v>
      </c>
    </row>
    <row r="27" spans="1:12" x14ac:dyDescent="0.25">
      <c r="A27" s="122" t="s">
        <v>990</v>
      </c>
      <c r="B27" s="21" t="s">
        <v>213</v>
      </c>
      <c r="C27" s="22">
        <v>25402</v>
      </c>
      <c r="D27" s="7" t="str">
        <f t="shared" si="0"/>
        <v>N/A</v>
      </c>
      <c r="E27" s="22">
        <v>23664</v>
      </c>
      <c r="F27" s="7" t="str">
        <f t="shared" si="1"/>
        <v>N/A</v>
      </c>
      <c r="G27" s="22">
        <v>25830</v>
      </c>
      <c r="H27" s="7" t="str">
        <f t="shared" si="2"/>
        <v>N/A</v>
      </c>
      <c r="I27" s="8">
        <v>-6.84</v>
      </c>
      <c r="J27" s="8">
        <v>9.1530000000000005</v>
      </c>
      <c r="K27" s="25" t="s">
        <v>736</v>
      </c>
      <c r="L27" s="91" t="str">
        <f t="shared" si="3"/>
        <v>Yes</v>
      </c>
    </row>
    <row r="28" spans="1:12" x14ac:dyDescent="0.25">
      <c r="A28" s="140" t="s">
        <v>991</v>
      </c>
      <c r="B28" s="21" t="s">
        <v>213</v>
      </c>
      <c r="C28" s="22">
        <v>3358</v>
      </c>
      <c r="D28" s="7" t="str">
        <f t="shared" si="0"/>
        <v>N/A</v>
      </c>
      <c r="E28" s="22">
        <v>3509</v>
      </c>
      <c r="F28" s="7" t="str">
        <f t="shared" si="1"/>
        <v>N/A</v>
      </c>
      <c r="G28" s="22">
        <v>3424</v>
      </c>
      <c r="H28" s="7" t="str">
        <f t="shared" si="2"/>
        <v>N/A</v>
      </c>
      <c r="I28" s="8">
        <v>4.4969999999999999</v>
      </c>
      <c r="J28" s="8">
        <v>-2.42</v>
      </c>
      <c r="K28" s="25" t="s">
        <v>736</v>
      </c>
      <c r="L28" s="91" t="str">
        <f t="shared" si="3"/>
        <v>Yes</v>
      </c>
    </row>
    <row r="29" spans="1:12" x14ac:dyDescent="0.25">
      <c r="A29" s="140" t="s">
        <v>992</v>
      </c>
      <c r="B29" s="21" t="s">
        <v>213</v>
      </c>
      <c r="C29" s="22">
        <v>11</v>
      </c>
      <c r="D29" s="7" t="str">
        <f t="shared" si="0"/>
        <v>N/A</v>
      </c>
      <c r="E29" s="22">
        <v>11</v>
      </c>
      <c r="F29" s="7" t="str">
        <f t="shared" si="1"/>
        <v>N/A</v>
      </c>
      <c r="G29" s="22">
        <v>11</v>
      </c>
      <c r="H29" s="7" t="str">
        <f t="shared" si="2"/>
        <v>N/A</v>
      </c>
      <c r="I29" s="8">
        <v>-33.299999999999997</v>
      </c>
      <c r="J29" s="8">
        <v>100</v>
      </c>
      <c r="K29" s="25" t="s">
        <v>736</v>
      </c>
      <c r="L29" s="91" t="str">
        <f t="shared" si="3"/>
        <v>No</v>
      </c>
    </row>
    <row r="30" spans="1:12" x14ac:dyDescent="0.25">
      <c r="A30" s="140" t="s">
        <v>106</v>
      </c>
      <c r="B30" s="21" t="s">
        <v>213</v>
      </c>
      <c r="C30" s="22">
        <v>115636</v>
      </c>
      <c r="D30" s="7" t="str">
        <f t="shared" si="0"/>
        <v>N/A</v>
      </c>
      <c r="E30" s="22">
        <v>106529</v>
      </c>
      <c r="F30" s="7" t="str">
        <f t="shared" si="1"/>
        <v>N/A</v>
      </c>
      <c r="G30" s="22">
        <v>92662</v>
      </c>
      <c r="H30" s="7" t="str">
        <f t="shared" si="2"/>
        <v>N/A</v>
      </c>
      <c r="I30" s="8">
        <v>-7.88</v>
      </c>
      <c r="J30" s="8">
        <v>-13</v>
      </c>
      <c r="K30" s="25" t="s">
        <v>736</v>
      </c>
      <c r="L30" s="91" t="str">
        <f t="shared" si="3"/>
        <v>Yes</v>
      </c>
    </row>
    <row r="31" spans="1:12" x14ac:dyDescent="0.25">
      <c r="A31" s="148" t="s">
        <v>993</v>
      </c>
      <c r="B31" s="21" t="s">
        <v>213</v>
      </c>
      <c r="C31" s="22">
        <v>31868</v>
      </c>
      <c r="D31" s="7" t="str">
        <f t="shared" si="0"/>
        <v>N/A</v>
      </c>
      <c r="E31" s="22">
        <v>31407</v>
      </c>
      <c r="F31" s="7" t="str">
        <f t="shared" si="1"/>
        <v>N/A</v>
      </c>
      <c r="G31" s="22">
        <v>18114</v>
      </c>
      <c r="H31" s="7" t="str">
        <f t="shared" si="2"/>
        <v>N/A</v>
      </c>
      <c r="I31" s="8">
        <v>-1.45</v>
      </c>
      <c r="J31" s="8">
        <v>-42.3</v>
      </c>
      <c r="K31" s="25" t="s">
        <v>736</v>
      </c>
      <c r="L31" s="91" t="str">
        <f t="shared" si="3"/>
        <v>No</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458</v>
      </c>
      <c r="D33" s="7" t="str">
        <f t="shared" si="0"/>
        <v>N/A</v>
      </c>
      <c r="E33" s="22">
        <v>459</v>
      </c>
      <c r="F33" s="7" t="str">
        <f t="shared" si="1"/>
        <v>N/A</v>
      </c>
      <c r="G33" s="22">
        <v>348</v>
      </c>
      <c r="H33" s="7" t="str">
        <f t="shared" si="2"/>
        <v>N/A</v>
      </c>
      <c r="I33" s="8">
        <v>0.21829999999999999</v>
      </c>
      <c r="J33" s="8">
        <v>-24.2</v>
      </c>
      <c r="K33" s="25" t="s">
        <v>736</v>
      </c>
      <c r="L33" s="91" t="str">
        <f t="shared" si="3"/>
        <v>Yes</v>
      </c>
    </row>
    <row r="34" spans="1:12" x14ac:dyDescent="0.25">
      <c r="A34" s="148" t="s">
        <v>996</v>
      </c>
      <c r="B34" s="21" t="s">
        <v>213</v>
      </c>
      <c r="C34" s="22">
        <v>2359</v>
      </c>
      <c r="D34" s="7" t="str">
        <f t="shared" si="0"/>
        <v>N/A</v>
      </c>
      <c r="E34" s="22">
        <v>2263</v>
      </c>
      <c r="F34" s="7" t="str">
        <f t="shared" si="1"/>
        <v>N/A</v>
      </c>
      <c r="G34" s="22">
        <v>2783</v>
      </c>
      <c r="H34" s="7" t="str">
        <f t="shared" si="2"/>
        <v>N/A</v>
      </c>
      <c r="I34" s="8">
        <v>-4.07</v>
      </c>
      <c r="J34" s="8">
        <v>22.98</v>
      </c>
      <c r="K34" s="25" t="s">
        <v>736</v>
      </c>
      <c r="L34" s="91" t="str">
        <f t="shared" si="3"/>
        <v>Yes</v>
      </c>
    </row>
    <row r="35" spans="1:12" x14ac:dyDescent="0.25">
      <c r="A35" s="148" t="s">
        <v>997</v>
      </c>
      <c r="B35" s="21" t="s">
        <v>213</v>
      </c>
      <c r="C35" s="22">
        <v>60295</v>
      </c>
      <c r="D35" s="7" t="str">
        <f t="shared" si="0"/>
        <v>N/A</v>
      </c>
      <c r="E35" s="22">
        <v>58435</v>
      </c>
      <c r="F35" s="7" t="str">
        <f t="shared" si="1"/>
        <v>N/A</v>
      </c>
      <c r="G35" s="22">
        <v>62054</v>
      </c>
      <c r="H35" s="7" t="str">
        <f t="shared" si="2"/>
        <v>N/A</v>
      </c>
      <c r="I35" s="8">
        <v>-3.08</v>
      </c>
      <c r="J35" s="8">
        <v>6.1929999999999996</v>
      </c>
      <c r="K35" s="25" t="s">
        <v>736</v>
      </c>
      <c r="L35" s="91" t="str">
        <f t="shared" si="3"/>
        <v>Yes</v>
      </c>
    </row>
    <row r="36" spans="1:12" x14ac:dyDescent="0.25">
      <c r="A36" s="148" t="s">
        <v>998</v>
      </c>
      <c r="B36" s="21" t="s">
        <v>213</v>
      </c>
      <c r="C36" s="22">
        <v>20656</v>
      </c>
      <c r="D36" s="7" t="str">
        <f t="shared" si="0"/>
        <v>N/A</v>
      </c>
      <c r="E36" s="22">
        <v>13965</v>
      </c>
      <c r="F36" s="7" t="str">
        <f t="shared" si="1"/>
        <v>N/A</v>
      </c>
      <c r="G36" s="22">
        <v>9363</v>
      </c>
      <c r="H36" s="7" t="str">
        <f t="shared" si="2"/>
        <v>N/A</v>
      </c>
      <c r="I36" s="8">
        <v>-32.4</v>
      </c>
      <c r="J36" s="8">
        <v>-33</v>
      </c>
      <c r="K36" s="25" t="s">
        <v>736</v>
      </c>
      <c r="L36" s="91" t="str">
        <f t="shared" si="3"/>
        <v>No</v>
      </c>
    </row>
    <row r="37" spans="1:12" x14ac:dyDescent="0.25">
      <c r="A37" s="148" t="s">
        <v>122</v>
      </c>
      <c r="B37" s="21" t="s">
        <v>213</v>
      </c>
      <c r="C37" s="22">
        <v>364</v>
      </c>
      <c r="D37" s="7" t="str">
        <f t="shared" si="0"/>
        <v>N/A</v>
      </c>
      <c r="E37" s="22">
        <v>485</v>
      </c>
      <c r="F37" s="7" t="str">
        <f t="shared" si="1"/>
        <v>N/A</v>
      </c>
      <c r="G37" s="22">
        <v>439</v>
      </c>
      <c r="H37" s="7" t="str">
        <f t="shared" si="2"/>
        <v>N/A</v>
      </c>
      <c r="I37" s="8">
        <v>33.24</v>
      </c>
      <c r="J37" s="8">
        <v>-9.48</v>
      </c>
      <c r="K37" s="25" t="s">
        <v>736</v>
      </c>
      <c r="L37" s="91" t="str">
        <f t="shared" si="3"/>
        <v>Yes</v>
      </c>
    </row>
    <row r="38" spans="1:12" x14ac:dyDescent="0.25">
      <c r="A38" s="148" t="s">
        <v>84</v>
      </c>
      <c r="B38" s="21" t="s">
        <v>213</v>
      </c>
      <c r="C38" s="26">
        <v>992315765</v>
      </c>
      <c r="D38" s="7" t="str">
        <f t="shared" si="0"/>
        <v>N/A</v>
      </c>
      <c r="E38" s="26">
        <v>1167467123</v>
      </c>
      <c r="F38" s="7" t="str">
        <f t="shared" si="1"/>
        <v>N/A</v>
      </c>
      <c r="G38" s="26">
        <v>1256856094</v>
      </c>
      <c r="H38" s="7" t="str">
        <f t="shared" si="2"/>
        <v>N/A</v>
      </c>
      <c r="I38" s="8">
        <v>17.649999999999999</v>
      </c>
      <c r="J38" s="8">
        <v>7.657</v>
      </c>
      <c r="K38" s="25" t="s">
        <v>736</v>
      </c>
      <c r="L38" s="91" t="str">
        <f t="shared" si="3"/>
        <v>Yes</v>
      </c>
    </row>
    <row r="39" spans="1:12" x14ac:dyDescent="0.25">
      <c r="A39" s="148" t="s">
        <v>1287</v>
      </c>
      <c r="B39" s="21" t="s">
        <v>213</v>
      </c>
      <c r="C39" s="26">
        <v>3406.1805422000002</v>
      </c>
      <c r="D39" s="7" t="str">
        <f t="shared" si="0"/>
        <v>N/A</v>
      </c>
      <c r="E39" s="26">
        <v>4167.2483357000001</v>
      </c>
      <c r="F39" s="7" t="str">
        <f t="shared" si="1"/>
        <v>N/A</v>
      </c>
      <c r="G39" s="26">
        <v>4762.0992539999997</v>
      </c>
      <c r="H39" s="7" t="str">
        <f t="shared" si="2"/>
        <v>N/A</v>
      </c>
      <c r="I39" s="8">
        <v>22.34</v>
      </c>
      <c r="J39" s="8">
        <v>14.27</v>
      </c>
      <c r="K39" s="25" t="s">
        <v>736</v>
      </c>
      <c r="L39" s="91" t="str">
        <f t="shared" si="3"/>
        <v>Yes</v>
      </c>
    </row>
    <row r="40" spans="1:12" x14ac:dyDescent="0.25">
      <c r="A40" s="148" t="s">
        <v>1288</v>
      </c>
      <c r="B40" s="21" t="s">
        <v>213</v>
      </c>
      <c r="C40" s="26">
        <v>3957.6749875999999</v>
      </c>
      <c r="D40" s="7" t="str">
        <f>IF($B40="N/A","N/A",IF(C40&gt;10,"No",IF(C40&lt;-10,"No","Yes")))</f>
        <v>N/A</v>
      </c>
      <c r="E40" s="26">
        <v>4780.4107092000004</v>
      </c>
      <c r="F40" s="7" t="str">
        <f>IF($B40="N/A","N/A",IF(E40&gt;10,"No",IF(E40&lt;-10,"No","Yes")))</f>
        <v>N/A</v>
      </c>
      <c r="G40" s="26">
        <v>5441.7835420000001</v>
      </c>
      <c r="H40" s="7" t="str">
        <f>IF($B40="N/A","N/A",IF(G40&gt;10,"No",IF(G40&lt;-10,"No","Yes")))</f>
        <v>N/A</v>
      </c>
      <c r="I40" s="8">
        <v>20.79</v>
      </c>
      <c r="J40" s="8">
        <v>13.84</v>
      </c>
      <c r="K40" s="25" t="s">
        <v>736</v>
      </c>
      <c r="L40" s="91" t="str">
        <f>IF(J40="Div by 0", "N/A", IF(K40="N/A","N/A", IF(J40&gt;VALUE(MID(K40,1,2)), "No", IF(J40&lt;-1*VALUE(MID(K40,1,2)), "No", "Yes"))))</f>
        <v>Yes</v>
      </c>
    </row>
    <row r="41" spans="1:12" x14ac:dyDescent="0.25">
      <c r="A41" s="148" t="s">
        <v>107</v>
      </c>
      <c r="B41" s="21" t="s">
        <v>213</v>
      </c>
      <c r="C41" s="26">
        <v>0</v>
      </c>
      <c r="D41" s="7" t="str">
        <f t="shared" ref="D41:D44" si="4">IF($B41="N/A","N/A",IF(C41&gt;10,"No",IF(C41&lt;-10,"No","Yes")))</f>
        <v>N/A</v>
      </c>
      <c r="E41" s="26">
        <v>0</v>
      </c>
      <c r="F41" s="7" t="str">
        <f t="shared" ref="F41:F44" si="5">IF($B41="N/A","N/A",IF(E41&gt;10,"No",IF(E41&lt;-10,"No","Yes")))</f>
        <v>N/A</v>
      </c>
      <c r="G41" s="26">
        <v>0</v>
      </c>
      <c r="H41" s="7" t="str">
        <f t="shared" ref="H41:H44" si="6">IF($B41="N/A","N/A",IF(G41&gt;10,"No",IF(G41&lt;-10,"No","Yes")))</f>
        <v>N/A</v>
      </c>
      <c r="I41" s="8" t="s">
        <v>1747</v>
      </c>
      <c r="J41" s="8" t="s">
        <v>1747</v>
      </c>
      <c r="K41" s="25" t="s">
        <v>736</v>
      </c>
      <c r="L41" s="91" t="str">
        <f t="shared" ref="L41:L43" si="7">IF(J41="Div by 0", "N/A", IF(K41="N/A","N/A", IF(J41&gt;VALUE(MID(K41,1,2)), "No", IF(J41&lt;-1*VALUE(MID(K41,1,2)), "No", "Yes"))))</f>
        <v>N/A</v>
      </c>
    </row>
    <row r="42" spans="1:12" x14ac:dyDescent="0.25">
      <c r="A42" s="148"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736</v>
      </c>
      <c r="L42" s="91" t="str">
        <f t="shared" si="7"/>
        <v>N/A</v>
      </c>
    </row>
    <row r="43" spans="1:12" x14ac:dyDescent="0.25">
      <c r="A43" s="148" t="s">
        <v>156</v>
      </c>
      <c r="B43" s="21" t="s">
        <v>213</v>
      </c>
      <c r="C43" s="26">
        <v>0</v>
      </c>
      <c r="D43" s="7" t="str">
        <f t="shared" si="4"/>
        <v>N/A</v>
      </c>
      <c r="E43" s="26">
        <v>0</v>
      </c>
      <c r="F43" s="7" t="str">
        <f t="shared" si="5"/>
        <v>N/A</v>
      </c>
      <c r="G43" s="26">
        <v>0</v>
      </c>
      <c r="H43" s="7" t="str">
        <f t="shared" si="6"/>
        <v>N/A</v>
      </c>
      <c r="I43" s="8" t="s">
        <v>1747</v>
      </c>
      <c r="J43" s="8" t="s">
        <v>1747</v>
      </c>
      <c r="K43" s="25" t="s">
        <v>736</v>
      </c>
      <c r="L43" s="91" t="str">
        <f t="shared" si="7"/>
        <v>N/A</v>
      </c>
    </row>
    <row r="44" spans="1:12" x14ac:dyDescent="0.25">
      <c r="A44" s="148" t="s">
        <v>1289</v>
      </c>
      <c r="B44" s="21" t="s">
        <v>213</v>
      </c>
      <c r="C44" s="26" t="s">
        <v>1747</v>
      </c>
      <c r="D44" s="7" t="str">
        <f t="shared" si="4"/>
        <v>N/A</v>
      </c>
      <c r="E44" s="26" t="s">
        <v>1747</v>
      </c>
      <c r="F44" s="7" t="str">
        <f t="shared" si="5"/>
        <v>N/A</v>
      </c>
      <c r="G44" s="26" t="s">
        <v>1747</v>
      </c>
      <c r="H44" s="7" t="str">
        <f t="shared" si="6"/>
        <v>N/A</v>
      </c>
      <c r="I44" s="8" t="s">
        <v>1747</v>
      </c>
      <c r="J44" s="8" t="s">
        <v>1747</v>
      </c>
      <c r="K44" s="25" t="s">
        <v>736</v>
      </c>
      <c r="L44" s="91" t="str">
        <f>IF(J44="Div by 0", "N/A", IF(OR(J44="N/A",K44="N/A"),"N/A", IF(J44&gt;VALUE(MID(K44,1,2)), "No", IF(J44&lt;-1*VALUE(MID(K44,1,2)), "No", "Yes"))))</f>
        <v>N/A</v>
      </c>
    </row>
    <row r="45" spans="1:12" x14ac:dyDescent="0.25">
      <c r="A45" s="148" t="s">
        <v>1290</v>
      </c>
      <c r="B45" s="21" t="s">
        <v>213</v>
      </c>
      <c r="C45" s="26">
        <v>9814.7691176000008</v>
      </c>
      <c r="D45" s="7" t="str">
        <f t="shared" ref="D45:D71" si="8">IF($B45="N/A","N/A",IF(C45&gt;10,"No",IF(C45&lt;-10,"No","Yes")))</f>
        <v>N/A</v>
      </c>
      <c r="E45" s="26">
        <v>11680.985269999999</v>
      </c>
      <c r="F45" s="7" t="str">
        <f t="shared" ref="F45:F71" si="9">IF($B45="N/A","N/A",IF(E45&gt;10,"No",IF(E45&lt;-10,"No","Yes")))</f>
        <v>N/A</v>
      </c>
      <c r="G45" s="26">
        <v>12391.966291999999</v>
      </c>
      <c r="H45" s="7" t="str">
        <f t="shared" ref="H45:H71" si="10">IF($B45="N/A","N/A",IF(G45&gt;10,"No",IF(G45&lt;-10,"No","Yes")))</f>
        <v>N/A</v>
      </c>
      <c r="I45" s="8">
        <v>19.010000000000002</v>
      </c>
      <c r="J45" s="8">
        <v>6.0869999999999997</v>
      </c>
      <c r="K45" s="25" t="s">
        <v>736</v>
      </c>
      <c r="L45" s="91" t="str">
        <f t="shared" ref="L45:L71" si="11">IF(J45="Div by 0", "N/A", IF(K45="N/A","N/A", IF(J45&gt;VALUE(MID(K45,1,2)), "No", IF(J45&lt;-1*VALUE(MID(K45,1,2)), "No", "Yes"))))</f>
        <v>Yes</v>
      </c>
    </row>
    <row r="46" spans="1:12" x14ac:dyDescent="0.25">
      <c r="A46" s="148" t="s">
        <v>1291</v>
      </c>
      <c r="B46" s="21" t="s">
        <v>213</v>
      </c>
      <c r="C46" s="26">
        <v>11981.481481000001</v>
      </c>
      <c r="D46" s="7" t="str">
        <f t="shared" si="8"/>
        <v>N/A</v>
      </c>
      <c r="E46" s="26">
        <v>13040.274882</v>
      </c>
      <c r="F46" s="7" t="str">
        <f t="shared" si="9"/>
        <v>N/A</v>
      </c>
      <c r="G46" s="26">
        <v>13503.474419</v>
      </c>
      <c r="H46" s="7" t="str">
        <f t="shared" si="10"/>
        <v>N/A</v>
      </c>
      <c r="I46" s="8">
        <v>8.8369999999999997</v>
      </c>
      <c r="J46" s="8">
        <v>3.552</v>
      </c>
      <c r="K46" s="25" t="s">
        <v>736</v>
      </c>
      <c r="L46" s="91" t="str">
        <f t="shared" si="11"/>
        <v>Yes</v>
      </c>
    </row>
    <row r="47" spans="1:12" x14ac:dyDescent="0.25">
      <c r="A47" s="148" t="s">
        <v>1292</v>
      </c>
      <c r="B47" s="21" t="s">
        <v>213</v>
      </c>
      <c r="C47" s="26">
        <v>9770.6464646000004</v>
      </c>
      <c r="D47" s="7" t="str">
        <f t="shared" si="8"/>
        <v>N/A</v>
      </c>
      <c r="E47" s="26">
        <v>13917.95</v>
      </c>
      <c r="F47" s="7" t="str">
        <f t="shared" si="9"/>
        <v>N/A</v>
      </c>
      <c r="G47" s="26">
        <v>18949.988506000002</v>
      </c>
      <c r="H47" s="7" t="str">
        <f t="shared" si="10"/>
        <v>N/A</v>
      </c>
      <c r="I47" s="8">
        <v>42.45</v>
      </c>
      <c r="J47" s="8">
        <v>36.159999999999997</v>
      </c>
      <c r="K47" s="25" t="s">
        <v>736</v>
      </c>
      <c r="L47" s="91" t="str">
        <f t="shared" si="11"/>
        <v>No</v>
      </c>
    </row>
    <row r="48" spans="1:12" x14ac:dyDescent="0.25">
      <c r="A48" s="148" t="s">
        <v>1293</v>
      </c>
      <c r="B48" s="21" t="s">
        <v>213</v>
      </c>
      <c r="C48" s="26">
        <v>3819.3490909000002</v>
      </c>
      <c r="D48" s="7" t="str">
        <f t="shared" si="8"/>
        <v>N/A</v>
      </c>
      <c r="E48" s="26">
        <v>4344.7790697999999</v>
      </c>
      <c r="F48" s="7" t="str">
        <f t="shared" si="9"/>
        <v>N/A</v>
      </c>
      <c r="G48" s="26">
        <v>4200.6692308000002</v>
      </c>
      <c r="H48" s="7" t="str">
        <f t="shared" si="10"/>
        <v>N/A</v>
      </c>
      <c r="I48" s="8">
        <v>13.76</v>
      </c>
      <c r="J48" s="8">
        <v>-3.32</v>
      </c>
      <c r="K48" s="25" t="s">
        <v>736</v>
      </c>
      <c r="L48" s="91" t="str">
        <f t="shared" si="11"/>
        <v>Yes</v>
      </c>
    </row>
    <row r="49" spans="1:12" x14ac:dyDescent="0.25">
      <c r="A49" s="148" t="s">
        <v>1294</v>
      </c>
      <c r="B49" s="21" t="s">
        <v>213</v>
      </c>
      <c r="C49" s="26">
        <v>22982.533332999999</v>
      </c>
      <c r="D49" s="7" t="str">
        <f t="shared" si="8"/>
        <v>N/A</v>
      </c>
      <c r="E49" s="26">
        <v>34696.693548000003</v>
      </c>
      <c r="F49" s="7" t="str">
        <f t="shared" si="9"/>
        <v>N/A</v>
      </c>
      <c r="G49" s="26">
        <v>34034.836066000003</v>
      </c>
      <c r="H49" s="7" t="str">
        <f t="shared" si="10"/>
        <v>N/A</v>
      </c>
      <c r="I49" s="8">
        <v>50.97</v>
      </c>
      <c r="J49" s="8">
        <v>-1.91</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14990.513061</v>
      </c>
      <c r="D51" s="7" t="str">
        <f t="shared" si="8"/>
        <v>N/A</v>
      </c>
      <c r="E51" s="26">
        <v>17112.442588999998</v>
      </c>
      <c r="F51" s="7" t="str">
        <f t="shared" si="9"/>
        <v>N/A</v>
      </c>
      <c r="G51" s="26">
        <v>18083.122931999998</v>
      </c>
      <c r="H51" s="7" t="str">
        <f t="shared" si="10"/>
        <v>N/A</v>
      </c>
      <c r="I51" s="8">
        <v>14.16</v>
      </c>
      <c r="J51" s="8">
        <v>5.6719999999999997</v>
      </c>
      <c r="K51" s="25" t="s">
        <v>736</v>
      </c>
      <c r="L51" s="91" t="str">
        <f t="shared" si="11"/>
        <v>Yes</v>
      </c>
    </row>
    <row r="52" spans="1:12" x14ac:dyDescent="0.25">
      <c r="A52" s="148" t="s">
        <v>1297</v>
      </c>
      <c r="B52" s="21" t="s">
        <v>213</v>
      </c>
      <c r="C52" s="26">
        <v>16866.738602000001</v>
      </c>
      <c r="D52" s="7" t="str">
        <f t="shared" si="8"/>
        <v>N/A</v>
      </c>
      <c r="E52" s="26">
        <v>18539.230038000002</v>
      </c>
      <c r="F52" s="7" t="str">
        <f t="shared" si="9"/>
        <v>N/A</v>
      </c>
      <c r="G52" s="26">
        <v>19390.642287999999</v>
      </c>
      <c r="H52" s="7" t="str">
        <f t="shared" si="10"/>
        <v>N/A</v>
      </c>
      <c r="I52" s="8">
        <v>9.9160000000000004</v>
      </c>
      <c r="J52" s="8">
        <v>4.5919999999999996</v>
      </c>
      <c r="K52" s="25" t="s">
        <v>736</v>
      </c>
      <c r="L52" s="91" t="str">
        <f t="shared" si="11"/>
        <v>Yes</v>
      </c>
    </row>
    <row r="53" spans="1:12" x14ac:dyDescent="0.25">
      <c r="A53" s="148" t="s">
        <v>1298</v>
      </c>
      <c r="B53" s="21" t="s">
        <v>213</v>
      </c>
      <c r="C53" s="26">
        <v>17160.649067999999</v>
      </c>
      <c r="D53" s="7" t="str">
        <f t="shared" si="8"/>
        <v>N/A</v>
      </c>
      <c r="E53" s="26">
        <v>20617.645614000001</v>
      </c>
      <c r="F53" s="7" t="str">
        <f t="shared" si="9"/>
        <v>N/A</v>
      </c>
      <c r="G53" s="26">
        <v>30298.44702</v>
      </c>
      <c r="H53" s="7" t="str">
        <f t="shared" si="10"/>
        <v>N/A</v>
      </c>
      <c r="I53" s="8">
        <v>20.14</v>
      </c>
      <c r="J53" s="8">
        <v>46.95</v>
      </c>
      <c r="K53" s="25" t="s">
        <v>736</v>
      </c>
      <c r="L53" s="91" t="str">
        <f t="shared" si="11"/>
        <v>No</v>
      </c>
    </row>
    <row r="54" spans="1:12" x14ac:dyDescent="0.25">
      <c r="A54" s="148" t="s">
        <v>1299</v>
      </c>
      <c r="B54" s="21" t="s">
        <v>213</v>
      </c>
      <c r="C54" s="26">
        <v>9082.9442780999998</v>
      </c>
      <c r="D54" s="7" t="str">
        <f t="shared" si="8"/>
        <v>N/A</v>
      </c>
      <c r="E54" s="26">
        <v>12008.440144</v>
      </c>
      <c r="F54" s="7" t="str">
        <f t="shared" si="9"/>
        <v>N/A</v>
      </c>
      <c r="G54" s="26">
        <v>15352.021862</v>
      </c>
      <c r="H54" s="7" t="str">
        <f t="shared" si="10"/>
        <v>N/A</v>
      </c>
      <c r="I54" s="8">
        <v>32.21</v>
      </c>
      <c r="J54" s="8">
        <v>27.84</v>
      </c>
      <c r="K54" s="25" t="s">
        <v>736</v>
      </c>
      <c r="L54" s="91" t="str">
        <f t="shared" si="11"/>
        <v>Yes</v>
      </c>
    </row>
    <row r="55" spans="1:12" x14ac:dyDescent="0.25">
      <c r="A55" s="148" t="s">
        <v>1676</v>
      </c>
      <c r="B55" s="21" t="s">
        <v>213</v>
      </c>
      <c r="C55" s="26">
        <v>11717.811614</v>
      </c>
      <c r="D55" s="7" t="str">
        <f t="shared" si="8"/>
        <v>N/A</v>
      </c>
      <c r="E55" s="26">
        <v>15246.341182</v>
      </c>
      <c r="F55" s="7" t="str">
        <f t="shared" si="9"/>
        <v>N/A</v>
      </c>
      <c r="G55" s="26">
        <v>12064.931022999999</v>
      </c>
      <c r="H55" s="7" t="str">
        <f t="shared" si="10"/>
        <v>N/A</v>
      </c>
      <c r="I55" s="8">
        <v>30.11</v>
      </c>
      <c r="J55" s="8">
        <v>-20.9</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1975.8173939999999</v>
      </c>
      <c r="D57" s="7" t="str">
        <f t="shared" si="8"/>
        <v>N/A</v>
      </c>
      <c r="E57" s="26">
        <v>2387.4142381000001</v>
      </c>
      <c r="F57" s="7" t="str">
        <f t="shared" si="9"/>
        <v>N/A</v>
      </c>
      <c r="G57" s="26">
        <v>2634.6559228000001</v>
      </c>
      <c r="H57" s="7" t="str">
        <f t="shared" si="10"/>
        <v>N/A</v>
      </c>
      <c r="I57" s="8">
        <v>20.83</v>
      </c>
      <c r="J57" s="8">
        <v>10.36</v>
      </c>
      <c r="K57" s="25" t="s">
        <v>736</v>
      </c>
      <c r="L57" s="91" t="str">
        <f t="shared" si="11"/>
        <v>Yes</v>
      </c>
    </row>
    <row r="58" spans="1:12" x14ac:dyDescent="0.25">
      <c r="A58" s="148" t="s">
        <v>1301</v>
      </c>
      <c r="B58" s="21" t="s">
        <v>213</v>
      </c>
      <c r="C58" s="26" t="s">
        <v>1747</v>
      </c>
      <c r="D58" s="7" t="str">
        <f t="shared" si="8"/>
        <v>N/A</v>
      </c>
      <c r="E58" s="26" t="s">
        <v>1747</v>
      </c>
      <c r="F58" s="7" t="str">
        <f t="shared" si="9"/>
        <v>N/A</v>
      </c>
      <c r="G58" s="26" t="s">
        <v>1747</v>
      </c>
      <c r="H58" s="7" t="str">
        <f t="shared" si="10"/>
        <v>N/A</v>
      </c>
      <c r="I58" s="8" t="s">
        <v>1747</v>
      </c>
      <c r="J58" s="8" t="s">
        <v>1747</v>
      </c>
      <c r="K58" s="25" t="s">
        <v>736</v>
      </c>
      <c r="L58" s="91" t="str">
        <f t="shared" si="11"/>
        <v>N/A</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v>1124.0626003</v>
      </c>
      <c r="D60" s="7" t="str">
        <f t="shared" si="8"/>
        <v>N/A</v>
      </c>
      <c r="E60" s="26">
        <v>1807.6904024999999</v>
      </c>
      <c r="F60" s="7" t="str">
        <f t="shared" si="9"/>
        <v>N/A</v>
      </c>
      <c r="G60" s="26">
        <v>1387.9818181999999</v>
      </c>
      <c r="H60" s="7" t="str">
        <f t="shared" si="10"/>
        <v>N/A</v>
      </c>
      <c r="I60" s="8">
        <v>60.82</v>
      </c>
      <c r="J60" s="8">
        <v>-23.2</v>
      </c>
      <c r="K60" s="25" t="s">
        <v>736</v>
      </c>
      <c r="L60" s="91" t="str">
        <f t="shared" si="11"/>
        <v>Yes</v>
      </c>
    </row>
    <row r="61" spans="1:12" x14ac:dyDescent="0.25">
      <c r="A61" s="90" t="s">
        <v>1680</v>
      </c>
      <c r="B61" s="21" t="s">
        <v>213</v>
      </c>
      <c r="C61" s="26">
        <v>1986.7046011</v>
      </c>
      <c r="D61" s="7" t="str">
        <f t="shared" si="8"/>
        <v>N/A</v>
      </c>
      <c r="E61" s="26">
        <v>2416.7748430000001</v>
      </c>
      <c r="F61" s="7" t="str">
        <f t="shared" si="9"/>
        <v>N/A</v>
      </c>
      <c r="G61" s="26">
        <v>2704.2044424000001</v>
      </c>
      <c r="H61" s="7" t="str">
        <f t="shared" si="10"/>
        <v>N/A</v>
      </c>
      <c r="I61" s="8">
        <v>21.65</v>
      </c>
      <c r="J61" s="8">
        <v>11.89</v>
      </c>
      <c r="K61" s="25" t="s">
        <v>736</v>
      </c>
      <c r="L61" s="91" t="str">
        <f t="shared" si="11"/>
        <v>Yes</v>
      </c>
    </row>
    <row r="62" spans="1:12" x14ac:dyDescent="0.25">
      <c r="A62" s="90" t="s">
        <v>1681</v>
      </c>
      <c r="B62" s="21" t="s">
        <v>213</v>
      </c>
      <c r="C62" s="26">
        <v>1371.7570270000001</v>
      </c>
      <c r="D62" s="7" t="str">
        <f t="shared" si="8"/>
        <v>N/A</v>
      </c>
      <c r="E62" s="26">
        <v>1526.9397397</v>
      </c>
      <c r="F62" s="7" t="str">
        <f t="shared" si="9"/>
        <v>N/A</v>
      </c>
      <c r="G62" s="26">
        <v>1776.4902052</v>
      </c>
      <c r="H62" s="7" t="str">
        <f t="shared" si="10"/>
        <v>N/A</v>
      </c>
      <c r="I62" s="8">
        <v>11.31</v>
      </c>
      <c r="J62" s="8">
        <v>16.34</v>
      </c>
      <c r="K62" s="25" t="s">
        <v>736</v>
      </c>
      <c r="L62" s="91" t="str">
        <f t="shared" si="11"/>
        <v>Yes</v>
      </c>
    </row>
    <row r="63" spans="1:12" x14ac:dyDescent="0.25">
      <c r="A63" s="90" t="s">
        <v>1682</v>
      </c>
      <c r="B63" s="21" t="s">
        <v>213</v>
      </c>
      <c r="C63" s="26">
        <v>6323.2251340000003</v>
      </c>
      <c r="D63" s="7" t="str">
        <f t="shared" si="8"/>
        <v>N/A</v>
      </c>
      <c r="E63" s="26">
        <v>7338.2413792999996</v>
      </c>
      <c r="F63" s="7" t="str">
        <f t="shared" si="9"/>
        <v>N/A</v>
      </c>
      <c r="G63" s="26">
        <v>7039.4421728999996</v>
      </c>
      <c r="H63" s="7" t="str">
        <f t="shared" si="10"/>
        <v>N/A</v>
      </c>
      <c r="I63" s="8">
        <v>16.05</v>
      </c>
      <c r="J63" s="8">
        <v>-4.07</v>
      </c>
      <c r="K63" s="25" t="s">
        <v>736</v>
      </c>
      <c r="L63" s="91" t="str">
        <f t="shared" si="11"/>
        <v>Yes</v>
      </c>
    </row>
    <row r="64" spans="1:12" x14ac:dyDescent="0.25">
      <c r="A64" s="90" t="s">
        <v>1683</v>
      </c>
      <c r="B64" s="21" t="s">
        <v>213</v>
      </c>
      <c r="C64" s="26">
        <v>11065</v>
      </c>
      <c r="D64" s="7" t="str">
        <f t="shared" si="8"/>
        <v>N/A</v>
      </c>
      <c r="E64" s="26">
        <v>11050.5</v>
      </c>
      <c r="F64" s="7" t="str">
        <f t="shared" si="9"/>
        <v>N/A</v>
      </c>
      <c r="G64" s="26">
        <v>6466.5</v>
      </c>
      <c r="H64" s="7" t="str">
        <f t="shared" si="10"/>
        <v>N/A</v>
      </c>
      <c r="I64" s="8">
        <v>-0.13100000000000001</v>
      </c>
      <c r="J64" s="8">
        <v>-41.5</v>
      </c>
      <c r="K64" s="25" t="s">
        <v>736</v>
      </c>
      <c r="L64" s="91" t="str">
        <f t="shared" si="11"/>
        <v>No</v>
      </c>
    </row>
    <row r="65" spans="1:12" x14ac:dyDescent="0.25">
      <c r="A65" s="90" t="s">
        <v>1684</v>
      </c>
      <c r="B65" s="21" t="s">
        <v>213</v>
      </c>
      <c r="C65" s="26">
        <v>2056.3403698000002</v>
      </c>
      <c r="D65" s="7" t="str">
        <f t="shared" si="8"/>
        <v>N/A</v>
      </c>
      <c r="E65" s="26">
        <v>2702.68525</v>
      </c>
      <c r="F65" s="7" t="str">
        <f t="shared" si="9"/>
        <v>N/A</v>
      </c>
      <c r="G65" s="26">
        <v>3217.4654119000002</v>
      </c>
      <c r="H65" s="7" t="str">
        <f t="shared" si="10"/>
        <v>N/A</v>
      </c>
      <c r="I65" s="8">
        <v>31.43</v>
      </c>
      <c r="J65" s="8">
        <v>19.05</v>
      </c>
      <c r="K65" s="25" t="s">
        <v>736</v>
      </c>
      <c r="L65" s="91" t="str">
        <f t="shared" si="11"/>
        <v>Yes</v>
      </c>
    </row>
    <row r="66" spans="1:12" x14ac:dyDescent="0.25">
      <c r="A66" s="90" t="s">
        <v>1685</v>
      </c>
      <c r="B66" s="21" t="s">
        <v>213</v>
      </c>
      <c r="C66" s="26">
        <v>1487.7994854000001</v>
      </c>
      <c r="D66" s="7" t="str">
        <f t="shared" si="8"/>
        <v>N/A</v>
      </c>
      <c r="E66" s="26">
        <v>1839.9558059999999</v>
      </c>
      <c r="F66" s="7" t="str">
        <f t="shared" si="9"/>
        <v>N/A</v>
      </c>
      <c r="G66" s="26">
        <v>2253.1810753999998</v>
      </c>
      <c r="H66" s="7" t="str">
        <f t="shared" si="10"/>
        <v>N/A</v>
      </c>
      <c r="I66" s="8">
        <v>23.67</v>
      </c>
      <c r="J66" s="8">
        <v>22.46</v>
      </c>
      <c r="K66" s="25" t="s">
        <v>736</v>
      </c>
      <c r="L66" s="91" t="str">
        <f t="shared" si="11"/>
        <v>Yes</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v>1274.3646288</v>
      </c>
      <c r="D68" s="7" t="str">
        <f t="shared" si="8"/>
        <v>N/A</v>
      </c>
      <c r="E68" s="26">
        <v>1922.1459695000001</v>
      </c>
      <c r="F68" s="7" t="str">
        <f t="shared" si="9"/>
        <v>N/A</v>
      </c>
      <c r="G68" s="26">
        <v>2610.6637931</v>
      </c>
      <c r="H68" s="7" t="str">
        <f t="shared" si="10"/>
        <v>N/A</v>
      </c>
      <c r="I68" s="8">
        <v>50.83</v>
      </c>
      <c r="J68" s="8">
        <v>35.82</v>
      </c>
      <c r="K68" s="25" t="s">
        <v>736</v>
      </c>
      <c r="L68" s="91" t="str">
        <f t="shared" si="11"/>
        <v>No</v>
      </c>
    </row>
    <row r="69" spans="1:12" x14ac:dyDescent="0.25">
      <c r="A69" s="114" t="s">
        <v>1688</v>
      </c>
      <c r="B69" s="21" t="s">
        <v>213</v>
      </c>
      <c r="C69" s="26">
        <v>1818.3285289999999</v>
      </c>
      <c r="D69" s="7" t="str">
        <f t="shared" si="8"/>
        <v>N/A</v>
      </c>
      <c r="E69" s="26">
        <v>2774.3950507999998</v>
      </c>
      <c r="F69" s="7" t="str">
        <f t="shared" si="9"/>
        <v>N/A</v>
      </c>
      <c r="G69" s="26">
        <v>3721.6086957000002</v>
      </c>
      <c r="H69" s="7" t="str">
        <f t="shared" si="10"/>
        <v>N/A</v>
      </c>
      <c r="I69" s="8">
        <v>52.58</v>
      </c>
      <c r="J69" s="8">
        <v>34.14</v>
      </c>
      <c r="K69" s="25" t="s">
        <v>736</v>
      </c>
      <c r="L69" s="91" t="str">
        <f t="shared" si="11"/>
        <v>No</v>
      </c>
    </row>
    <row r="70" spans="1:12" x14ac:dyDescent="0.25">
      <c r="A70" s="148" t="s">
        <v>1689</v>
      </c>
      <c r="B70" s="21" t="s">
        <v>213</v>
      </c>
      <c r="C70" s="26">
        <v>2232.0010117000002</v>
      </c>
      <c r="D70" s="7" t="str">
        <f t="shared" si="8"/>
        <v>N/A</v>
      </c>
      <c r="E70" s="26">
        <v>2874.2366390000002</v>
      </c>
      <c r="F70" s="7" t="str">
        <f t="shared" si="9"/>
        <v>N/A</v>
      </c>
      <c r="G70" s="26">
        <v>3228.3211074000001</v>
      </c>
      <c r="H70" s="7" t="str">
        <f t="shared" si="10"/>
        <v>N/A</v>
      </c>
      <c r="I70" s="8">
        <v>28.77</v>
      </c>
      <c r="J70" s="8">
        <v>12.32</v>
      </c>
      <c r="K70" s="25" t="s">
        <v>736</v>
      </c>
      <c r="L70" s="91" t="str">
        <f t="shared" si="11"/>
        <v>Yes</v>
      </c>
    </row>
    <row r="71" spans="1:12" x14ac:dyDescent="0.25">
      <c r="A71" s="148" t="s">
        <v>1690</v>
      </c>
      <c r="B71" s="21" t="s">
        <v>213</v>
      </c>
      <c r="C71" s="26">
        <v>2465.2490318</v>
      </c>
      <c r="D71" s="7" t="str">
        <f t="shared" si="8"/>
        <v>N/A</v>
      </c>
      <c r="E71" s="26">
        <v>3939.1425706999999</v>
      </c>
      <c r="F71" s="7" t="str">
        <f t="shared" si="9"/>
        <v>N/A</v>
      </c>
      <c r="G71" s="26">
        <v>4883.7628965000004</v>
      </c>
      <c r="H71" s="7" t="str">
        <f t="shared" si="10"/>
        <v>N/A</v>
      </c>
      <c r="I71" s="8">
        <v>59.79</v>
      </c>
      <c r="J71" s="8">
        <v>23.98</v>
      </c>
      <c r="K71" s="25" t="s">
        <v>736</v>
      </c>
      <c r="L71" s="91" t="str">
        <f t="shared" si="11"/>
        <v>Yes</v>
      </c>
    </row>
    <row r="72" spans="1:12" x14ac:dyDescent="0.25">
      <c r="A72" s="148" t="s">
        <v>1608</v>
      </c>
      <c r="B72" s="21" t="s">
        <v>213</v>
      </c>
      <c r="C72" s="26">
        <v>95453728</v>
      </c>
      <c r="D72" s="7" t="str">
        <f t="shared" ref="D72:D135" si="12">IF($B72="N/A","N/A",IF(C72&gt;10,"No",IF(C72&lt;-10,"No","Yes")))</f>
        <v>N/A</v>
      </c>
      <c r="E72" s="26">
        <v>166238542</v>
      </c>
      <c r="F72" s="7" t="str">
        <f t="shared" ref="F72:F135" si="13">IF($B72="N/A","N/A",IF(E72&gt;10,"No",IF(E72&lt;-10,"No","Yes")))</f>
        <v>N/A</v>
      </c>
      <c r="G72" s="26">
        <v>158425435</v>
      </c>
      <c r="H72" s="7" t="str">
        <f t="shared" ref="H72:H135" si="14">IF($B72="N/A","N/A",IF(G72&gt;10,"No",IF(G72&lt;-10,"No","Yes")))</f>
        <v>N/A</v>
      </c>
      <c r="I72" s="8">
        <v>74.16</v>
      </c>
      <c r="J72" s="8">
        <v>-4.7</v>
      </c>
      <c r="K72" s="25" t="s">
        <v>736</v>
      </c>
      <c r="L72" s="91" t="str">
        <f t="shared" ref="L72:L132" si="15">IF(J72="Div by 0", "N/A", IF(K72="N/A","N/A", IF(J72&gt;VALUE(MID(K72,1,2)), "No", IF(J72&lt;-1*VALUE(MID(K72,1,2)), "No", "Yes"))))</f>
        <v>Yes</v>
      </c>
    </row>
    <row r="73" spans="1:12" x14ac:dyDescent="0.25">
      <c r="A73" s="148" t="s">
        <v>1609</v>
      </c>
      <c r="B73" s="21" t="s">
        <v>213</v>
      </c>
      <c r="C73" s="22">
        <v>11830</v>
      </c>
      <c r="D73" s="7" t="str">
        <f t="shared" si="12"/>
        <v>N/A</v>
      </c>
      <c r="E73" s="22">
        <v>18948</v>
      </c>
      <c r="F73" s="7" t="str">
        <f t="shared" si="13"/>
        <v>N/A</v>
      </c>
      <c r="G73" s="22">
        <v>17456</v>
      </c>
      <c r="H73" s="7" t="str">
        <f t="shared" si="14"/>
        <v>N/A</v>
      </c>
      <c r="I73" s="8">
        <v>60.17</v>
      </c>
      <c r="J73" s="8">
        <v>-7.87</v>
      </c>
      <c r="K73" s="25" t="s">
        <v>736</v>
      </c>
      <c r="L73" s="91" t="str">
        <f t="shared" si="15"/>
        <v>Yes</v>
      </c>
    </row>
    <row r="74" spans="1:12" x14ac:dyDescent="0.25">
      <c r="A74" s="148" t="s">
        <v>1302</v>
      </c>
      <c r="B74" s="21" t="s">
        <v>213</v>
      </c>
      <c r="C74" s="26">
        <v>8068.7851226000002</v>
      </c>
      <c r="D74" s="7" t="str">
        <f t="shared" si="12"/>
        <v>N/A</v>
      </c>
      <c r="E74" s="26">
        <v>8773.4083807999996</v>
      </c>
      <c r="F74" s="7" t="str">
        <f t="shared" si="13"/>
        <v>N/A</v>
      </c>
      <c r="G74" s="26">
        <v>9075.7009051000005</v>
      </c>
      <c r="H74" s="7" t="str">
        <f t="shared" si="14"/>
        <v>N/A</v>
      </c>
      <c r="I74" s="8">
        <v>8.7330000000000005</v>
      </c>
      <c r="J74" s="8">
        <v>3.4460000000000002</v>
      </c>
      <c r="K74" s="25" t="s">
        <v>736</v>
      </c>
      <c r="L74" s="91" t="str">
        <f t="shared" si="15"/>
        <v>Yes</v>
      </c>
    </row>
    <row r="75" spans="1:12" x14ac:dyDescent="0.25">
      <c r="A75" s="148" t="s">
        <v>1303</v>
      </c>
      <c r="B75" s="21" t="s">
        <v>213</v>
      </c>
      <c r="C75" s="22">
        <v>5.1142011833999996</v>
      </c>
      <c r="D75" s="7" t="str">
        <f t="shared" si="12"/>
        <v>N/A</v>
      </c>
      <c r="E75" s="22">
        <v>5.7121068186999997</v>
      </c>
      <c r="F75" s="7" t="str">
        <f t="shared" si="13"/>
        <v>N/A</v>
      </c>
      <c r="G75" s="22">
        <v>5.8468721357</v>
      </c>
      <c r="H75" s="7" t="str">
        <f t="shared" si="14"/>
        <v>N/A</v>
      </c>
      <c r="I75" s="8">
        <v>11.69</v>
      </c>
      <c r="J75" s="8">
        <v>2.359</v>
      </c>
      <c r="K75" s="25" t="s">
        <v>736</v>
      </c>
      <c r="L75" s="91" t="str">
        <f t="shared" si="15"/>
        <v>Yes</v>
      </c>
    </row>
    <row r="76" spans="1:12" ht="25" x14ac:dyDescent="0.25">
      <c r="A76" s="148" t="s">
        <v>546</v>
      </c>
      <c r="B76" s="21" t="s">
        <v>213</v>
      </c>
      <c r="C76" s="26">
        <v>0</v>
      </c>
      <c r="D76" s="7" t="str">
        <f t="shared" si="12"/>
        <v>N/A</v>
      </c>
      <c r="E76" s="26">
        <v>0</v>
      </c>
      <c r="F76" s="7" t="str">
        <f t="shared" si="13"/>
        <v>N/A</v>
      </c>
      <c r="G76" s="26">
        <v>253781</v>
      </c>
      <c r="H76" s="7" t="str">
        <f t="shared" si="14"/>
        <v>N/A</v>
      </c>
      <c r="I76" s="8" t="s">
        <v>1747</v>
      </c>
      <c r="J76" s="8" t="s">
        <v>1747</v>
      </c>
      <c r="K76" s="25" t="s">
        <v>736</v>
      </c>
      <c r="L76" s="91" t="str">
        <f t="shared" si="15"/>
        <v>N/A</v>
      </c>
    </row>
    <row r="77" spans="1:12" x14ac:dyDescent="0.25">
      <c r="A77" s="148" t="s">
        <v>547</v>
      </c>
      <c r="B77" s="21" t="s">
        <v>213</v>
      </c>
      <c r="C77" s="22">
        <v>0</v>
      </c>
      <c r="D77" s="7" t="str">
        <f t="shared" si="12"/>
        <v>N/A</v>
      </c>
      <c r="E77" s="22">
        <v>0</v>
      </c>
      <c r="F77" s="7" t="str">
        <f t="shared" si="13"/>
        <v>N/A</v>
      </c>
      <c r="G77" s="22">
        <v>40</v>
      </c>
      <c r="H77" s="7" t="str">
        <f t="shared" si="14"/>
        <v>N/A</v>
      </c>
      <c r="I77" s="8" t="s">
        <v>1747</v>
      </c>
      <c r="J77" s="8" t="s">
        <v>1747</v>
      </c>
      <c r="K77" s="25" t="s">
        <v>736</v>
      </c>
      <c r="L77" s="91" t="str">
        <f t="shared" si="15"/>
        <v>N/A</v>
      </c>
    </row>
    <row r="78" spans="1:12" x14ac:dyDescent="0.25">
      <c r="A78" s="148" t="s">
        <v>1304</v>
      </c>
      <c r="B78" s="21" t="s">
        <v>213</v>
      </c>
      <c r="C78" s="26" t="s">
        <v>1747</v>
      </c>
      <c r="D78" s="7" t="str">
        <f t="shared" si="12"/>
        <v>N/A</v>
      </c>
      <c r="E78" s="26" t="s">
        <v>1747</v>
      </c>
      <c r="F78" s="7" t="str">
        <f t="shared" si="13"/>
        <v>N/A</v>
      </c>
      <c r="G78" s="26">
        <v>6344.5249999999996</v>
      </c>
      <c r="H78" s="7" t="str">
        <f t="shared" si="14"/>
        <v>N/A</v>
      </c>
      <c r="I78" s="8" t="s">
        <v>1747</v>
      </c>
      <c r="J78" s="8" t="s">
        <v>1747</v>
      </c>
      <c r="K78" s="25" t="s">
        <v>736</v>
      </c>
      <c r="L78" s="91" t="str">
        <f t="shared" si="15"/>
        <v>N/A</v>
      </c>
    </row>
    <row r="79" spans="1:12" ht="25" x14ac:dyDescent="0.25">
      <c r="A79" s="148" t="s">
        <v>548</v>
      </c>
      <c r="B79" s="21" t="s">
        <v>213</v>
      </c>
      <c r="C79" s="26">
        <v>1225307</v>
      </c>
      <c r="D79" s="7" t="str">
        <f t="shared" si="12"/>
        <v>N/A</v>
      </c>
      <c r="E79" s="26">
        <v>1315240</v>
      </c>
      <c r="F79" s="7" t="str">
        <f t="shared" si="13"/>
        <v>N/A</v>
      </c>
      <c r="G79" s="26">
        <v>1051310</v>
      </c>
      <c r="H79" s="7" t="str">
        <f t="shared" si="14"/>
        <v>N/A</v>
      </c>
      <c r="I79" s="8">
        <v>7.34</v>
      </c>
      <c r="J79" s="8">
        <v>-20.100000000000001</v>
      </c>
      <c r="K79" s="25" t="s">
        <v>736</v>
      </c>
      <c r="L79" s="91" t="str">
        <f t="shared" si="15"/>
        <v>Yes</v>
      </c>
    </row>
    <row r="80" spans="1:12" x14ac:dyDescent="0.25">
      <c r="A80" s="148" t="s">
        <v>549</v>
      </c>
      <c r="B80" s="21" t="s">
        <v>213</v>
      </c>
      <c r="C80" s="22">
        <v>29</v>
      </c>
      <c r="D80" s="7" t="str">
        <f t="shared" si="12"/>
        <v>N/A</v>
      </c>
      <c r="E80" s="22">
        <v>28</v>
      </c>
      <c r="F80" s="7" t="str">
        <f t="shared" si="13"/>
        <v>N/A</v>
      </c>
      <c r="G80" s="22">
        <v>36</v>
      </c>
      <c r="H80" s="7" t="str">
        <f t="shared" si="14"/>
        <v>N/A</v>
      </c>
      <c r="I80" s="8">
        <v>-3.45</v>
      </c>
      <c r="J80" s="8">
        <v>28.57</v>
      </c>
      <c r="K80" s="25" t="s">
        <v>736</v>
      </c>
      <c r="L80" s="91" t="str">
        <f t="shared" si="15"/>
        <v>Yes</v>
      </c>
    </row>
    <row r="81" spans="1:12" ht="25" x14ac:dyDescent="0.25">
      <c r="A81" s="148" t="s">
        <v>1305</v>
      </c>
      <c r="B81" s="21" t="s">
        <v>213</v>
      </c>
      <c r="C81" s="26">
        <v>42251.965516999997</v>
      </c>
      <c r="D81" s="7" t="str">
        <f t="shared" si="12"/>
        <v>N/A</v>
      </c>
      <c r="E81" s="26">
        <v>46972.857143000001</v>
      </c>
      <c r="F81" s="7" t="str">
        <f t="shared" si="13"/>
        <v>N/A</v>
      </c>
      <c r="G81" s="26">
        <v>29203.055555999999</v>
      </c>
      <c r="H81" s="7" t="str">
        <f t="shared" si="14"/>
        <v>N/A</v>
      </c>
      <c r="I81" s="8">
        <v>11.17</v>
      </c>
      <c r="J81" s="8">
        <v>-37.799999999999997</v>
      </c>
      <c r="K81" s="25" t="s">
        <v>736</v>
      </c>
      <c r="L81" s="91" t="str">
        <f t="shared" si="15"/>
        <v>No</v>
      </c>
    </row>
    <row r="82" spans="1:12" x14ac:dyDescent="0.25">
      <c r="A82" s="148" t="s">
        <v>550</v>
      </c>
      <c r="B82" s="21" t="s">
        <v>213</v>
      </c>
      <c r="C82" s="26">
        <v>12324421</v>
      </c>
      <c r="D82" s="7" t="str">
        <f t="shared" si="12"/>
        <v>N/A</v>
      </c>
      <c r="E82" s="26">
        <v>12084594</v>
      </c>
      <c r="F82" s="7" t="str">
        <f t="shared" si="13"/>
        <v>N/A</v>
      </c>
      <c r="G82" s="26">
        <v>11601803</v>
      </c>
      <c r="H82" s="7" t="str">
        <f t="shared" si="14"/>
        <v>N/A</v>
      </c>
      <c r="I82" s="8">
        <v>-1.95</v>
      </c>
      <c r="J82" s="8">
        <v>-4</v>
      </c>
      <c r="K82" s="25" t="s">
        <v>736</v>
      </c>
      <c r="L82" s="91" t="str">
        <f t="shared" si="15"/>
        <v>Yes</v>
      </c>
    </row>
    <row r="83" spans="1:12" x14ac:dyDescent="0.25">
      <c r="A83" s="148" t="s">
        <v>551</v>
      </c>
      <c r="B83" s="21" t="s">
        <v>213</v>
      </c>
      <c r="C83" s="22">
        <v>58</v>
      </c>
      <c r="D83" s="7" t="str">
        <f t="shared" si="12"/>
        <v>N/A</v>
      </c>
      <c r="E83" s="22">
        <v>55</v>
      </c>
      <c r="F83" s="7" t="str">
        <f t="shared" si="13"/>
        <v>N/A</v>
      </c>
      <c r="G83" s="22">
        <v>60</v>
      </c>
      <c r="H83" s="7" t="str">
        <f t="shared" si="14"/>
        <v>N/A</v>
      </c>
      <c r="I83" s="8">
        <v>-5.17</v>
      </c>
      <c r="J83" s="8">
        <v>9.0909999999999993</v>
      </c>
      <c r="K83" s="25" t="s">
        <v>736</v>
      </c>
      <c r="L83" s="91" t="str">
        <f t="shared" si="15"/>
        <v>Yes</v>
      </c>
    </row>
    <row r="84" spans="1:12" x14ac:dyDescent="0.25">
      <c r="A84" s="148" t="s">
        <v>1306</v>
      </c>
      <c r="B84" s="21" t="s">
        <v>213</v>
      </c>
      <c r="C84" s="26">
        <v>212490.01723999999</v>
      </c>
      <c r="D84" s="7" t="str">
        <f t="shared" si="12"/>
        <v>N/A</v>
      </c>
      <c r="E84" s="26">
        <v>219719.89090999999</v>
      </c>
      <c r="F84" s="7" t="str">
        <f t="shared" si="13"/>
        <v>N/A</v>
      </c>
      <c r="G84" s="26">
        <v>193363.38333000001</v>
      </c>
      <c r="H84" s="7" t="str">
        <f t="shared" si="14"/>
        <v>N/A</v>
      </c>
      <c r="I84" s="8">
        <v>3.4020000000000001</v>
      </c>
      <c r="J84" s="8">
        <v>-12</v>
      </c>
      <c r="K84" s="25" t="s">
        <v>736</v>
      </c>
      <c r="L84" s="91" t="str">
        <f t="shared" si="15"/>
        <v>Yes</v>
      </c>
    </row>
    <row r="85" spans="1:12" x14ac:dyDescent="0.25">
      <c r="A85" s="148" t="s">
        <v>552</v>
      </c>
      <c r="B85" s="21" t="s">
        <v>213</v>
      </c>
      <c r="C85" s="26">
        <v>12766221</v>
      </c>
      <c r="D85" s="7" t="str">
        <f t="shared" si="12"/>
        <v>N/A</v>
      </c>
      <c r="E85" s="26">
        <v>13731261</v>
      </c>
      <c r="F85" s="7" t="str">
        <f t="shared" si="13"/>
        <v>N/A</v>
      </c>
      <c r="G85" s="26">
        <v>12730175</v>
      </c>
      <c r="H85" s="7" t="str">
        <f t="shared" si="14"/>
        <v>N/A</v>
      </c>
      <c r="I85" s="8">
        <v>7.5590000000000002</v>
      </c>
      <c r="J85" s="8">
        <v>-7.29</v>
      </c>
      <c r="K85" s="25" t="s">
        <v>736</v>
      </c>
      <c r="L85" s="91" t="str">
        <f t="shared" si="15"/>
        <v>Yes</v>
      </c>
    </row>
    <row r="86" spans="1:12" x14ac:dyDescent="0.25">
      <c r="A86" s="148" t="s">
        <v>553</v>
      </c>
      <c r="B86" s="21" t="s">
        <v>213</v>
      </c>
      <c r="C86" s="22">
        <v>474</v>
      </c>
      <c r="D86" s="7" t="str">
        <f t="shared" si="12"/>
        <v>N/A</v>
      </c>
      <c r="E86" s="22">
        <v>475</v>
      </c>
      <c r="F86" s="7" t="str">
        <f t="shared" si="13"/>
        <v>N/A</v>
      </c>
      <c r="G86" s="22">
        <v>450</v>
      </c>
      <c r="H86" s="7" t="str">
        <f t="shared" si="14"/>
        <v>N/A</v>
      </c>
      <c r="I86" s="8">
        <v>0.21099999999999999</v>
      </c>
      <c r="J86" s="8">
        <v>-5.26</v>
      </c>
      <c r="K86" s="25" t="s">
        <v>736</v>
      </c>
      <c r="L86" s="91" t="str">
        <f t="shared" si="15"/>
        <v>Yes</v>
      </c>
    </row>
    <row r="87" spans="1:12" x14ac:dyDescent="0.25">
      <c r="A87" s="148" t="s">
        <v>1307</v>
      </c>
      <c r="B87" s="21" t="s">
        <v>213</v>
      </c>
      <c r="C87" s="26">
        <v>26932.955696000001</v>
      </c>
      <c r="D87" s="7" t="str">
        <f t="shared" si="12"/>
        <v>N/A</v>
      </c>
      <c r="E87" s="26">
        <v>28907.917894999999</v>
      </c>
      <c r="F87" s="7" t="str">
        <f t="shared" si="13"/>
        <v>N/A</v>
      </c>
      <c r="G87" s="26">
        <v>28289.277778</v>
      </c>
      <c r="H87" s="7" t="str">
        <f t="shared" si="14"/>
        <v>N/A</v>
      </c>
      <c r="I87" s="8">
        <v>7.3330000000000002</v>
      </c>
      <c r="J87" s="8">
        <v>-2.14</v>
      </c>
      <c r="K87" s="25" t="s">
        <v>736</v>
      </c>
      <c r="L87" s="91" t="str">
        <f t="shared" si="15"/>
        <v>Yes</v>
      </c>
    </row>
    <row r="88" spans="1:12" ht="25" x14ac:dyDescent="0.25">
      <c r="A88" s="148" t="s">
        <v>554</v>
      </c>
      <c r="B88" s="21" t="s">
        <v>213</v>
      </c>
      <c r="C88" s="26">
        <v>68284671</v>
      </c>
      <c r="D88" s="7" t="str">
        <f t="shared" si="12"/>
        <v>N/A</v>
      </c>
      <c r="E88" s="26">
        <v>76212583</v>
      </c>
      <c r="F88" s="7" t="str">
        <f t="shared" si="13"/>
        <v>N/A</v>
      </c>
      <c r="G88" s="26">
        <v>77269719</v>
      </c>
      <c r="H88" s="7" t="str">
        <f t="shared" si="14"/>
        <v>N/A</v>
      </c>
      <c r="I88" s="8">
        <v>11.61</v>
      </c>
      <c r="J88" s="8">
        <v>1.387</v>
      </c>
      <c r="K88" s="25" t="s">
        <v>736</v>
      </c>
      <c r="L88" s="91" t="str">
        <f t="shared" si="15"/>
        <v>Yes</v>
      </c>
    </row>
    <row r="89" spans="1:12" x14ac:dyDescent="0.25">
      <c r="A89" s="148" t="s">
        <v>555</v>
      </c>
      <c r="B89" s="21" t="s">
        <v>213</v>
      </c>
      <c r="C89" s="22">
        <v>161895</v>
      </c>
      <c r="D89" s="7" t="str">
        <f t="shared" si="12"/>
        <v>N/A</v>
      </c>
      <c r="E89" s="22">
        <v>168693</v>
      </c>
      <c r="F89" s="7" t="str">
        <f t="shared" si="13"/>
        <v>N/A</v>
      </c>
      <c r="G89" s="22">
        <v>160139</v>
      </c>
      <c r="H89" s="7" t="str">
        <f t="shared" si="14"/>
        <v>N/A</v>
      </c>
      <c r="I89" s="8">
        <v>4.1989999999999998</v>
      </c>
      <c r="J89" s="8">
        <v>-5.07</v>
      </c>
      <c r="K89" s="25" t="s">
        <v>736</v>
      </c>
      <c r="L89" s="91" t="str">
        <f t="shared" si="15"/>
        <v>Yes</v>
      </c>
    </row>
    <row r="90" spans="1:12" x14ac:dyDescent="0.25">
      <c r="A90" s="148" t="s">
        <v>1308</v>
      </c>
      <c r="B90" s="21" t="s">
        <v>213</v>
      </c>
      <c r="C90" s="26">
        <v>421.78369313000002</v>
      </c>
      <c r="D90" s="7" t="str">
        <f t="shared" si="12"/>
        <v>N/A</v>
      </c>
      <c r="E90" s="26">
        <v>451.78272364999998</v>
      </c>
      <c r="F90" s="7" t="str">
        <f t="shared" si="13"/>
        <v>N/A</v>
      </c>
      <c r="G90" s="26">
        <v>482.51655749000003</v>
      </c>
      <c r="H90" s="7" t="str">
        <f t="shared" si="14"/>
        <v>N/A</v>
      </c>
      <c r="I90" s="8">
        <v>7.1120000000000001</v>
      </c>
      <c r="J90" s="8">
        <v>6.8029999999999999</v>
      </c>
      <c r="K90" s="25" t="s">
        <v>736</v>
      </c>
      <c r="L90" s="91" t="str">
        <f t="shared" si="15"/>
        <v>Yes</v>
      </c>
    </row>
    <row r="91" spans="1:12" x14ac:dyDescent="0.25">
      <c r="A91" s="148" t="s">
        <v>556</v>
      </c>
      <c r="B91" s="21" t="s">
        <v>213</v>
      </c>
      <c r="C91" s="26">
        <v>29434210</v>
      </c>
      <c r="D91" s="7" t="str">
        <f t="shared" si="12"/>
        <v>N/A</v>
      </c>
      <c r="E91" s="26">
        <v>29648709</v>
      </c>
      <c r="F91" s="7" t="str">
        <f t="shared" si="13"/>
        <v>N/A</v>
      </c>
      <c r="G91" s="26">
        <v>27995078</v>
      </c>
      <c r="H91" s="7" t="str">
        <f t="shared" si="14"/>
        <v>N/A</v>
      </c>
      <c r="I91" s="8">
        <v>0.72870000000000001</v>
      </c>
      <c r="J91" s="8">
        <v>-5.58</v>
      </c>
      <c r="K91" s="25" t="s">
        <v>736</v>
      </c>
      <c r="L91" s="91" t="str">
        <f t="shared" si="15"/>
        <v>Yes</v>
      </c>
    </row>
    <row r="92" spans="1:12" x14ac:dyDescent="0.25">
      <c r="A92" s="148" t="s">
        <v>557</v>
      </c>
      <c r="B92" s="21" t="s">
        <v>213</v>
      </c>
      <c r="C92" s="22">
        <v>74216</v>
      </c>
      <c r="D92" s="7" t="str">
        <f t="shared" si="12"/>
        <v>N/A</v>
      </c>
      <c r="E92" s="22">
        <v>73772</v>
      </c>
      <c r="F92" s="7" t="str">
        <f t="shared" si="13"/>
        <v>N/A</v>
      </c>
      <c r="G92" s="22">
        <v>72656</v>
      </c>
      <c r="H92" s="7" t="str">
        <f t="shared" si="14"/>
        <v>N/A</v>
      </c>
      <c r="I92" s="8">
        <v>-0.59799999999999998</v>
      </c>
      <c r="J92" s="8">
        <v>-1.51</v>
      </c>
      <c r="K92" s="25" t="s">
        <v>736</v>
      </c>
      <c r="L92" s="91" t="str">
        <f t="shared" si="15"/>
        <v>Yes</v>
      </c>
    </row>
    <row r="93" spans="1:12" x14ac:dyDescent="0.25">
      <c r="A93" s="148" t="s">
        <v>1309</v>
      </c>
      <c r="B93" s="21" t="s">
        <v>213</v>
      </c>
      <c r="C93" s="26">
        <v>396.60194567000002</v>
      </c>
      <c r="D93" s="7" t="str">
        <f t="shared" si="12"/>
        <v>N/A</v>
      </c>
      <c r="E93" s="26">
        <v>401.89650545000001</v>
      </c>
      <c r="F93" s="7" t="str">
        <f t="shared" si="13"/>
        <v>N/A</v>
      </c>
      <c r="G93" s="26">
        <v>385.30992622999997</v>
      </c>
      <c r="H93" s="7" t="str">
        <f t="shared" si="14"/>
        <v>N/A</v>
      </c>
      <c r="I93" s="8">
        <v>1.335</v>
      </c>
      <c r="J93" s="8">
        <v>-4.13</v>
      </c>
      <c r="K93" s="25" t="s">
        <v>736</v>
      </c>
      <c r="L93" s="91" t="str">
        <f t="shared" si="15"/>
        <v>Yes</v>
      </c>
    </row>
    <row r="94" spans="1:12" ht="25" x14ac:dyDescent="0.25">
      <c r="A94" s="148" t="s">
        <v>558</v>
      </c>
      <c r="B94" s="21" t="s">
        <v>213</v>
      </c>
      <c r="C94" s="26">
        <v>11759430</v>
      </c>
      <c r="D94" s="7" t="str">
        <f t="shared" si="12"/>
        <v>N/A</v>
      </c>
      <c r="E94" s="26">
        <v>11053751</v>
      </c>
      <c r="F94" s="7" t="str">
        <f t="shared" si="13"/>
        <v>N/A</v>
      </c>
      <c r="G94" s="26">
        <v>8373852</v>
      </c>
      <c r="H94" s="7" t="str">
        <f t="shared" si="14"/>
        <v>N/A</v>
      </c>
      <c r="I94" s="8">
        <v>-6</v>
      </c>
      <c r="J94" s="8">
        <v>-24.2</v>
      </c>
      <c r="K94" s="25" t="s">
        <v>736</v>
      </c>
      <c r="L94" s="91" t="str">
        <f t="shared" si="15"/>
        <v>Yes</v>
      </c>
    </row>
    <row r="95" spans="1:12" x14ac:dyDescent="0.25">
      <c r="A95" s="148" t="s">
        <v>559</v>
      </c>
      <c r="B95" s="21" t="s">
        <v>213</v>
      </c>
      <c r="C95" s="22">
        <v>66732</v>
      </c>
      <c r="D95" s="7" t="str">
        <f t="shared" si="12"/>
        <v>N/A</v>
      </c>
      <c r="E95" s="22">
        <v>62373</v>
      </c>
      <c r="F95" s="7" t="str">
        <f t="shared" si="13"/>
        <v>N/A</v>
      </c>
      <c r="G95" s="22">
        <v>55899</v>
      </c>
      <c r="H95" s="7" t="str">
        <f t="shared" si="14"/>
        <v>N/A</v>
      </c>
      <c r="I95" s="8">
        <v>-6.53</v>
      </c>
      <c r="J95" s="8">
        <v>-10.4</v>
      </c>
      <c r="K95" s="25" t="s">
        <v>736</v>
      </c>
      <c r="L95" s="91" t="str">
        <f t="shared" si="15"/>
        <v>Yes</v>
      </c>
    </row>
    <row r="96" spans="1:12" ht="25" x14ac:dyDescent="0.25">
      <c r="A96" s="148" t="s">
        <v>1310</v>
      </c>
      <c r="B96" s="21" t="s">
        <v>213</v>
      </c>
      <c r="C96" s="26">
        <v>176.21875562</v>
      </c>
      <c r="D96" s="7" t="str">
        <f t="shared" si="12"/>
        <v>N/A</v>
      </c>
      <c r="E96" s="26">
        <v>177.2201273</v>
      </c>
      <c r="F96" s="7" t="str">
        <f t="shared" si="13"/>
        <v>N/A</v>
      </c>
      <c r="G96" s="26">
        <v>149.80325228999999</v>
      </c>
      <c r="H96" s="7" t="str">
        <f t="shared" si="14"/>
        <v>N/A</v>
      </c>
      <c r="I96" s="8">
        <v>0.56830000000000003</v>
      </c>
      <c r="J96" s="8">
        <v>-15.5</v>
      </c>
      <c r="K96" s="25" t="s">
        <v>736</v>
      </c>
      <c r="L96" s="91" t="str">
        <f t="shared" si="15"/>
        <v>Yes</v>
      </c>
    </row>
    <row r="97" spans="1:12" ht="25" x14ac:dyDescent="0.25">
      <c r="A97" s="148" t="s">
        <v>560</v>
      </c>
      <c r="B97" s="21" t="s">
        <v>213</v>
      </c>
      <c r="C97" s="26">
        <v>4206921</v>
      </c>
      <c r="D97" s="7" t="str">
        <f t="shared" si="12"/>
        <v>N/A</v>
      </c>
      <c r="E97" s="26">
        <v>59219870</v>
      </c>
      <c r="F97" s="7" t="str">
        <f t="shared" si="13"/>
        <v>N/A</v>
      </c>
      <c r="G97" s="26">
        <v>114525083</v>
      </c>
      <c r="H97" s="7" t="str">
        <f t="shared" si="14"/>
        <v>N/A</v>
      </c>
      <c r="I97" s="8">
        <v>1308</v>
      </c>
      <c r="J97" s="8">
        <v>93.39</v>
      </c>
      <c r="K97" s="25" t="s">
        <v>736</v>
      </c>
      <c r="L97" s="91" t="str">
        <f t="shared" si="15"/>
        <v>No</v>
      </c>
    </row>
    <row r="98" spans="1:12" x14ac:dyDescent="0.25">
      <c r="A98" s="148" t="s">
        <v>561</v>
      </c>
      <c r="B98" s="21" t="s">
        <v>213</v>
      </c>
      <c r="C98" s="22">
        <v>3961</v>
      </c>
      <c r="D98" s="7" t="str">
        <f t="shared" si="12"/>
        <v>N/A</v>
      </c>
      <c r="E98" s="22">
        <v>105511</v>
      </c>
      <c r="F98" s="7" t="str">
        <f t="shared" si="13"/>
        <v>N/A</v>
      </c>
      <c r="G98" s="22">
        <v>134783</v>
      </c>
      <c r="H98" s="7" t="str">
        <f t="shared" si="14"/>
        <v>N/A</v>
      </c>
      <c r="I98" s="8">
        <v>2564</v>
      </c>
      <c r="J98" s="8">
        <v>27.74</v>
      </c>
      <c r="K98" s="25" t="s">
        <v>736</v>
      </c>
      <c r="L98" s="91" t="str">
        <f t="shared" si="15"/>
        <v>Yes</v>
      </c>
    </row>
    <row r="99" spans="1:12" x14ac:dyDescent="0.25">
      <c r="A99" s="148" t="s">
        <v>1311</v>
      </c>
      <c r="B99" s="21" t="s">
        <v>213</v>
      </c>
      <c r="C99" s="26">
        <v>1062.0855844</v>
      </c>
      <c r="D99" s="7" t="str">
        <f t="shared" si="12"/>
        <v>N/A</v>
      </c>
      <c r="E99" s="26">
        <v>561.26726123000003</v>
      </c>
      <c r="F99" s="7" t="str">
        <f t="shared" si="13"/>
        <v>N/A</v>
      </c>
      <c r="G99" s="26">
        <v>849.69976183999995</v>
      </c>
      <c r="H99" s="7" t="str">
        <f t="shared" si="14"/>
        <v>N/A</v>
      </c>
      <c r="I99" s="8">
        <v>-47.2</v>
      </c>
      <c r="J99" s="8">
        <v>51.39</v>
      </c>
      <c r="K99" s="25" t="s">
        <v>736</v>
      </c>
      <c r="L99" s="91" t="str">
        <f t="shared" si="15"/>
        <v>No</v>
      </c>
    </row>
    <row r="100" spans="1:12" x14ac:dyDescent="0.25">
      <c r="A100" s="148" t="s">
        <v>562</v>
      </c>
      <c r="B100" s="21" t="s">
        <v>213</v>
      </c>
      <c r="C100" s="26">
        <v>49187757</v>
      </c>
      <c r="D100" s="7" t="str">
        <f t="shared" si="12"/>
        <v>N/A</v>
      </c>
      <c r="E100" s="26">
        <v>50504291</v>
      </c>
      <c r="F100" s="7" t="str">
        <f t="shared" si="13"/>
        <v>N/A</v>
      </c>
      <c r="G100" s="26">
        <v>54276611</v>
      </c>
      <c r="H100" s="7" t="str">
        <f t="shared" si="14"/>
        <v>N/A</v>
      </c>
      <c r="I100" s="8">
        <v>2.677</v>
      </c>
      <c r="J100" s="8">
        <v>7.4690000000000003</v>
      </c>
      <c r="K100" s="25" t="s">
        <v>736</v>
      </c>
      <c r="L100" s="91" t="str">
        <f t="shared" si="15"/>
        <v>Yes</v>
      </c>
    </row>
    <row r="101" spans="1:12" x14ac:dyDescent="0.25">
      <c r="A101" s="148" t="s">
        <v>563</v>
      </c>
      <c r="B101" s="21" t="s">
        <v>213</v>
      </c>
      <c r="C101" s="22">
        <v>80098</v>
      </c>
      <c r="D101" s="7" t="str">
        <f t="shared" si="12"/>
        <v>N/A</v>
      </c>
      <c r="E101" s="22">
        <v>78126</v>
      </c>
      <c r="F101" s="7" t="str">
        <f t="shared" si="13"/>
        <v>N/A</v>
      </c>
      <c r="G101" s="22">
        <v>73370</v>
      </c>
      <c r="H101" s="7" t="str">
        <f t="shared" si="14"/>
        <v>N/A</v>
      </c>
      <c r="I101" s="8">
        <v>-2.46</v>
      </c>
      <c r="J101" s="8">
        <v>-6.09</v>
      </c>
      <c r="K101" s="25" t="s">
        <v>736</v>
      </c>
      <c r="L101" s="91" t="str">
        <f t="shared" si="15"/>
        <v>Yes</v>
      </c>
    </row>
    <row r="102" spans="1:12" x14ac:dyDescent="0.25">
      <c r="A102" s="148" t="s">
        <v>1312</v>
      </c>
      <c r="B102" s="21" t="s">
        <v>213</v>
      </c>
      <c r="C102" s="26">
        <v>614.09469650000005</v>
      </c>
      <c r="D102" s="7" t="str">
        <f t="shared" si="12"/>
        <v>N/A</v>
      </c>
      <c r="E102" s="26">
        <v>646.44665027999997</v>
      </c>
      <c r="F102" s="7" t="str">
        <f t="shared" si="13"/>
        <v>N/A</v>
      </c>
      <c r="G102" s="26">
        <v>739.76572167999996</v>
      </c>
      <c r="H102" s="7" t="str">
        <f t="shared" si="14"/>
        <v>N/A</v>
      </c>
      <c r="I102" s="8">
        <v>5.2679999999999998</v>
      </c>
      <c r="J102" s="8">
        <v>14.44</v>
      </c>
      <c r="K102" s="25" t="s">
        <v>736</v>
      </c>
      <c r="L102" s="91" t="str">
        <f t="shared" si="15"/>
        <v>Yes</v>
      </c>
    </row>
    <row r="103" spans="1:12" ht="25" x14ac:dyDescent="0.25">
      <c r="A103" s="148" t="s">
        <v>564</v>
      </c>
      <c r="B103" s="21" t="s">
        <v>213</v>
      </c>
      <c r="C103" s="26">
        <v>4663843</v>
      </c>
      <c r="D103" s="7" t="str">
        <f t="shared" si="12"/>
        <v>N/A</v>
      </c>
      <c r="E103" s="26">
        <v>6251471</v>
      </c>
      <c r="F103" s="7" t="str">
        <f t="shared" si="13"/>
        <v>N/A</v>
      </c>
      <c r="G103" s="26">
        <v>8426675</v>
      </c>
      <c r="H103" s="7" t="str">
        <f t="shared" si="14"/>
        <v>N/A</v>
      </c>
      <c r="I103" s="8">
        <v>34.04</v>
      </c>
      <c r="J103" s="8">
        <v>34.799999999999997</v>
      </c>
      <c r="K103" s="25" t="s">
        <v>736</v>
      </c>
      <c r="L103" s="91" t="str">
        <f t="shared" si="15"/>
        <v>No</v>
      </c>
    </row>
    <row r="104" spans="1:12" x14ac:dyDescent="0.25">
      <c r="A104" s="148" t="s">
        <v>565</v>
      </c>
      <c r="B104" s="21" t="s">
        <v>213</v>
      </c>
      <c r="C104" s="22">
        <v>2169</v>
      </c>
      <c r="D104" s="7" t="str">
        <f t="shared" si="12"/>
        <v>N/A</v>
      </c>
      <c r="E104" s="22">
        <v>2307</v>
      </c>
      <c r="F104" s="7" t="str">
        <f t="shared" si="13"/>
        <v>N/A</v>
      </c>
      <c r="G104" s="22">
        <v>2569</v>
      </c>
      <c r="H104" s="7" t="str">
        <f t="shared" si="14"/>
        <v>N/A</v>
      </c>
      <c r="I104" s="8">
        <v>6.3620000000000001</v>
      </c>
      <c r="J104" s="8">
        <v>11.36</v>
      </c>
      <c r="K104" s="25" t="s">
        <v>736</v>
      </c>
      <c r="L104" s="91" t="str">
        <f t="shared" si="15"/>
        <v>Yes</v>
      </c>
    </row>
    <row r="105" spans="1:12" x14ac:dyDescent="0.25">
      <c r="A105" s="148" t="s">
        <v>1313</v>
      </c>
      <c r="B105" s="21" t="s">
        <v>213</v>
      </c>
      <c r="C105" s="26">
        <v>2150.2272936999998</v>
      </c>
      <c r="D105" s="7" t="str">
        <f t="shared" si="12"/>
        <v>N/A</v>
      </c>
      <c r="E105" s="26">
        <v>2709.7837018</v>
      </c>
      <c r="F105" s="7" t="str">
        <f t="shared" si="13"/>
        <v>N/A</v>
      </c>
      <c r="G105" s="26">
        <v>3280.1381861</v>
      </c>
      <c r="H105" s="7" t="str">
        <f t="shared" si="14"/>
        <v>N/A</v>
      </c>
      <c r="I105" s="8">
        <v>26.02</v>
      </c>
      <c r="J105" s="8">
        <v>21.05</v>
      </c>
      <c r="K105" s="25" t="s">
        <v>736</v>
      </c>
      <c r="L105" s="91" t="str">
        <f t="shared" si="15"/>
        <v>Yes</v>
      </c>
    </row>
    <row r="106" spans="1:12" x14ac:dyDescent="0.25">
      <c r="A106" s="148" t="s">
        <v>566</v>
      </c>
      <c r="B106" s="21" t="s">
        <v>213</v>
      </c>
      <c r="C106" s="26">
        <v>27079014</v>
      </c>
      <c r="D106" s="7" t="str">
        <f t="shared" si="12"/>
        <v>N/A</v>
      </c>
      <c r="E106" s="26">
        <v>40143426</v>
      </c>
      <c r="F106" s="7" t="str">
        <f t="shared" si="13"/>
        <v>N/A</v>
      </c>
      <c r="G106" s="26">
        <v>55947983</v>
      </c>
      <c r="H106" s="7" t="str">
        <f t="shared" si="14"/>
        <v>N/A</v>
      </c>
      <c r="I106" s="8">
        <v>48.25</v>
      </c>
      <c r="J106" s="8">
        <v>39.369999999999997</v>
      </c>
      <c r="K106" s="25" t="s">
        <v>736</v>
      </c>
      <c r="L106" s="91" t="str">
        <f t="shared" si="15"/>
        <v>No</v>
      </c>
    </row>
    <row r="107" spans="1:12" x14ac:dyDescent="0.25">
      <c r="A107" s="148" t="s">
        <v>567</v>
      </c>
      <c r="B107" s="21" t="s">
        <v>213</v>
      </c>
      <c r="C107" s="22">
        <v>125886</v>
      </c>
      <c r="D107" s="7" t="str">
        <f t="shared" si="12"/>
        <v>N/A</v>
      </c>
      <c r="E107" s="22">
        <v>134816</v>
      </c>
      <c r="F107" s="7" t="str">
        <f t="shared" si="13"/>
        <v>N/A</v>
      </c>
      <c r="G107" s="22">
        <v>135570</v>
      </c>
      <c r="H107" s="7" t="str">
        <f t="shared" si="14"/>
        <v>N/A</v>
      </c>
      <c r="I107" s="8">
        <v>7.0940000000000003</v>
      </c>
      <c r="J107" s="8">
        <v>0.55930000000000002</v>
      </c>
      <c r="K107" s="25" t="s">
        <v>736</v>
      </c>
      <c r="L107" s="91" t="str">
        <f t="shared" si="15"/>
        <v>Yes</v>
      </c>
    </row>
    <row r="108" spans="1:12" x14ac:dyDescent="0.25">
      <c r="A108" s="148" t="s">
        <v>1314</v>
      </c>
      <c r="B108" s="21" t="s">
        <v>213</v>
      </c>
      <c r="C108" s="26">
        <v>215.10743052999999</v>
      </c>
      <c r="D108" s="7" t="str">
        <f t="shared" si="12"/>
        <v>N/A</v>
      </c>
      <c r="E108" s="26">
        <v>297.76455317</v>
      </c>
      <c r="F108" s="7" t="str">
        <f t="shared" si="13"/>
        <v>N/A</v>
      </c>
      <c r="G108" s="26">
        <v>412.68704728</v>
      </c>
      <c r="H108" s="7" t="str">
        <f t="shared" si="14"/>
        <v>N/A</v>
      </c>
      <c r="I108" s="8">
        <v>38.43</v>
      </c>
      <c r="J108" s="8">
        <v>38.6</v>
      </c>
      <c r="K108" s="25" t="s">
        <v>736</v>
      </c>
      <c r="L108" s="91" t="str">
        <f t="shared" si="15"/>
        <v>No</v>
      </c>
    </row>
    <row r="109" spans="1:12" x14ac:dyDescent="0.25">
      <c r="A109" s="148" t="s">
        <v>568</v>
      </c>
      <c r="B109" s="21" t="s">
        <v>213</v>
      </c>
      <c r="C109" s="26">
        <v>203070819</v>
      </c>
      <c r="D109" s="7" t="str">
        <f t="shared" si="12"/>
        <v>N/A</v>
      </c>
      <c r="E109" s="26">
        <v>197730578</v>
      </c>
      <c r="F109" s="7" t="str">
        <f t="shared" si="13"/>
        <v>N/A</v>
      </c>
      <c r="G109" s="26">
        <v>195250491</v>
      </c>
      <c r="H109" s="7" t="str">
        <f t="shared" si="14"/>
        <v>N/A</v>
      </c>
      <c r="I109" s="8">
        <v>-2.63</v>
      </c>
      <c r="J109" s="8">
        <v>-1.25</v>
      </c>
      <c r="K109" s="25" t="s">
        <v>736</v>
      </c>
      <c r="L109" s="91" t="str">
        <f t="shared" si="15"/>
        <v>Yes</v>
      </c>
    </row>
    <row r="110" spans="1:12" x14ac:dyDescent="0.25">
      <c r="A110" s="148" t="s">
        <v>569</v>
      </c>
      <c r="B110" s="21" t="s">
        <v>213</v>
      </c>
      <c r="C110" s="22">
        <v>203302</v>
      </c>
      <c r="D110" s="7" t="str">
        <f t="shared" si="12"/>
        <v>N/A</v>
      </c>
      <c r="E110" s="22">
        <v>193274</v>
      </c>
      <c r="F110" s="7" t="str">
        <f t="shared" si="13"/>
        <v>N/A</v>
      </c>
      <c r="G110" s="22">
        <v>178632</v>
      </c>
      <c r="H110" s="7" t="str">
        <f t="shared" si="14"/>
        <v>N/A</v>
      </c>
      <c r="I110" s="8">
        <v>-4.93</v>
      </c>
      <c r="J110" s="8">
        <v>-7.58</v>
      </c>
      <c r="K110" s="25" t="s">
        <v>736</v>
      </c>
      <c r="L110" s="91" t="str">
        <f t="shared" si="15"/>
        <v>Yes</v>
      </c>
    </row>
    <row r="111" spans="1:12" x14ac:dyDescent="0.25">
      <c r="A111" s="148" t="s">
        <v>1315</v>
      </c>
      <c r="B111" s="21" t="s">
        <v>213</v>
      </c>
      <c r="C111" s="26">
        <v>998.86286902999996</v>
      </c>
      <c r="D111" s="7" t="str">
        <f t="shared" si="12"/>
        <v>N/A</v>
      </c>
      <c r="E111" s="26">
        <v>1023.058342</v>
      </c>
      <c r="F111" s="7" t="str">
        <f t="shared" si="13"/>
        <v>N/A</v>
      </c>
      <c r="G111" s="26">
        <v>1093.0319930999999</v>
      </c>
      <c r="H111" s="7" t="str">
        <f t="shared" si="14"/>
        <v>N/A</v>
      </c>
      <c r="I111" s="8">
        <v>2.4220000000000002</v>
      </c>
      <c r="J111" s="8">
        <v>6.84</v>
      </c>
      <c r="K111" s="25" t="s">
        <v>736</v>
      </c>
      <c r="L111" s="91" t="str">
        <f t="shared" si="15"/>
        <v>Yes</v>
      </c>
    </row>
    <row r="112" spans="1:12" ht="25" x14ac:dyDescent="0.25">
      <c r="A112" s="148" t="s">
        <v>570</v>
      </c>
      <c r="B112" s="21" t="s">
        <v>213</v>
      </c>
      <c r="C112" s="26">
        <v>199655474</v>
      </c>
      <c r="D112" s="7" t="str">
        <f t="shared" si="12"/>
        <v>N/A</v>
      </c>
      <c r="E112" s="26">
        <v>208525910</v>
      </c>
      <c r="F112" s="7" t="str">
        <f t="shared" si="13"/>
        <v>N/A</v>
      </c>
      <c r="G112" s="26">
        <v>205055521</v>
      </c>
      <c r="H112" s="7" t="str">
        <f t="shared" si="14"/>
        <v>N/A</v>
      </c>
      <c r="I112" s="8">
        <v>4.4429999999999996</v>
      </c>
      <c r="J112" s="8">
        <v>-1.66</v>
      </c>
      <c r="K112" s="25" t="s">
        <v>736</v>
      </c>
      <c r="L112" s="91" t="str">
        <f t="shared" si="15"/>
        <v>Yes</v>
      </c>
    </row>
    <row r="113" spans="1:12" x14ac:dyDescent="0.25">
      <c r="A113" s="148" t="s">
        <v>571</v>
      </c>
      <c r="B113" s="21" t="s">
        <v>213</v>
      </c>
      <c r="C113" s="22">
        <v>38675</v>
      </c>
      <c r="D113" s="7" t="str">
        <f t="shared" si="12"/>
        <v>N/A</v>
      </c>
      <c r="E113" s="22">
        <v>36582</v>
      </c>
      <c r="F113" s="7" t="str">
        <f t="shared" si="13"/>
        <v>N/A</v>
      </c>
      <c r="G113" s="22">
        <v>54443</v>
      </c>
      <c r="H113" s="7" t="str">
        <f t="shared" si="14"/>
        <v>N/A</v>
      </c>
      <c r="I113" s="8">
        <v>-5.41</v>
      </c>
      <c r="J113" s="8">
        <v>48.82</v>
      </c>
      <c r="K113" s="25" t="s">
        <v>736</v>
      </c>
      <c r="L113" s="91" t="str">
        <f t="shared" si="15"/>
        <v>No</v>
      </c>
    </row>
    <row r="114" spans="1:12" ht="25" x14ac:dyDescent="0.25">
      <c r="A114" s="148" t="s">
        <v>1316</v>
      </c>
      <c r="B114" s="21" t="s">
        <v>213</v>
      </c>
      <c r="C114" s="26">
        <v>5162.3910537000002</v>
      </c>
      <c r="D114" s="7" t="str">
        <f t="shared" si="12"/>
        <v>N/A</v>
      </c>
      <c r="E114" s="26">
        <v>5700.2326280999996</v>
      </c>
      <c r="F114" s="7" t="str">
        <f t="shared" si="13"/>
        <v>N/A</v>
      </c>
      <c r="G114" s="26">
        <v>3766.4258215</v>
      </c>
      <c r="H114" s="7" t="str">
        <f t="shared" si="14"/>
        <v>N/A</v>
      </c>
      <c r="I114" s="8">
        <v>10.42</v>
      </c>
      <c r="J114" s="8">
        <v>-33.9</v>
      </c>
      <c r="K114" s="25" t="s">
        <v>736</v>
      </c>
      <c r="L114" s="91" t="str">
        <f t="shared" si="15"/>
        <v>No</v>
      </c>
    </row>
    <row r="115" spans="1:12" ht="25" x14ac:dyDescent="0.25">
      <c r="A115" s="148" t="s">
        <v>572</v>
      </c>
      <c r="B115" s="21" t="s">
        <v>213</v>
      </c>
      <c r="C115" s="26">
        <v>27895130</v>
      </c>
      <c r="D115" s="7" t="str">
        <f t="shared" si="12"/>
        <v>N/A</v>
      </c>
      <c r="E115" s="26">
        <v>26730408</v>
      </c>
      <c r="F115" s="7" t="str">
        <f t="shared" si="13"/>
        <v>N/A</v>
      </c>
      <c r="G115" s="26">
        <v>18032330</v>
      </c>
      <c r="H115" s="7" t="str">
        <f t="shared" si="14"/>
        <v>N/A</v>
      </c>
      <c r="I115" s="8">
        <v>-4.18</v>
      </c>
      <c r="J115" s="8">
        <v>-32.5</v>
      </c>
      <c r="K115" s="25" t="s">
        <v>736</v>
      </c>
      <c r="L115" s="91" t="str">
        <f t="shared" si="15"/>
        <v>No</v>
      </c>
    </row>
    <row r="116" spans="1:12" x14ac:dyDescent="0.25">
      <c r="A116" s="90" t="s">
        <v>573</v>
      </c>
      <c r="B116" s="21" t="s">
        <v>213</v>
      </c>
      <c r="C116" s="22">
        <v>37595</v>
      </c>
      <c r="D116" s="7" t="str">
        <f t="shared" si="12"/>
        <v>N/A</v>
      </c>
      <c r="E116" s="22">
        <v>35460</v>
      </c>
      <c r="F116" s="7" t="str">
        <f t="shared" si="13"/>
        <v>N/A</v>
      </c>
      <c r="G116" s="22">
        <v>30005</v>
      </c>
      <c r="H116" s="7" t="str">
        <f t="shared" si="14"/>
        <v>N/A</v>
      </c>
      <c r="I116" s="8">
        <v>-5.68</v>
      </c>
      <c r="J116" s="8">
        <v>-15.4</v>
      </c>
      <c r="K116" s="25" t="s">
        <v>736</v>
      </c>
      <c r="L116" s="91" t="str">
        <f t="shared" si="15"/>
        <v>Yes</v>
      </c>
    </row>
    <row r="117" spans="1:12" ht="25" x14ac:dyDescent="0.25">
      <c r="A117" s="90" t="s">
        <v>1317</v>
      </c>
      <c r="B117" s="21" t="s">
        <v>213</v>
      </c>
      <c r="C117" s="26">
        <v>741.99042426000005</v>
      </c>
      <c r="D117" s="7" t="str">
        <f t="shared" si="12"/>
        <v>N/A</v>
      </c>
      <c r="E117" s="26">
        <v>753.81861251999999</v>
      </c>
      <c r="F117" s="7" t="str">
        <f t="shared" si="13"/>
        <v>N/A</v>
      </c>
      <c r="G117" s="26">
        <v>600.97750374999998</v>
      </c>
      <c r="H117" s="7" t="str">
        <f t="shared" si="14"/>
        <v>N/A</v>
      </c>
      <c r="I117" s="8">
        <v>1.5940000000000001</v>
      </c>
      <c r="J117" s="8">
        <v>-20.3</v>
      </c>
      <c r="K117" s="25" t="s">
        <v>736</v>
      </c>
      <c r="L117" s="91" t="str">
        <f t="shared" si="15"/>
        <v>Yes</v>
      </c>
    </row>
    <row r="118" spans="1:12" ht="25" x14ac:dyDescent="0.25">
      <c r="A118" s="122" t="s">
        <v>574</v>
      </c>
      <c r="B118" s="21" t="s">
        <v>213</v>
      </c>
      <c r="C118" s="26">
        <v>5691202</v>
      </c>
      <c r="D118" s="7" t="str">
        <f t="shared" si="12"/>
        <v>N/A</v>
      </c>
      <c r="E118" s="26">
        <v>8883940</v>
      </c>
      <c r="F118" s="7" t="str">
        <f t="shared" si="13"/>
        <v>N/A</v>
      </c>
      <c r="G118" s="26">
        <v>9694375</v>
      </c>
      <c r="H118" s="7" t="str">
        <f t="shared" si="14"/>
        <v>N/A</v>
      </c>
      <c r="I118" s="8">
        <v>56.1</v>
      </c>
      <c r="J118" s="8">
        <v>9.1219999999999999</v>
      </c>
      <c r="K118" s="25" t="s">
        <v>736</v>
      </c>
      <c r="L118" s="91" t="str">
        <f t="shared" si="15"/>
        <v>Yes</v>
      </c>
    </row>
    <row r="119" spans="1:12" x14ac:dyDescent="0.25">
      <c r="A119" s="122" t="s">
        <v>575</v>
      </c>
      <c r="B119" s="21" t="s">
        <v>213</v>
      </c>
      <c r="C119" s="22">
        <v>949</v>
      </c>
      <c r="D119" s="7" t="str">
        <f t="shared" si="12"/>
        <v>N/A</v>
      </c>
      <c r="E119" s="22">
        <v>999</v>
      </c>
      <c r="F119" s="7" t="str">
        <f t="shared" si="13"/>
        <v>N/A</v>
      </c>
      <c r="G119" s="22">
        <v>1078</v>
      </c>
      <c r="H119" s="7" t="str">
        <f t="shared" si="14"/>
        <v>N/A</v>
      </c>
      <c r="I119" s="8">
        <v>5.2690000000000001</v>
      </c>
      <c r="J119" s="8">
        <v>7.9080000000000004</v>
      </c>
      <c r="K119" s="25" t="s">
        <v>736</v>
      </c>
      <c r="L119" s="91" t="str">
        <f t="shared" si="15"/>
        <v>Yes</v>
      </c>
    </row>
    <row r="120" spans="1:12" ht="25" x14ac:dyDescent="0.25">
      <c r="A120" s="122" t="s">
        <v>1318</v>
      </c>
      <c r="B120" s="21" t="s">
        <v>213</v>
      </c>
      <c r="C120" s="26">
        <v>5997.0516332999996</v>
      </c>
      <c r="D120" s="7" t="str">
        <f t="shared" si="12"/>
        <v>N/A</v>
      </c>
      <c r="E120" s="26">
        <v>8892.8328328000007</v>
      </c>
      <c r="F120" s="7" t="str">
        <f t="shared" si="13"/>
        <v>N/A</v>
      </c>
      <c r="G120" s="26">
        <v>8992.9267161000007</v>
      </c>
      <c r="H120" s="7" t="str">
        <f t="shared" si="14"/>
        <v>N/A</v>
      </c>
      <c r="I120" s="8">
        <v>48.29</v>
      </c>
      <c r="J120" s="8">
        <v>1.1259999999999999</v>
      </c>
      <c r="K120" s="25" t="s">
        <v>736</v>
      </c>
      <c r="L120" s="91" t="str">
        <f t="shared" si="15"/>
        <v>Yes</v>
      </c>
    </row>
    <row r="121" spans="1:12" ht="25" x14ac:dyDescent="0.25">
      <c r="A121" s="122" t="s">
        <v>576</v>
      </c>
      <c r="B121" s="21" t="s">
        <v>213</v>
      </c>
      <c r="C121" s="26">
        <v>36095250</v>
      </c>
      <c r="D121" s="7" t="str">
        <f t="shared" si="12"/>
        <v>N/A</v>
      </c>
      <c r="E121" s="26">
        <v>34084660</v>
      </c>
      <c r="F121" s="7" t="str">
        <f t="shared" si="13"/>
        <v>N/A</v>
      </c>
      <c r="G121" s="26">
        <v>32705259</v>
      </c>
      <c r="H121" s="7" t="str">
        <f t="shared" si="14"/>
        <v>N/A</v>
      </c>
      <c r="I121" s="8">
        <v>-5.57</v>
      </c>
      <c r="J121" s="8">
        <v>-4.05</v>
      </c>
      <c r="K121" s="25" t="s">
        <v>736</v>
      </c>
      <c r="L121" s="91" t="str">
        <f t="shared" si="15"/>
        <v>Yes</v>
      </c>
    </row>
    <row r="122" spans="1:12" x14ac:dyDescent="0.25">
      <c r="A122" s="122" t="s">
        <v>577</v>
      </c>
      <c r="B122" s="21" t="s">
        <v>213</v>
      </c>
      <c r="C122" s="22">
        <v>15892</v>
      </c>
      <c r="D122" s="7" t="str">
        <f t="shared" si="12"/>
        <v>N/A</v>
      </c>
      <c r="E122" s="22">
        <v>13717</v>
      </c>
      <c r="F122" s="7" t="str">
        <f t="shared" si="13"/>
        <v>N/A</v>
      </c>
      <c r="G122" s="22">
        <v>13825</v>
      </c>
      <c r="H122" s="7" t="str">
        <f t="shared" si="14"/>
        <v>N/A</v>
      </c>
      <c r="I122" s="8">
        <v>-13.7</v>
      </c>
      <c r="J122" s="8">
        <v>0.7873</v>
      </c>
      <c r="K122" s="25" t="s">
        <v>736</v>
      </c>
      <c r="L122" s="91" t="str">
        <f t="shared" si="15"/>
        <v>Yes</v>
      </c>
    </row>
    <row r="123" spans="1:12" ht="25" x14ac:dyDescent="0.25">
      <c r="A123" s="122" t="s">
        <v>1319</v>
      </c>
      <c r="B123" s="21" t="s">
        <v>213</v>
      </c>
      <c r="C123" s="26">
        <v>2271.284294</v>
      </c>
      <c r="D123" s="7" t="str">
        <f t="shared" si="12"/>
        <v>N/A</v>
      </c>
      <c r="E123" s="26">
        <v>2484.8479987999999</v>
      </c>
      <c r="F123" s="7" t="str">
        <f t="shared" si="13"/>
        <v>N/A</v>
      </c>
      <c r="G123" s="26">
        <v>2365.6606872000002</v>
      </c>
      <c r="H123" s="7" t="str">
        <f t="shared" si="14"/>
        <v>N/A</v>
      </c>
      <c r="I123" s="8">
        <v>9.4030000000000005</v>
      </c>
      <c r="J123" s="8">
        <v>-4.8</v>
      </c>
      <c r="K123" s="25" t="s">
        <v>736</v>
      </c>
      <c r="L123" s="91" t="str">
        <f t="shared" si="15"/>
        <v>Yes</v>
      </c>
    </row>
    <row r="124" spans="1:12" ht="25" x14ac:dyDescent="0.25">
      <c r="A124" s="122" t="s">
        <v>578</v>
      </c>
      <c r="B124" s="21" t="s">
        <v>213</v>
      </c>
      <c r="C124" s="26">
        <v>1148831</v>
      </c>
      <c r="D124" s="7" t="str">
        <f t="shared" si="12"/>
        <v>N/A</v>
      </c>
      <c r="E124" s="26">
        <v>1186629</v>
      </c>
      <c r="F124" s="7" t="str">
        <f t="shared" si="13"/>
        <v>N/A</v>
      </c>
      <c r="G124" s="26">
        <v>7493917</v>
      </c>
      <c r="H124" s="7" t="str">
        <f t="shared" si="14"/>
        <v>N/A</v>
      </c>
      <c r="I124" s="8">
        <v>3.29</v>
      </c>
      <c r="J124" s="8">
        <v>531.5</v>
      </c>
      <c r="K124" s="25" t="s">
        <v>736</v>
      </c>
      <c r="L124" s="91" t="str">
        <f t="shared" si="15"/>
        <v>No</v>
      </c>
    </row>
    <row r="125" spans="1:12" x14ac:dyDescent="0.25">
      <c r="A125" s="114" t="s">
        <v>579</v>
      </c>
      <c r="B125" s="21" t="s">
        <v>213</v>
      </c>
      <c r="C125" s="22">
        <v>191</v>
      </c>
      <c r="D125" s="7" t="str">
        <f t="shared" si="12"/>
        <v>N/A</v>
      </c>
      <c r="E125" s="22">
        <v>181</v>
      </c>
      <c r="F125" s="7" t="str">
        <f t="shared" si="13"/>
        <v>N/A</v>
      </c>
      <c r="G125" s="22">
        <v>2419</v>
      </c>
      <c r="H125" s="7" t="str">
        <f t="shared" si="14"/>
        <v>N/A</v>
      </c>
      <c r="I125" s="8">
        <v>-5.24</v>
      </c>
      <c r="J125" s="8">
        <v>1236</v>
      </c>
      <c r="K125" s="25" t="s">
        <v>736</v>
      </c>
      <c r="L125" s="91" t="str">
        <f t="shared" si="15"/>
        <v>No</v>
      </c>
    </row>
    <row r="126" spans="1:12" ht="25" x14ac:dyDescent="0.25">
      <c r="A126" s="114" t="s">
        <v>1320</v>
      </c>
      <c r="B126" s="21" t="s">
        <v>213</v>
      </c>
      <c r="C126" s="26">
        <v>6014.8219895000002</v>
      </c>
      <c r="D126" s="7" t="str">
        <f t="shared" si="12"/>
        <v>N/A</v>
      </c>
      <c r="E126" s="26">
        <v>6555.9613259999996</v>
      </c>
      <c r="F126" s="7" t="str">
        <f t="shared" si="13"/>
        <v>N/A</v>
      </c>
      <c r="G126" s="26">
        <v>3097.9400578999998</v>
      </c>
      <c r="H126" s="7" t="str">
        <f t="shared" si="14"/>
        <v>N/A</v>
      </c>
      <c r="I126" s="8">
        <v>8.9969999999999999</v>
      </c>
      <c r="J126" s="8">
        <v>-52.7</v>
      </c>
      <c r="K126" s="25" t="s">
        <v>736</v>
      </c>
      <c r="L126" s="91" t="str">
        <f t="shared" si="15"/>
        <v>No</v>
      </c>
    </row>
    <row r="127" spans="1:12" ht="25" x14ac:dyDescent="0.25">
      <c r="A127" s="114" t="s">
        <v>580</v>
      </c>
      <c r="B127" s="21" t="s">
        <v>213</v>
      </c>
      <c r="C127" s="26">
        <v>6971570</v>
      </c>
      <c r="D127" s="7" t="str">
        <f t="shared" si="12"/>
        <v>N/A</v>
      </c>
      <c r="E127" s="26">
        <v>9800927</v>
      </c>
      <c r="F127" s="7" t="str">
        <f t="shared" si="13"/>
        <v>N/A</v>
      </c>
      <c r="G127" s="26">
        <v>11959302</v>
      </c>
      <c r="H127" s="7" t="str">
        <f t="shared" si="14"/>
        <v>N/A</v>
      </c>
      <c r="I127" s="8">
        <v>40.58</v>
      </c>
      <c r="J127" s="8">
        <v>22.02</v>
      </c>
      <c r="K127" s="25" t="s">
        <v>736</v>
      </c>
      <c r="L127" s="91" t="str">
        <f t="shared" si="15"/>
        <v>Yes</v>
      </c>
    </row>
    <row r="128" spans="1:12" x14ac:dyDescent="0.25">
      <c r="A128" s="114" t="s">
        <v>581</v>
      </c>
      <c r="B128" s="21" t="s">
        <v>213</v>
      </c>
      <c r="C128" s="22">
        <v>9778</v>
      </c>
      <c r="D128" s="7" t="str">
        <f t="shared" si="12"/>
        <v>N/A</v>
      </c>
      <c r="E128" s="22">
        <v>14496</v>
      </c>
      <c r="F128" s="7" t="str">
        <f t="shared" si="13"/>
        <v>N/A</v>
      </c>
      <c r="G128" s="22">
        <v>15300</v>
      </c>
      <c r="H128" s="7" t="str">
        <f t="shared" si="14"/>
        <v>N/A</v>
      </c>
      <c r="I128" s="8">
        <v>48.25</v>
      </c>
      <c r="J128" s="8">
        <v>5.5460000000000003</v>
      </c>
      <c r="K128" s="25" t="s">
        <v>736</v>
      </c>
      <c r="L128" s="91" t="str">
        <f t="shared" si="15"/>
        <v>Yes</v>
      </c>
    </row>
    <row r="129" spans="1:12" ht="25" x14ac:dyDescent="0.25">
      <c r="A129" s="114" t="s">
        <v>1321</v>
      </c>
      <c r="B129" s="21" t="s">
        <v>213</v>
      </c>
      <c r="C129" s="26">
        <v>712.98527306000005</v>
      </c>
      <c r="D129" s="7" t="str">
        <f t="shared" si="12"/>
        <v>N/A</v>
      </c>
      <c r="E129" s="26">
        <v>676.11251379999999</v>
      </c>
      <c r="F129" s="7" t="str">
        <f t="shared" si="13"/>
        <v>N/A</v>
      </c>
      <c r="G129" s="26">
        <v>781.65372549000006</v>
      </c>
      <c r="H129" s="7" t="str">
        <f t="shared" si="14"/>
        <v>N/A</v>
      </c>
      <c r="I129" s="8">
        <v>-5.17</v>
      </c>
      <c r="J129" s="8">
        <v>15.61</v>
      </c>
      <c r="K129" s="25" t="s">
        <v>736</v>
      </c>
      <c r="L129" s="91" t="str">
        <f t="shared" si="15"/>
        <v>Yes</v>
      </c>
    </row>
    <row r="130" spans="1:12" x14ac:dyDescent="0.25">
      <c r="A130" s="114" t="s">
        <v>582</v>
      </c>
      <c r="B130" s="21" t="s">
        <v>213</v>
      </c>
      <c r="C130" s="26">
        <v>1741713</v>
      </c>
      <c r="D130" s="7" t="str">
        <f t="shared" si="12"/>
        <v>N/A</v>
      </c>
      <c r="E130" s="26">
        <v>1918468</v>
      </c>
      <c r="F130" s="7" t="str">
        <f t="shared" si="13"/>
        <v>N/A</v>
      </c>
      <c r="G130" s="26">
        <v>1661874</v>
      </c>
      <c r="H130" s="7" t="str">
        <f t="shared" si="14"/>
        <v>N/A</v>
      </c>
      <c r="I130" s="8">
        <v>10.15</v>
      </c>
      <c r="J130" s="8">
        <v>-13.4</v>
      </c>
      <c r="K130" s="25" t="s">
        <v>736</v>
      </c>
      <c r="L130" s="91" t="str">
        <f t="shared" si="15"/>
        <v>Yes</v>
      </c>
    </row>
    <row r="131" spans="1:12" x14ac:dyDescent="0.25">
      <c r="A131" s="114" t="s">
        <v>583</v>
      </c>
      <c r="B131" s="21" t="s">
        <v>213</v>
      </c>
      <c r="C131" s="22">
        <v>187</v>
      </c>
      <c r="D131" s="7" t="str">
        <f t="shared" si="12"/>
        <v>N/A</v>
      </c>
      <c r="E131" s="22">
        <v>184</v>
      </c>
      <c r="F131" s="7" t="str">
        <f t="shared" si="13"/>
        <v>N/A</v>
      </c>
      <c r="G131" s="22">
        <v>224</v>
      </c>
      <c r="H131" s="7" t="str">
        <f t="shared" si="14"/>
        <v>N/A</v>
      </c>
      <c r="I131" s="8">
        <v>-1.6</v>
      </c>
      <c r="J131" s="8">
        <v>21.74</v>
      </c>
      <c r="K131" s="25" t="s">
        <v>736</v>
      </c>
      <c r="L131" s="91" t="str">
        <f t="shared" si="15"/>
        <v>Yes</v>
      </c>
    </row>
    <row r="132" spans="1:12" x14ac:dyDescent="0.25">
      <c r="A132" s="114" t="s">
        <v>1322</v>
      </c>
      <c r="B132" s="21" t="s">
        <v>213</v>
      </c>
      <c r="C132" s="26">
        <v>9313.9732619999995</v>
      </c>
      <c r="D132" s="7" t="str">
        <f t="shared" si="12"/>
        <v>N/A</v>
      </c>
      <c r="E132" s="26">
        <v>10426.456522</v>
      </c>
      <c r="F132" s="7" t="str">
        <f t="shared" si="13"/>
        <v>N/A</v>
      </c>
      <c r="G132" s="26">
        <v>7419.0803570999997</v>
      </c>
      <c r="H132" s="7" t="str">
        <f t="shared" si="14"/>
        <v>N/A</v>
      </c>
      <c r="I132" s="8">
        <v>11.94</v>
      </c>
      <c r="J132" s="8">
        <v>-28.8</v>
      </c>
      <c r="K132" s="25" t="s">
        <v>736</v>
      </c>
      <c r="L132" s="91" t="str">
        <f t="shared" si="15"/>
        <v>Yes</v>
      </c>
    </row>
    <row r="133" spans="1:12" ht="25" x14ac:dyDescent="0.25">
      <c r="A133" s="114" t="s">
        <v>584</v>
      </c>
      <c r="B133" s="21" t="s">
        <v>213</v>
      </c>
      <c r="C133" s="26">
        <v>17427557</v>
      </c>
      <c r="D133" s="7" t="str">
        <f t="shared" si="12"/>
        <v>N/A</v>
      </c>
      <c r="E133" s="26">
        <v>16949665</v>
      </c>
      <c r="F133" s="7" t="str">
        <f t="shared" si="13"/>
        <v>N/A</v>
      </c>
      <c r="G133" s="26">
        <v>17364777</v>
      </c>
      <c r="H133" s="7" t="str">
        <f t="shared" si="14"/>
        <v>N/A</v>
      </c>
      <c r="I133" s="8">
        <v>-2.74</v>
      </c>
      <c r="J133" s="8">
        <v>2.4489999999999998</v>
      </c>
      <c r="K133" s="25" t="s">
        <v>736</v>
      </c>
      <c r="L133" s="91" t="str">
        <f>IF(J133="Div by 0", "N/A", IF(OR(J133="N/A",K133="N/A"),"N/A", IF(J133&gt;VALUE(MID(K133,1,2)), "No", IF(J133&lt;-1*VALUE(MID(K133,1,2)), "No", "Yes"))))</f>
        <v>Yes</v>
      </c>
    </row>
    <row r="134" spans="1:12" x14ac:dyDescent="0.25">
      <c r="A134" s="114" t="s">
        <v>585</v>
      </c>
      <c r="B134" s="21" t="s">
        <v>213</v>
      </c>
      <c r="C134" s="22">
        <v>53745</v>
      </c>
      <c r="D134" s="7" t="str">
        <f t="shared" si="12"/>
        <v>N/A</v>
      </c>
      <c r="E134" s="22">
        <v>66285</v>
      </c>
      <c r="F134" s="7" t="str">
        <f t="shared" si="13"/>
        <v>N/A</v>
      </c>
      <c r="G134" s="22">
        <v>65819</v>
      </c>
      <c r="H134" s="7" t="str">
        <f t="shared" si="14"/>
        <v>N/A</v>
      </c>
      <c r="I134" s="8">
        <v>23.33</v>
      </c>
      <c r="J134" s="8">
        <v>-0.70299999999999996</v>
      </c>
      <c r="K134" s="25" t="s">
        <v>736</v>
      </c>
      <c r="L134" s="91" t="str">
        <f t="shared" ref="L134:L138" si="16">IF(J134="Div by 0", "N/A", IF(OR(J134="N/A",K134="N/A"),"N/A", IF(J134&gt;VALUE(MID(K134,1,2)), "No", IF(J134&lt;-1*VALUE(MID(K134,1,2)), "No", "Yes"))))</f>
        <v>Yes</v>
      </c>
    </row>
    <row r="135" spans="1:12" ht="25" x14ac:dyDescent="0.25">
      <c r="A135" s="114" t="s">
        <v>1323</v>
      </c>
      <c r="B135" s="21" t="s">
        <v>213</v>
      </c>
      <c r="C135" s="26">
        <v>324.26378268000002</v>
      </c>
      <c r="D135" s="7" t="str">
        <f t="shared" si="12"/>
        <v>N/A</v>
      </c>
      <c r="E135" s="26">
        <v>255.70890850000001</v>
      </c>
      <c r="F135" s="7" t="str">
        <f t="shared" si="13"/>
        <v>N/A</v>
      </c>
      <c r="G135" s="26">
        <v>263.8262052</v>
      </c>
      <c r="H135" s="7" t="str">
        <f t="shared" si="14"/>
        <v>N/A</v>
      </c>
      <c r="I135" s="8">
        <v>-21.1</v>
      </c>
      <c r="J135" s="8">
        <v>3.1739999999999999</v>
      </c>
      <c r="K135" s="25" t="s">
        <v>736</v>
      </c>
      <c r="L135" s="91" t="str">
        <f t="shared" si="16"/>
        <v>Yes</v>
      </c>
    </row>
    <row r="136" spans="1:12" ht="25" x14ac:dyDescent="0.25">
      <c r="A136" s="114" t="s">
        <v>586</v>
      </c>
      <c r="B136" s="21" t="s">
        <v>213</v>
      </c>
      <c r="C136" s="26">
        <v>987</v>
      </c>
      <c r="D136" s="7" t="str">
        <f t="shared" ref="D136:D150" si="17">IF($B136="N/A","N/A",IF(C136&gt;10,"No",IF(C136&lt;-10,"No","Yes")))</f>
        <v>N/A</v>
      </c>
      <c r="E136" s="26">
        <v>994</v>
      </c>
      <c r="F136" s="7" t="str">
        <f t="shared" ref="F136:F150" si="18">IF($B136="N/A","N/A",IF(E136&gt;10,"No",IF(E136&lt;-10,"No","Yes")))</f>
        <v>N/A</v>
      </c>
      <c r="G136" s="26">
        <v>135786</v>
      </c>
      <c r="H136" s="7" t="str">
        <f t="shared" ref="H136:H150" si="19">IF($B136="N/A","N/A",IF(G136&gt;10,"No",IF(G136&lt;-10,"No","Yes")))</f>
        <v>N/A</v>
      </c>
      <c r="I136" s="8">
        <v>0.70920000000000005</v>
      </c>
      <c r="J136" s="8">
        <v>13561</v>
      </c>
      <c r="K136" s="25" t="s">
        <v>736</v>
      </c>
      <c r="L136" s="91" t="str">
        <f t="shared" si="16"/>
        <v>No</v>
      </c>
    </row>
    <row r="137" spans="1:12" x14ac:dyDescent="0.25">
      <c r="A137" s="114" t="s">
        <v>587</v>
      </c>
      <c r="B137" s="21" t="s">
        <v>213</v>
      </c>
      <c r="C137" s="22">
        <v>19</v>
      </c>
      <c r="D137" s="7" t="str">
        <f t="shared" si="17"/>
        <v>N/A</v>
      </c>
      <c r="E137" s="22">
        <v>11</v>
      </c>
      <c r="F137" s="7" t="str">
        <f t="shared" si="18"/>
        <v>N/A</v>
      </c>
      <c r="G137" s="22">
        <v>146</v>
      </c>
      <c r="H137" s="7" t="str">
        <f t="shared" si="19"/>
        <v>N/A</v>
      </c>
      <c r="I137" s="8">
        <v>-78.900000000000006</v>
      </c>
      <c r="J137" s="8">
        <v>3550</v>
      </c>
      <c r="K137" s="25" t="s">
        <v>736</v>
      </c>
      <c r="L137" s="91" t="str">
        <f t="shared" si="16"/>
        <v>No</v>
      </c>
    </row>
    <row r="138" spans="1:12" ht="25" x14ac:dyDescent="0.25">
      <c r="A138" s="114" t="s">
        <v>1324</v>
      </c>
      <c r="B138" s="21" t="s">
        <v>213</v>
      </c>
      <c r="C138" s="26">
        <v>51.947368421</v>
      </c>
      <c r="D138" s="7" t="str">
        <f t="shared" si="17"/>
        <v>N/A</v>
      </c>
      <c r="E138" s="26">
        <v>248.5</v>
      </c>
      <c r="F138" s="7" t="str">
        <f t="shared" si="18"/>
        <v>N/A</v>
      </c>
      <c r="G138" s="26">
        <v>930.04109588999995</v>
      </c>
      <c r="H138" s="7" t="str">
        <f t="shared" si="19"/>
        <v>N/A</v>
      </c>
      <c r="I138" s="8">
        <v>378.4</v>
      </c>
      <c r="J138" s="8">
        <v>274.3</v>
      </c>
      <c r="K138" s="25" t="s">
        <v>736</v>
      </c>
      <c r="L138" s="91" t="str">
        <f t="shared" si="16"/>
        <v>No</v>
      </c>
    </row>
    <row r="139" spans="1:12" ht="25" x14ac:dyDescent="0.25">
      <c r="A139" s="114" t="s">
        <v>588</v>
      </c>
      <c r="B139" s="21" t="s">
        <v>213</v>
      </c>
      <c r="C139" s="26">
        <v>2038673</v>
      </c>
      <c r="D139" s="7" t="str">
        <f t="shared" si="17"/>
        <v>N/A</v>
      </c>
      <c r="E139" s="26">
        <v>2329692</v>
      </c>
      <c r="F139" s="7" t="str">
        <f t="shared" si="18"/>
        <v>N/A</v>
      </c>
      <c r="G139" s="26">
        <v>5585935</v>
      </c>
      <c r="H139" s="7" t="str">
        <f t="shared" si="19"/>
        <v>N/A</v>
      </c>
      <c r="I139" s="8">
        <v>14.27</v>
      </c>
      <c r="J139" s="8">
        <v>139.80000000000001</v>
      </c>
      <c r="K139" s="25" t="s">
        <v>736</v>
      </c>
      <c r="L139" s="91" t="str">
        <f t="shared" ref="L139:L150" si="20">IF(J139="Div by 0", "N/A", IF(K139="N/A","N/A", IF(J139&gt;VALUE(MID(K139,1,2)), "No", IF(J139&lt;-1*VALUE(MID(K139,1,2)), "No", "Yes"))))</f>
        <v>No</v>
      </c>
    </row>
    <row r="140" spans="1:12" x14ac:dyDescent="0.25">
      <c r="A140" s="114" t="s">
        <v>589</v>
      </c>
      <c r="B140" s="21" t="s">
        <v>213</v>
      </c>
      <c r="C140" s="22">
        <v>20778</v>
      </c>
      <c r="D140" s="7" t="str">
        <f t="shared" si="17"/>
        <v>N/A</v>
      </c>
      <c r="E140" s="22">
        <v>20939</v>
      </c>
      <c r="F140" s="7" t="str">
        <f t="shared" si="18"/>
        <v>N/A</v>
      </c>
      <c r="G140" s="22">
        <v>24257</v>
      </c>
      <c r="H140" s="7" t="str">
        <f t="shared" si="19"/>
        <v>N/A</v>
      </c>
      <c r="I140" s="8">
        <v>0.77490000000000003</v>
      </c>
      <c r="J140" s="8">
        <v>15.85</v>
      </c>
      <c r="K140" s="25" t="s">
        <v>736</v>
      </c>
      <c r="L140" s="91" t="str">
        <f t="shared" si="20"/>
        <v>Yes</v>
      </c>
    </row>
    <row r="141" spans="1:12" ht="25" x14ac:dyDescent="0.25">
      <c r="A141" s="114" t="s">
        <v>1325</v>
      </c>
      <c r="B141" s="21" t="s">
        <v>213</v>
      </c>
      <c r="C141" s="26">
        <v>98.116902492999998</v>
      </c>
      <c r="D141" s="7" t="str">
        <f t="shared" si="17"/>
        <v>N/A</v>
      </c>
      <c r="E141" s="26">
        <v>111.26090071</v>
      </c>
      <c r="F141" s="7" t="str">
        <f t="shared" si="18"/>
        <v>N/A</v>
      </c>
      <c r="G141" s="26">
        <v>230.28136208000001</v>
      </c>
      <c r="H141" s="7" t="str">
        <f t="shared" si="19"/>
        <v>N/A</v>
      </c>
      <c r="I141" s="8">
        <v>13.4</v>
      </c>
      <c r="J141" s="8">
        <v>107</v>
      </c>
      <c r="K141" s="25" t="s">
        <v>736</v>
      </c>
      <c r="L141" s="91" t="str">
        <f t="shared" si="20"/>
        <v>No</v>
      </c>
    </row>
    <row r="142" spans="1:12" ht="25" x14ac:dyDescent="0.25">
      <c r="A142" s="114" t="s">
        <v>590</v>
      </c>
      <c r="B142" s="21" t="s">
        <v>213</v>
      </c>
      <c r="C142" s="26">
        <v>7914</v>
      </c>
      <c r="D142" s="7" t="str">
        <f t="shared" si="17"/>
        <v>N/A</v>
      </c>
      <c r="E142" s="26">
        <v>0</v>
      </c>
      <c r="F142" s="7" t="str">
        <f t="shared" si="18"/>
        <v>N/A</v>
      </c>
      <c r="G142" s="26">
        <v>6561588</v>
      </c>
      <c r="H142" s="7" t="str">
        <f t="shared" si="19"/>
        <v>N/A</v>
      </c>
      <c r="I142" s="8">
        <v>-100</v>
      </c>
      <c r="J142" s="8" t="s">
        <v>1747</v>
      </c>
      <c r="K142" s="25" t="s">
        <v>736</v>
      </c>
      <c r="L142" s="91" t="str">
        <f t="shared" si="20"/>
        <v>N/A</v>
      </c>
    </row>
    <row r="143" spans="1:12" x14ac:dyDescent="0.25">
      <c r="A143" s="90" t="s">
        <v>591</v>
      </c>
      <c r="B143" s="21" t="s">
        <v>213</v>
      </c>
      <c r="C143" s="22">
        <v>11</v>
      </c>
      <c r="D143" s="7" t="str">
        <f t="shared" si="17"/>
        <v>N/A</v>
      </c>
      <c r="E143" s="22">
        <v>0</v>
      </c>
      <c r="F143" s="7" t="str">
        <f t="shared" si="18"/>
        <v>N/A</v>
      </c>
      <c r="G143" s="22">
        <v>704</v>
      </c>
      <c r="H143" s="7" t="str">
        <f t="shared" si="19"/>
        <v>N/A</v>
      </c>
      <c r="I143" s="8">
        <v>-100</v>
      </c>
      <c r="J143" s="8" t="s">
        <v>1747</v>
      </c>
      <c r="K143" s="25" t="s">
        <v>736</v>
      </c>
      <c r="L143" s="91" t="str">
        <f t="shared" si="20"/>
        <v>N/A</v>
      </c>
    </row>
    <row r="144" spans="1:12" ht="25" x14ac:dyDescent="0.25">
      <c r="A144" s="90" t="s">
        <v>1326</v>
      </c>
      <c r="B144" s="21" t="s">
        <v>213</v>
      </c>
      <c r="C144" s="26">
        <v>7914</v>
      </c>
      <c r="D144" s="7" t="str">
        <f t="shared" si="17"/>
        <v>N/A</v>
      </c>
      <c r="E144" s="26" t="s">
        <v>1747</v>
      </c>
      <c r="F144" s="7" t="str">
        <f t="shared" si="18"/>
        <v>N/A</v>
      </c>
      <c r="G144" s="26">
        <v>9320.4375</v>
      </c>
      <c r="H144" s="7" t="str">
        <f t="shared" si="19"/>
        <v>N/A</v>
      </c>
      <c r="I144" s="8" t="s">
        <v>1747</v>
      </c>
      <c r="J144" s="8" t="s">
        <v>1747</v>
      </c>
      <c r="K144" s="25" t="s">
        <v>736</v>
      </c>
      <c r="L144" s="91" t="str">
        <f t="shared" si="20"/>
        <v>N/A</v>
      </c>
    </row>
    <row r="145" spans="1:12" ht="25" x14ac:dyDescent="0.25">
      <c r="A145" s="114" t="s">
        <v>592</v>
      </c>
      <c r="B145" s="21" t="s">
        <v>213</v>
      </c>
      <c r="C145" s="26">
        <v>172673466</v>
      </c>
      <c r="D145" s="7" t="str">
        <f t="shared" si="17"/>
        <v>N/A</v>
      </c>
      <c r="E145" s="26">
        <v>190887330</v>
      </c>
      <c r="F145" s="7" t="str">
        <f t="shared" si="18"/>
        <v>N/A</v>
      </c>
      <c r="G145" s="26">
        <v>211791017</v>
      </c>
      <c r="H145" s="7" t="str">
        <f t="shared" si="19"/>
        <v>N/A</v>
      </c>
      <c r="I145" s="8">
        <v>10.55</v>
      </c>
      <c r="J145" s="8">
        <v>10.95</v>
      </c>
      <c r="K145" s="25" t="s">
        <v>736</v>
      </c>
      <c r="L145" s="91" t="str">
        <f t="shared" si="20"/>
        <v>Yes</v>
      </c>
    </row>
    <row r="146" spans="1:12" x14ac:dyDescent="0.25">
      <c r="A146" s="114" t="s">
        <v>593</v>
      </c>
      <c r="B146" s="21" t="s">
        <v>213</v>
      </c>
      <c r="C146" s="22">
        <v>51269</v>
      </c>
      <c r="D146" s="7" t="str">
        <f t="shared" si="17"/>
        <v>N/A</v>
      </c>
      <c r="E146" s="22">
        <v>54306</v>
      </c>
      <c r="F146" s="7" t="str">
        <f t="shared" si="18"/>
        <v>N/A</v>
      </c>
      <c r="G146" s="22">
        <v>55725</v>
      </c>
      <c r="H146" s="7" t="str">
        <f t="shared" si="19"/>
        <v>N/A</v>
      </c>
      <c r="I146" s="8">
        <v>5.9240000000000004</v>
      </c>
      <c r="J146" s="8">
        <v>2.613</v>
      </c>
      <c r="K146" s="25" t="s">
        <v>736</v>
      </c>
      <c r="L146" s="91" t="str">
        <f t="shared" si="20"/>
        <v>Yes</v>
      </c>
    </row>
    <row r="147" spans="1:12" ht="25" x14ac:dyDescent="0.25">
      <c r="A147" s="114" t="s">
        <v>1327</v>
      </c>
      <c r="B147" s="21" t="s">
        <v>213</v>
      </c>
      <c r="C147" s="26">
        <v>3367.9897403999998</v>
      </c>
      <c r="D147" s="7" t="str">
        <f t="shared" si="17"/>
        <v>N/A</v>
      </c>
      <c r="E147" s="26">
        <v>3515.0320406999999</v>
      </c>
      <c r="F147" s="7" t="str">
        <f t="shared" si="18"/>
        <v>N/A</v>
      </c>
      <c r="G147" s="26">
        <v>3800.6463346999999</v>
      </c>
      <c r="H147" s="7" t="str">
        <f t="shared" si="19"/>
        <v>N/A</v>
      </c>
      <c r="I147" s="8">
        <v>4.3659999999999997</v>
      </c>
      <c r="J147" s="8">
        <v>8.1259999999999994</v>
      </c>
      <c r="K147" s="25" t="s">
        <v>736</v>
      </c>
      <c r="L147" s="91" t="str">
        <f t="shared" si="20"/>
        <v>Yes</v>
      </c>
    </row>
    <row r="148" spans="1:12" ht="25" x14ac:dyDescent="0.25">
      <c r="A148" s="114" t="s">
        <v>594</v>
      </c>
      <c r="B148" s="21" t="s">
        <v>213</v>
      </c>
      <c r="C148" s="26">
        <v>0</v>
      </c>
      <c r="D148" s="7" t="str">
        <f t="shared" si="17"/>
        <v>N/A</v>
      </c>
      <c r="E148" s="26">
        <v>32</v>
      </c>
      <c r="F148" s="7" t="str">
        <f t="shared" si="18"/>
        <v>N/A</v>
      </c>
      <c r="G148" s="26">
        <v>822963</v>
      </c>
      <c r="H148" s="7" t="str">
        <f t="shared" si="19"/>
        <v>N/A</v>
      </c>
      <c r="I148" s="8" t="s">
        <v>1747</v>
      </c>
      <c r="J148" s="8">
        <v>2570000</v>
      </c>
      <c r="K148" s="25" t="s">
        <v>736</v>
      </c>
      <c r="L148" s="91" t="str">
        <f t="shared" si="20"/>
        <v>No</v>
      </c>
    </row>
    <row r="149" spans="1:12" x14ac:dyDescent="0.25">
      <c r="A149" s="114" t="s">
        <v>595</v>
      </c>
      <c r="B149" s="21" t="s">
        <v>213</v>
      </c>
      <c r="C149" s="22">
        <v>0</v>
      </c>
      <c r="D149" s="7" t="str">
        <f t="shared" si="17"/>
        <v>N/A</v>
      </c>
      <c r="E149" s="22">
        <v>11</v>
      </c>
      <c r="F149" s="7" t="str">
        <f t="shared" si="18"/>
        <v>N/A</v>
      </c>
      <c r="G149" s="22">
        <v>817</v>
      </c>
      <c r="H149" s="7" t="str">
        <f t="shared" si="19"/>
        <v>N/A</v>
      </c>
      <c r="I149" s="8" t="s">
        <v>1747</v>
      </c>
      <c r="J149" s="8">
        <v>81600</v>
      </c>
      <c r="K149" s="25" t="s">
        <v>736</v>
      </c>
      <c r="L149" s="91" t="str">
        <f t="shared" si="20"/>
        <v>No</v>
      </c>
    </row>
    <row r="150" spans="1:12" ht="25" x14ac:dyDescent="0.25">
      <c r="A150" s="122" t="s">
        <v>1328</v>
      </c>
      <c r="B150" s="21" t="s">
        <v>213</v>
      </c>
      <c r="C150" s="26" t="s">
        <v>1747</v>
      </c>
      <c r="D150" s="7" t="str">
        <f t="shared" si="17"/>
        <v>N/A</v>
      </c>
      <c r="E150" s="26">
        <v>32</v>
      </c>
      <c r="F150" s="7" t="str">
        <f t="shared" si="18"/>
        <v>N/A</v>
      </c>
      <c r="G150" s="26">
        <v>1007.2986536</v>
      </c>
      <c r="H150" s="7" t="str">
        <f t="shared" si="19"/>
        <v>N/A</v>
      </c>
      <c r="I150" s="8" t="s">
        <v>1747</v>
      </c>
      <c r="J150" s="8">
        <v>3048</v>
      </c>
      <c r="K150" s="25" t="s">
        <v>736</v>
      </c>
      <c r="L150" s="91" t="str">
        <f t="shared" si="20"/>
        <v>No</v>
      </c>
    </row>
    <row r="151" spans="1:12" x14ac:dyDescent="0.25">
      <c r="A151" s="122" t="s">
        <v>1329</v>
      </c>
      <c r="B151" s="21" t="s">
        <v>213</v>
      </c>
      <c r="C151" s="26">
        <v>327.65037346000003</v>
      </c>
      <c r="D151" s="7" t="str">
        <f t="shared" ref="D151:D170" si="21">IF($B151="N/A","N/A",IF(C151&gt;10,"No",IF(C151&lt;-10,"No","Yes")))</f>
        <v>N/A</v>
      </c>
      <c r="E151" s="26">
        <v>593.38483613999995</v>
      </c>
      <c r="F151" s="7" t="str">
        <f t="shared" ref="F151:F170" si="22">IF($B151="N/A","N/A",IF(E151&gt;10,"No",IF(E151&lt;-10,"No","Yes")))</f>
        <v>N/A</v>
      </c>
      <c r="G151" s="26">
        <v>600.25777765999999</v>
      </c>
      <c r="H151" s="7" t="str">
        <f t="shared" ref="H151:H170" si="23">IF($B151="N/A","N/A",IF(G151&gt;10,"No",IF(G151&lt;-10,"No","Yes")))</f>
        <v>N/A</v>
      </c>
      <c r="I151" s="8">
        <v>81.099999999999994</v>
      </c>
      <c r="J151" s="8">
        <v>1.1579999999999999</v>
      </c>
      <c r="K151" s="25" t="s">
        <v>736</v>
      </c>
      <c r="L151" s="91" t="str">
        <f t="shared" ref="L151:L170" si="24">IF(J151="Div by 0", "N/A", IF(K151="N/A","N/A", IF(J151&gt;VALUE(MID(K151,1,2)), "No", IF(J151&lt;-1*VALUE(MID(K151,1,2)), "No", "Yes"))))</f>
        <v>Yes</v>
      </c>
    </row>
    <row r="152" spans="1:12" ht="25" x14ac:dyDescent="0.25">
      <c r="A152" s="122" t="s">
        <v>1330</v>
      </c>
      <c r="B152" s="21" t="s">
        <v>213</v>
      </c>
      <c r="C152" s="26">
        <v>937.22352940999997</v>
      </c>
      <c r="D152" s="7" t="str">
        <f t="shared" si="21"/>
        <v>N/A</v>
      </c>
      <c r="E152" s="26">
        <v>1030.2684124</v>
      </c>
      <c r="F152" s="7" t="str">
        <f t="shared" si="22"/>
        <v>N/A</v>
      </c>
      <c r="G152" s="26">
        <v>992.43178169999999</v>
      </c>
      <c r="H152" s="7" t="str">
        <f t="shared" si="23"/>
        <v>N/A</v>
      </c>
      <c r="I152" s="8">
        <v>9.9280000000000008</v>
      </c>
      <c r="J152" s="8">
        <v>-3.67</v>
      </c>
      <c r="K152" s="25" t="s">
        <v>736</v>
      </c>
      <c r="L152" s="91" t="str">
        <f t="shared" si="24"/>
        <v>Yes</v>
      </c>
    </row>
    <row r="153" spans="1:12" ht="25" x14ac:dyDescent="0.25">
      <c r="A153" s="122" t="s">
        <v>1331</v>
      </c>
      <c r="B153" s="21" t="s">
        <v>213</v>
      </c>
      <c r="C153" s="26">
        <v>1371.5725569000001</v>
      </c>
      <c r="D153" s="7" t="str">
        <f t="shared" si="21"/>
        <v>N/A</v>
      </c>
      <c r="E153" s="26">
        <v>2314.0044557000001</v>
      </c>
      <c r="F153" s="7" t="str">
        <f t="shared" si="22"/>
        <v>N/A</v>
      </c>
      <c r="G153" s="26">
        <v>2205.2102782000002</v>
      </c>
      <c r="H153" s="7" t="str">
        <f t="shared" si="23"/>
        <v>N/A</v>
      </c>
      <c r="I153" s="8">
        <v>68.709999999999994</v>
      </c>
      <c r="J153" s="8">
        <v>-4.7</v>
      </c>
      <c r="K153" s="25" t="s">
        <v>736</v>
      </c>
      <c r="L153" s="91" t="str">
        <f t="shared" si="24"/>
        <v>Yes</v>
      </c>
    </row>
    <row r="154" spans="1:12" ht="25" x14ac:dyDescent="0.25">
      <c r="A154" s="122" t="s">
        <v>1332</v>
      </c>
      <c r="B154" s="21" t="s">
        <v>213</v>
      </c>
      <c r="C154" s="26">
        <v>150.07026138000001</v>
      </c>
      <c r="D154" s="7" t="str">
        <f t="shared" si="21"/>
        <v>N/A</v>
      </c>
      <c r="E154" s="26">
        <v>308.61580063999997</v>
      </c>
      <c r="F154" s="7" t="str">
        <f t="shared" si="22"/>
        <v>N/A</v>
      </c>
      <c r="G154" s="26">
        <v>293.31849595</v>
      </c>
      <c r="H154" s="7" t="str">
        <f t="shared" si="23"/>
        <v>N/A</v>
      </c>
      <c r="I154" s="8">
        <v>105.6</v>
      </c>
      <c r="J154" s="8">
        <v>-4.96</v>
      </c>
      <c r="K154" s="25" t="s">
        <v>736</v>
      </c>
      <c r="L154" s="91" t="str">
        <f t="shared" si="24"/>
        <v>Yes</v>
      </c>
    </row>
    <row r="155" spans="1:12" ht="25" x14ac:dyDescent="0.25">
      <c r="A155" s="114" t="s">
        <v>1333</v>
      </c>
      <c r="B155" s="21" t="s">
        <v>213</v>
      </c>
      <c r="C155" s="26">
        <v>266.49528693000002</v>
      </c>
      <c r="D155" s="7" t="str">
        <f t="shared" si="21"/>
        <v>N/A</v>
      </c>
      <c r="E155" s="26">
        <v>466.11155647999999</v>
      </c>
      <c r="F155" s="7" t="str">
        <f t="shared" si="22"/>
        <v>N/A</v>
      </c>
      <c r="G155" s="26">
        <v>493.18854547000001</v>
      </c>
      <c r="H155" s="7" t="str">
        <f t="shared" si="23"/>
        <v>N/A</v>
      </c>
      <c r="I155" s="8">
        <v>74.900000000000006</v>
      </c>
      <c r="J155" s="8">
        <v>5.8090000000000002</v>
      </c>
      <c r="K155" s="25" t="s">
        <v>736</v>
      </c>
      <c r="L155" s="91" t="str">
        <f t="shared" si="24"/>
        <v>Yes</v>
      </c>
    </row>
    <row r="156" spans="1:12" x14ac:dyDescent="0.25">
      <c r="A156" s="114" t="s">
        <v>1334</v>
      </c>
      <c r="B156" s="21" t="s">
        <v>213</v>
      </c>
      <c r="C156" s="26">
        <v>90.330998050000005</v>
      </c>
      <c r="D156" s="7" t="str">
        <f t="shared" si="21"/>
        <v>N/A</v>
      </c>
      <c r="E156" s="26">
        <v>96.843849610999996</v>
      </c>
      <c r="F156" s="7" t="str">
        <f t="shared" si="22"/>
        <v>N/A</v>
      </c>
      <c r="G156" s="26">
        <v>97.136233607999998</v>
      </c>
      <c r="H156" s="7" t="str">
        <f t="shared" si="23"/>
        <v>N/A</v>
      </c>
      <c r="I156" s="8">
        <v>7.21</v>
      </c>
      <c r="J156" s="8">
        <v>0.3019</v>
      </c>
      <c r="K156" s="25" t="s">
        <v>736</v>
      </c>
      <c r="L156" s="91" t="str">
        <f t="shared" si="24"/>
        <v>Yes</v>
      </c>
    </row>
    <row r="157" spans="1:12" ht="25" x14ac:dyDescent="0.25">
      <c r="A157" s="114" t="s">
        <v>1335</v>
      </c>
      <c r="B157" s="21" t="s">
        <v>213</v>
      </c>
      <c r="C157" s="26">
        <v>4604.2529412000004</v>
      </c>
      <c r="D157" s="7" t="str">
        <f t="shared" si="21"/>
        <v>N/A</v>
      </c>
      <c r="E157" s="26">
        <v>4950.1194763000003</v>
      </c>
      <c r="F157" s="7" t="str">
        <f t="shared" si="22"/>
        <v>N/A</v>
      </c>
      <c r="G157" s="26">
        <v>5204.2937400000001</v>
      </c>
      <c r="H157" s="7" t="str">
        <f t="shared" si="23"/>
        <v>N/A</v>
      </c>
      <c r="I157" s="8">
        <v>7.5119999999999996</v>
      </c>
      <c r="J157" s="8">
        <v>5.1349999999999998</v>
      </c>
      <c r="K157" s="25" t="s">
        <v>736</v>
      </c>
      <c r="L157" s="91" t="str">
        <f t="shared" si="24"/>
        <v>Yes</v>
      </c>
    </row>
    <row r="158" spans="1:12" ht="25" x14ac:dyDescent="0.25">
      <c r="A158" s="114" t="s">
        <v>1336</v>
      </c>
      <c r="B158" s="21" t="s">
        <v>213</v>
      </c>
      <c r="C158" s="26">
        <v>729.55588645</v>
      </c>
      <c r="D158" s="7" t="str">
        <f t="shared" si="21"/>
        <v>N/A</v>
      </c>
      <c r="E158" s="26">
        <v>750.99679446000005</v>
      </c>
      <c r="F158" s="7" t="str">
        <f t="shared" si="22"/>
        <v>N/A</v>
      </c>
      <c r="G158" s="26">
        <v>665.38725081999996</v>
      </c>
      <c r="H158" s="7" t="str">
        <f t="shared" si="23"/>
        <v>N/A</v>
      </c>
      <c r="I158" s="8">
        <v>2.9390000000000001</v>
      </c>
      <c r="J158" s="8">
        <v>-11.4</v>
      </c>
      <c r="K158" s="25" t="s">
        <v>736</v>
      </c>
      <c r="L158" s="91" t="str">
        <f t="shared" si="24"/>
        <v>Yes</v>
      </c>
    </row>
    <row r="159" spans="1:12" ht="25" x14ac:dyDescent="0.25">
      <c r="A159" s="114" t="s">
        <v>1337</v>
      </c>
      <c r="B159" s="21" t="s">
        <v>213</v>
      </c>
      <c r="C159" s="26">
        <v>4.2431115953000003</v>
      </c>
      <c r="D159" s="7" t="str">
        <f t="shared" si="21"/>
        <v>N/A</v>
      </c>
      <c r="E159" s="26">
        <v>4.6268641981999998</v>
      </c>
      <c r="F159" s="7" t="str">
        <f t="shared" si="22"/>
        <v>N/A</v>
      </c>
      <c r="G159" s="26">
        <v>5.6919898398999997</v>
      </c>
      <c r="H159" s="7" t="str">
        <f t="shared" si="23"/>
        <v>N/A</v>
      </c>
      <c r="I159" s="8">
        <v>9.0440000000000005</v>
      </c>
      <c r="J159" s="8">
        <v>23.02</v>
      </c>
      <c r="K159" s="25" t="s">
        <v>736</v>
      </c>
      <c r="L159" s="91" t="str">
        <f t="shared" si="24"/>
        <v>Yes</v>
      </c>
    </row>
    <row r="160" spans="1:12" ht="25" x14ac:dyDescent="0.25">
      <c r="A160" s="122" t="s">
        <v>1338</v>
      </c>
      <c r="B160" s="21" t="s">
        <v>213</v>
      </c>
      <c r="C160" s="26">
        <v>0.30590819470000002</v>
      </c>
      <c r="D160" s="7" t="str">
        <f t="shared" si="21"/>
        <v>N/A</v>
      </c>
      <c r="E160" s="26">
        <v>0.20940776689999999</v>
      </c>
      <c r="F160" s="7" t="str">
        <f t="shared" si="22"/>
        <v>N/A</v>
      </c>
      <c r="G160" s="26">
        <v>0.12692365799999999</v>
      </c>
      <c r="H160" s="7" t="str">
        <f t="shared" si="23"/>
        <v>N/A</v>
      </c>
      <c r="I160" s="8">
        <v>-31.5</v>
      </c>
      <c r="J160" s="8">
        <v>-39.4</v>
      </c>
      <c r="K160" s="25" t="s">
        <v>736</v>
      </c>
      <c r="L160" s="91" t="str">
        <f t="shared" si="24"/>
        <v>No</v>
      </c>
    </row>
    <row r="161" spans="1:12" x14ac:dyDescent="0.25">
      <c r="A161" s="122" t="s">
        <v>1339</v>
      </c>
      <c r="B161" s="21" t="s">
        <v>213</v>
      </c>
      <c r="C161" s="26">
        <v>697.05218517000003</v>
      </c>
      <c r="D161" s="7" t="str">
        <f t="shared" si="21"/>
        <v>N/A</v>
      </c>
      <c r="E161" s="26">
        <v>705.79496917999995</v>
      </c>
      <c r="F161" s="7" t="str">
        <f t="shared" si="22"/>
        <v>N/A</v>
      </c>
      <c r="G161" s="26">
        <v>739.78415027999995</v>
      </c>
      <c r="H161" s="7" t="str">
        <f t="shared" si="23"/>
        <v>N/A</v>
      </c>
      <c r="I161" s="8">
        <v>1.254</v>
      </c>
      <c r="J161" s="8">
        <v>4.8159999999999998</v>
      </c>
      <c r="K161" s="25" t="s">
        <v>736</v>
      </c>
      <c r="L161" s="91" t="str">
        <f t="shared" si="24"/>
        <v>Yes</v>
      </c>
    </row>
    <row r="162" spans="1:12" x14ac:dyDescent="0.25">
      <c r="A162" s="122" t="s">
        <v>1340</v>
      </c>
      <c r="B162" s="21" t="s">
        <v>213</v>
      </c>
      <c r="C162" s="26">
        <v>1325.6558824000001</v>
      </c>
      <c r="D162" s="7" t="str">
        <f t="shared" si="21"/>
        <v>N/A</v>
      </c>
      <c r="E162" s="26">
        <v>1335.5695581</v>
      </c>
      <c r="F162" s="7" t="str">
        <f t="shared" si="22"/>
        <v>N/A</v>
      </c>
      <c r="G162" s="26">
        <v>1312.7447833000001</v>
      </c>
      <c r="H162" s="7" t="str">
        <f t="shared" si="23"/>
        <v>N/A</v>
      </c>
      <c r="I162" s="8">
        <v>0.74780000000000002</v>
      </c>
      <c r="J162" s="8">
        <v>-1.71</v>
      </c>
      <c r="K162" s="25" t="s">
        <v>736</v>
      </c>
      <c r="L162" s="91" t="str">
        <f t="shared" si="24"/>
        <v>Yes</v>
      </c>
    </row>
    <row r="163" spans="1:12" x14ac:dyDescent="0.25">
      <c r="A163" s="122" t="s">
        <v>1691</v>
      </c>
      <c r="B163" s="21" t="s">
        <v>213</v>
      </c>
      <c r="C163" s="26">
        <v>2759.7006117999999</v>
      </c>
      <c r="D163" s="7" t="str">
        <f t="shared" si="21"/>
        <v>N/A</v>
      </c>
      <c r="E163" s="26">
        <v>2654.5455827999999</v>
      </c>
      <c r="F163" s="7" t="str">
        <f t="shared" si="22"/>
        <v>N/A</v>
      </c>
      <c r="G163" s="26">
        <v>2640.7915395999999</v>
      </c>
      <c r="H163" s="7" t="str">
        <f t="shared" si="23"/>
        <v>N/A</v>
      </c>
      <c r="I163" s="8">
        <v>-3.81</v>
      </c>
      <c r="J163" s="8">
        <v>-0.51800000000000002</v>
      </c>
      <c r="K163" s="25" t="s">
        <v>736</v>
      </c>
      <c r="L163" s="91" t="str">
        <f t="shared" si="24"/>
        <v>Yes</v>
      </c>
    </row>
    <row r="164" spans="1:12" x14ac:dyDescent="0.25">
      <c r="A164" s="122" t="s">
        <v>1341</v>
      </c>
      <c r="B164" s="21" t="s">
        <v>213</v>
      </c>
      <c r="C164" s="26">
        <v>288.05856964999998</v>
      </c>
      <c r="D164" s="7" t="str">
        <f t="shared" si="21"/>
        <v>N/A</v>
      </c>
      <c r="E164" s="26">
        <v>279.93990846999998</v>
      </c>
      <c r="F164" s="7" t="str">
        <f t="shared" si="22"/>
        <v>N/A</v>
      </c>
      <c r="G164" s="26">
        <v>289.98177107999999</v>
      </c>
      <c r="H164" s="7" t="str">
        <f t="shared" si="23"/>
        <v>N/A</v>
      </c>
      <c r="I164" s="8">
        <v>-2.82</v>
      </c>
      <c r="J164" s="8">
        <v>3.5870000000000002</v>
      </c>
      <c r="K164" s="25" t="s">
        <v>736</v>
      </c>
      <c r="L164" s="91" t="str">
        <f t="shared" si="24"/>
        <v>Yes</v>
      </c>
    </row>
    <row r="165" spans="1:12" x14ac:dyDescent="0.25">
      <c r="A165" s="122" t="s">
        <v>1342</v>
      </c>
      <c r="B165" s="21" t="s">
        <v>213</v>
      </c>
      <c r="C165" s="26">
        <v>652.03940813999998</v>
      </c>
      <c r="D165" s="7" t="str">
        <f t="shared" si="21"/>
        <v>N/A</v>
      </c>
      <c r="E165" s="26">
        <v>698.43050248999998</v>
      </c>
      <c r="F165" s="7" t="str">
        <f t="shared" si="22"/>
        <v>N/A</v>
      </c>
      <c r="G165" s="26">
        <v>740.85136302000001</v>
      </c>
      <c r="H165" s="7" t="str">
        <f t="shared" si="23"/>
        <v>N/A</v>
      </c>
      <c r="I165" s="8">
        <v>7.1150000000000002</v>
      </c>
      <c r="J165" s="8">
        <v>6.0739999999999998</v>
      </c>
      <c r="K165" s="25" t="s">
        <v>736</v>
      </c>
      <c r="L165" s="91" t="str">
        <f t="shared" si="24"/>
        <v>Yes</v>
      </c>
    </row>
    <row r="166" spans="1:12" x14ac:dyDescent="0.25">
      <c r="A166" s="122" t="s">
        <v>1343</v>
      </c>
      <c r="B166" s="21" t="s">
        <v>213</v>
      </c>
      <c r="C166" s="26">
        <v>2291.1469855</v>
      </c>
      <c r="D166" s="7" t="str">
        <f t="shared" si="21"/>
        <v>N/A</v>
      </c>
      <c r="E166" s="26">
        <v>2771.2246808</v>
      </c>
      <c r="F166" s="7" t="str">
        <f t="shared" si="22"/>
        <v>N/A</v>
      </c>
      <c r="G166" s="26">
        <v>3324.9210923999999</v>
      </c>
      <c r="H166" s="7" t="str">
        <f t="shared" si="23"/>
        <v>N/A</v>
      </c>
      <c r="I166" s="8">
        <v>20.95</v>
      </c>
      <c r="J166" s="8">
        <v>19.98</v>
      </c>
      <c r="K166" s="25" t="s">
        <v>736</v>
      </c>
      <c r="L166" s="91" t="str">
        <f t="shared" si="24"/>
        <v>Yes</v>
      </c>
    </row>
    <row r="167" spans="1:12" x14ac:dyDescent="0.25">
      <c r="A167" s="148" t="s">
        <v>1344</v>
      </c>
      <c r="B167" s="21" t="s">
        <v>213</v>
      </c>
      <c r="C167" s="26">
        <v>2947.6367647000002</v>
      </c>
      <c r="D167" s="7" t="str">
        <f t="shared" si="21"/>
        <v>N/A</v>
      </c>
      <c r="E167" s="26">
        <v>4365.0278232000001</v>
      </c>
      <c r="F167" s="7" t="str">
        <f t="shared" si="22"/>
        <v>N/A</v>
      </c>
      <c r="G167" s="26">
        <v>4882.4959871999999</v>
      </c>
      <c r="H167" s="7" t="str">
        <f t="shared" si="23"/>
        <v>N/A</v>
      </c>
      <c r="I167" s="8">
        <v>48.09</v>
      </c>
      <c r="J167" s="8">
        <v>11.85</v>
      </c>
      <c r="K167" s="25" t="s">
        <v>736</v>
      </c>
      <c r="L167" s="91" t="str">
        <f t="shared" si="24"/>
        <v>Yes</v>
      </c>
    </row>
    <row r="168" spans="1:12" x14ac:dyDescent="0.25">
      <c r="A168" s="148" t="s">
        <v>1345</v>
      </c>
      <c r="B168" s="21" t="s">
        <v>213</v>
      </c>
      <c r="C168" s="26">
        <v>10129.684005999999</v>
      </c>
      <c r="D168" s="7" t="str">
        <f t="shared" si="21"/>
        <v>N/A</v>
      </c>
      <c r="E168" s="26">
        <v>11392.895756</v>
      </c>
      <c r="F168" s="7" t="str">
        <f t="shared" si="22"/>
        <v>N/A</v>
      </c>
      <c r="G168" s="26">
        <v>12571.733862999999</v>
      </c>
      <c r="H168" s="7" t="str">
        <f t="shared" si="23"/>
        <v>N/A</v>
      </c>
      <c r="I168" s="8">
        <v>12.47</v>
      </c>
      <c r="J168" s="8">
        <v>10.35</v>
      </c>
      <c r="K168" s="25" t="s">
        <v>736</v>
      </c>
      <c r="L168" s="91" t="str">
        <f t="shared" si="24"/>
        <v>Yes</v>
      </c>
    </row>
    <row r="169" spans="1:12" x14ac:dyDescent="0.25">
      <c r="A169" s="148" t="s">
        <v>1346</v>
      </c>
      <c r="B169" s="21" t="s">
        <v>213</v>
      </c>
      <c r="C169" s="26">
        <v>1533.4454513000001</v>
      </c>
      <c r="D169" s="7" t="str">
        <f t="shared" si="21"/>
        <v>N/A</v>
      </c>
      <c r="E169" s="26">
        <v>1794.2316648000001</v>
      </c>
      <c r="F169" s="7" t="str">
        <f t="shared" si="22"/>
        <v>N/A</v>
      </c>
      <c r="G169" s="26">
        <v>2045.6636659000001</v>
      </c>
      <c r="H169" s="7" t="str">
        <f t="shared" si="23"/>
        <v>N/A</v>
      </c>
      <c r="I169" s="8">
        <v>17.010000000000002</v>
      </c>
      <c r="J169" s="8">
        <v>14.01</v>
      </c>
      <c r="K169" s="25" t="s">
        <v>736</v>
      </c>
      <c r="L169" s="91" t="str">
        <f t="shared" si="24"/>
        <v>Yes</v>
      </c>
    </row>
    <row r="170" spans="1:12" x14ac:dyDescent="0.25">
      <c r="A170" s="148" t="s">
        <v>1347</v>
      </c>
      <c r="B170" s="21" t="s">
        <v>213</v>
      </c>
      <c r="C170" s="26">
        <v>1137.4997665000001</v>
      </c>
      <c r="D170" s="7" t="str">
        <f t="shared" si="21"/>
        <v>N/A</v>
      </c>
      <c r="E170" s="26">
        <v>1537.9337833</v>
      </c>
      <c r="F170" s="7" t="str">
        <f t="shared" si="22"/>
        <v>N/A</v>
      </c>
      <c r="G170" s="26">
        <v>1983.2985798</v>
      </c>
      <c r="H170" s="7" t="str">
        <f t="shared" si="23"/>
        <v>N/A</v>
      </c>
      <c r="I170" s="8">
        <v>35.200000000000003</v>
      </c>
      <c r="J170" s="8">
        <v>28.96</v>
      </c>
      <c r="K170" s="25" t="s">
        <v>736</v>
      </c>
      <c r="L170" s="91" t="str">
        <f t="shared" si="24"/>
        <v>Yes</v>
      </c>
    </row>
    <row r="171" spans="1:12" x14ac:dyDescent="0.25">
      <c r="A171" s="148" t="s">
        <v>85</v>
      </c>
      <c r="B171" s="21" t="s">
        <v>213</v>
      </c>
      <c r="C171" s="4">
        <v>4.0607150702999997</v>
      </c>
      <c r="D171" s="7" t="str">
        <f t="shared" ref="D171:D202" si="25">IF($B171="N/A","N/A",IF(C171&gt;10,"No",IF(C171&lt;-10,"No","Yes")))</f>
        <v>N/A</v>
      </c>
      <c r="E171" s="4">
        <v>6.7634471164000001</v>
      </c>
      <c r="F171" s="7" t="str">
        <f t="shared" ref="F171:F202" si="26">IF($B171="N/A","N/A",IF(E171&gt;10,"No",IF(E171&lt;-10,"No","Yes")))</f>
        <v>N/A</v>
      </c>
      <c r="G171" s="4">
        <v>6.6138999503999996</v>
      </c>
      <c r="H171" s="7" t="str">
        <f t="shared" ref="H171:H202" si="27">IF($B171="N/A","N/A",IF(G171&gt;10,"No",IF(G171&lt;-10,"No","Yes")))</f>
        <v>N/A</v>
      </c>
      <c r="I171" s="8">
        <v>66.56</v>
      </c>
      <c r="J171" s="8">
        <v>-2.21</v>
      </c>
      <c r="K171" s="25" t="s">
        <v>736</v>
      </c>
      <c r="L171" s="91" t="str">
        <f t="shared" ref="L171:L202" si="28">IF(J171="Div by 0", "N/A", IF(K171="N/A","N/A", IF(J171&gt;VALUE(MID(K171,1,2)), "No", IF(J171&lt;-1*VALUE(MID(K171,1,2)), "No", "Yes"))))</f>
        <v>Yes</v>
      </c>
    </row>
    <row r="172" spans="1:12" x14ac:dyDescent="0.25">
      <c r="A172" s="148" t="s">
        <v>463</v>
      </c>
      <c r="B172" s="21" t="s">
        <v>213</v>
      </c>
      <c r="C172" s="4">
        <v>6.7647058824000004</v>
      </c>
      <c r="D172" s="7" t="str">
        <f t="shared" si="25"/>
        <v>N/A</v>
      </c>
      <c r="E172" s="4">
        <v>8.5106382978999999</v>
      </c>
      <c r="F172" s="7" t="str">
        <f t="shared" si="26"/>
        <v>N/A</v>
      </c>
      <c r="G172" s="4">
        <v>7.7046548957000001</v>
      </c>
      <c r="H172" s="7" t="str">
        <f t="shared" si="27"/>
        <v>N/A</v>
      </c>
      <c r="I172" s="8">
        <v>25.81</v>
      </c>
      <c r="J172" s="8">
        <v>-9.4700000000000006</v>
      </c>
      <c r="K172" s="25" t="s">
        <v>736</v>
      </c>
      <c r="L172" s="91" t="str">
        <f t="shared" si="28"/>
        <v>Yes</v>
      </c>
    </row>
    <row r="173" spans="1:12" x14ac:dyDescent="0.25">
      <c r="A173" s="148" t="s">
        <v>464</v>
      </c>
      <c r="B173" s="21" t="s">
        <v>213</v>
      </c>
      <c r="C173" s="4">
        <v>7.9953387499000002</v>
      </c>
      <c r="D173" s="7" t="str">
        <f t="shared" si="25"/>
        <v>N/A</v>
      </c>
      <c r="E173" s="4">
        <v>12.248365175</v>
      </c>
      <c r="F173" s="7" t="str">
        <f t="shared" si="26"/>
        <v>N/A</v>
      </c>
      <c r="G173" s="4">
        <v>11.750932002000001</v>
      </c>
      <c r="H173" s="7" t="str">
        <f t="shared" si="27"/>
        <v>N/A</v>
      </c>
      <c r="I173" s="8">
        <v>53.19</v>
      </c>
      <c r="J173" s="8">
        <v>-4.0599999999999996</v>
      </c>
      <c r="K173" s="25" t="s">
        <v>736</v>
      </c>
      <c r="L173" s="91" t="str">
        <f t="shared" si="28"/>
        <v>Yes</v>
      </c>
    </row>
    <row r="174" spans="1:12" x14ac:dyDescent="0.25">
      <c r="A174" s="114" t="s">
        <v>465</v>
      </c>
      <c r="B174" s="21" t="s">
        <v>213</v>
      </c>
      <c r="C174" s="4">
        <v>3.1272767642999999</v>
      </c>
      <c r="D174" s="7" t="str">
        <f t="shared" si="25"/>
        <v>N/A</v>
      </c>
      <c r="E174" s="4">
        <v>5.2927364138000002</v>
      </c>
      <c r="F174" s="7" t="str">
        <f t="shared" si="26"/>
        <v>N/A</v>
      </c>
      <c r="G174" s="4">
        <v>5.0366532307999998</v>
      </c>
      <c r="H174" s="7" t="str">
        <f t="shared" si="27"/>
        <v>N/A</v>
      </c>
      <c r="I174" s="8">
        <v>69.239999999999995</v>
      </c>
      <c r="J174" s="8">
        <v>-4.84</v>
      </c>
      <c r="K174" s="25" t="s">
        <v>736</v>
      </c>
      <c r="L174" s="91" t="str">
        <f t="shared" si="28"/>
        <v>Yes</v>
      </c>
    </row>
    <row r="175" spans="1:12" x14ac:dyDescent="0.25">
      <c r="A175" s="114" t="s">
        <v>466</v>
      </c>
      <c r="B175" s="21" t="s">
        <v>213</v>
      </c>
      <c r="C175" s="4">
        <v>4.1570099276999999</v>
      </c>
      <c r="D175" s="7" t="str">
        <f t="shared" si="25"/>
        <v>N/A</v>
      </c>
      <c r="E175" s="4">
        <v>7.1051075293999997</v>
      </c>
      <c r="F175" s="7" t="str">
        <f t="shared" si="26"/>
        <v>N/A</v>
      </c>
      <c r="G175" s="4">
        <v>7.1593533486999998</v>
      </c>
      <c r="H175" s="7" t="str">
        <f t="shared" si="27"/>
        <v>N/A</v>
      </c>
      <c r="I175" s="8">
        <v>70.92</v>
      </c>
      <c r="J175" s="8">
        <v>0.76349999999999996</v>
      </c>
      <c r="K175" s="25" t="s">
        <v>736</v>
      </c>
      <c r="L175" s="91" t="str">
        <f t="shared" si="28"/>
        <v>Yes</v>
      </c>
    </row>
    <row r="176" spans="1:12" x14ac:dyDescent="0.25">
      <c r="A176" s="114" t="s">
        <v>1348</v>
      </c>
      <c r="B176" s="21" t="s">
        <v>213</v>
      </c>
      <c r="C176" s="4">
        <v>0.19016366430000001</v>
      </c>
      <c r="D176" s="7" t="str">
        <f t="shared" si="25"/>
        <v>N/A</v>
      </c>
      <c r="E176" s="4">
        <v>0.19489350459999999</v>
      </c>
      <c r="F176" s="7" t="str">
        <f t="shared" si="26"/>
        <v>N/A</v>
      </c>
      <c r="G176" s="4">
        <v>0.20081158190000001</v>
      </c>
      <c r="H176" s="7" t="str">
        <f t="shared" si="27"/>
        <v>N/A</v>
      </c>
      <c r="I176" s="8">
        <v>2.4870000000000001</v>
      </c>
      <c r="J176" s="8">
        <v>3.0369999999999999</v>
      </c>
      <c r="K176" s="25" t="s">
        <v>736</v>
      </c>
      <c r="L176" s="91" t="str">
        <f t="shared" si="28"/>
        <v>Yes</v>
      </c>
    </row>
    <row r="177" spans="1:12" x14ac:dyDescent="0.25">
      <c r="A177" s="114" t="s">
        <v>1349</v>
      </c>
      <c r="B177" s="21" t="s">
        <v>213</v>
      </c>
      <c r="C177" s="4">
        <v>15.882352941000001</v>
      </c>
      <c r="D177" s="7" t="str">
        <f t="shared" si="25"/>
        <v>N/A</v>
      </c>
      <c r="E177" s="4">
        <v>14.402618658</v>
      </c>
      <c r="F177" s="7" t="str">
        <f t="shared" si="26"/>
        <v>N/A</v>
      </c>
      <c r="G177" s="4">
        <v>15.409309791</v>
      </c>
      <c r="H177" s="7" t="str">
        <f t="shared" si="27"/>
        <v>N/A</v>
      </c>
      <c r="I177" s="8">
        <v>-9.32</v>
      </c>
      <c r="J177" s="8">
        <v>6.99</v>
      </c>
      <c r="K177" s="25" t="s">
        <v>736</v>
      </c>
      <c r="L177" s="91" t="str">
        <f t="shared" si="28"/>
        <v>Yes</v>
      </c>
    </row>
    <row r="178" spans="1:12" x14ac:dyDescent="0.25">
      <c r="A178" s="114" t="s">
        <v>1350</v>
      </c>
      <c r="B178" s="21" t="s">
        <v>213</v>
      </c>
      <c r="C178" s="4">
        <v>1.1976823229</v>
      </c>
      <c r="D178" s="7" t="str">
        <f t="shared" si="25"/>
        <v>N/A</v>
      </c>
      <c r="E178" s="4">
        <v>1.1988716502000001</v>
      </c>
      <c r="F178" s="7" t="str">
        <f t="shared" si="26"/>
        <v>N/A</v>
      </c>
      <c r="G178" s="4">
        <v>1.106078812</v>
      </c>
      <c r="H178" s="7" t="str">
        <f t="shared" si="27"/>
        <v>N/A</v>
      </c>
      <c r="I178" s="8">
        <v>9.9299999999999999E-2</v>
      </c>
      <c r="J178" s="8">
        <v>-7.74</v>
      </c>
      <c r="K178" s="25" t="s">
        <v>736</v>
      </c>
      <c r="L178" s="91" t="str">
        <f t="shared" si="28"/>
        <v>Yes</v>
      </c>
    </row>
    <row r="179" spans="1:12" x14ac:dyDescent="0.25">
      <c r="A179" s="114" t="s">
        <v>1351</v>
      </c>
      <c r="B179" s="21" t="s">
        <v>213</v>
      </c>
      <c r="C179" s="4">
        <v>3.4693551900000001E-2</v>
      </c>
      <c r="D179" s="7" t="str">
        <f t="shared" si="25"/>
        <v>N/A</v>
      </c>
      <c r="E179" s="4">
        <v>3.4551569999999997E-2</v>
      </c>
      <c r="F179" s="7" t="str">
        <f t="shared" si="26"/>
        <v>N/A</v>
      </c>
      <c r="G179" s="4">
        <v>3.9801138999999999E-2</v>
      </c>
      <c r="H179" s="7" t="str">
        <f t="shared" si="27"/>
        <v>N/A</v>
      </c>
      <c r="I179" s="8">
        <v>-0.40899999999999997</v>
      </c>
      <c r="J179" s="8">
        <v>15.19</v>
      </c>
      <c r="K179" s="25" t="s">
        <v>736</v>
      </c>
      <c r="L179" s="91" t="str">
        <f t="shared" si="28"/>
        <v>Yes</v>
      </c>
    </row>
    <row r="180" spans="1:12" x14ac:dyDescent="0.25">
      <c r="A180" s="114" t="s">
        <v>1352</v>
      </c>
      <c r="B180" s="21" t="s">
        <v>213</v>
      </c>
      <c r="C180" s="4">
        <v>2.24843474E-2</v>
      </c>
      <c r="D180" s="7" t="str">
        <f t="shared" si="25"/>
        <v>N/A</v>
      </c>
      <c r="E180" s="4">
        <v>3.2854903400000003E-2</v>
      </c>
      <c r="F180" s="7" t="str">
        <f t="shared" si="26"/>
        <v>N/A</v>
      </c>
      <c r="G180" s="4">
        <v>2.15838208E-2</v>
      </c>
      <c r="H180" s="7" t="str">
        <f t="shared" si="27"/>
        <v>N/A</v>
      </c>
      <c r="I180" s="8">
        <v>46.12</v>
      </c>
      <c r="J180" s="8">
        <v>-34.299999999999997</v>
      </c>
      <c r="K180" s="25" t="s">
        <v>736</v>
      </c>
      <c r="L180" s="91" t="str">
        <f t="shared" si="28"/>
        <v>No</v>
      </c>
    </row>
    <row r="181" spans="1:12" x14ac:dyDescent="0.25">
      <c r="A181" s="114" t="s">
        <v>86</v>
      </c>
      <c r="B181" s="21" t="s">
        <v>213</v>
      </c>
      <c r="C181" s="4">
        <v>35.018050541999997</v>
      </c>
      <c r="D181" s="7" t="str">
        <f t="shared" si="25"/>
        <v>N/A</v>
      </c>
      <c r="E181" s="4">
        <v>37.728937729000002</v>
      </c>
      <c r="F181" s="7" t="str">
        <f t="shared" si="26"/>
        <v>N/A</v>
      </c>
      <c r="G181" s="4">
        <v>31.320754717</v>
      </c>
      <c r="H181" s="7" t="str">
        <f t="shared" si="27"/>
        <v>N/A</v>
      </c>
      <c r="I181" s="8">
        <v>7.7409999999999997</v>
      </c>
      <c r="J181" s="8">
        <v>-17</v>
      </c>
      <c r="K181" s="25" t="s">
        <v>736</v>
      </c>
      <c r="L181" s="91" t="str">
        <f t="shared" si="28"/>
        <v>Yes</v>
      </c>
    </row>
    <row r="182" spans="1:12" x14ac:dyDescent="0.25">
      <c r="A182" s="114" t="s">
        <v>87</v>
      </c>
      <c r="B182" s="21" t="s">
        <v>213</v>
      </c>
      <c r="C182" s="4">
        <v>69.784572714999996</v>
      </c>
      <c r="D182" s="7" t="str">
        <f t="shared" si="25"/>
        <v>N/A</v>
      </c>
      <c r="E182" s="4">
        <v>68.988731157999993</v>
      </c>
      <c r="F182" s="7" t="str">
        <f t="shared" si="26"/>
        <v>N/A</v>
      </c>
      <c r="G182" s="4">
        <v>67.681838675999998</v>
      </c>
      <c r="H182" s="7" t="str">
        <f t="shared" si="27"/>
        <v>N/A</v>
      </c>
      <c r="I182" s="8">
        <v>-1.1399999999999999</v>
      </c>
      <c r="J182" s="8">
        <v>-1.89</v>
      </c>
      <c r="K182" s="25" t="s">
        <v>736</v>
      </c>
      <c r="L182" s="91" t="str">
        <f t="shared" si="28"/>
        <v>Yes</v>
      </c>
    </row>
    <row r="183" spans="1:12" x14ac:dyDescent="0.25">
      <c r="A183" s="114" t="s">
        <v>467</v>
      </c>
      <c r="B183" s="21" t="s">
        <v>213</v>
      </c>
      <c r="C183" s="4">
        <v>69.117647059000006</v>
      </c>
      <c r="D183" s="7" t="str">
        <f t="shared" si="25"/>
        <v>N/A</v>
      </c>
      <c r="E183" s="4">
        <v>67.921440262000004</v>
      </c>
      <c r="F183" s="7" t="str">
        <f t="shared" si="26"/>
        <v>N/A</v>
      </c>
      <c r="G183" s="4">
        <v>65.971107544000006</v>
      </c>
      <c r="H183" s="7" t="str">
        <f t="shared" si="27"/>
        <v>N/A</v>
      </c>
      <c r="I183" s="8">
        <v>-1.73</v>
      </c>
      <c r="J183" s="8">
        <v>-2.87</v>
      </c>
      <c r="K183" s="25" t="s">
        <v>736</v>
      </c>
      <c r="L183" s="91" t="str">
        <f t="shared" si="28"/>
        <v>Yes</v>
      </c>
    </row>
    <row r="184" spans="1:12" x14ac:dyDescent="0.25">
      <c r="A184" s="114" t="s">
        <v>468</v>
      </c>
      <c r="B184" s="21" t="s">
        <v>213</v>
      </c>
      <c r="C184" s="4">
        <v>84.714983977000003</v>
      </c>
      <c r="D184" s="7" t="str">
        <f t="shared" si="25"/>
        <v>N/A</v>
      </c>
      <c r="E184" s="4">
        <v>84.882677266000002</v>
      </c>
      <c r="F184" s="7" t="str">
        <f t="shared" si="26"/>
        <v>N/A</v>
      </c>
      <c r="G184" s="4">
        <v>83.507409804000005</v>
      </c>
      <c r="H184" s="7" t="str">
        <f t="shared" si="27"/>
        <v>N/A</v>
      </c>
      <c r="I184" s="8">
        <v>0.19789999999999999</v>
      </c>
      <c r="J184" s="8">
        <v>-1.62</v>
      </c>
      <c r="K184" s="25" t="s">
        <v>736</v>
      </c>
      <c r="L184" s="91" t="str">
        <f t="shared" si="28"/>
        <v>Yes</v>
      </c>
    </row>
    <row r="185" spans="1:12" x14ac:dyDescent="0.25">
      <c r="A185" s="114" t="s">
        <v>469</v>
      </c>
      <c r="B185" s="21" t="s">
        <v>213</v>
      </c>
      <c r="C185" s="4">
        <v>64.219152227999999</v>
      </c>
      <c r="D185" s="7" t="str">
        <f t="shared" si="25"/>
        <v>N/A</v>
      </c>
      <c r="E185" s="4">
        <v>62.047568345000002</v>
      </c>
      <c r="F185" s="7" t="str">
        <f t="shared" si="26"/>
        <v>N/A</v>
      </c>
      <c r="G185" s="4">
        <v>60.188729764999998</v>
      </c>
      <c r="H185" s="7" t="str">
        <f t="shared" si="27"/>
        <v>N/A</v>
      </c>
      <c r="I185" s="8">
        <v>-3.38</v>
      </c>
      <c r="J185" s="8">
        <v>-3</v>
      </c>
      <c r="K185" s="25" t="s">
        <v>736</v>
      </c>
      <c r="L185" s="91" t="str">
        <f t="shared" si="28"/>
        <v>Yes</v>
      </c>
    </row>
    <row r="186" spans="1:12" x14ac:dyDescent="0.25">
      <c r="A186" s="114" t="s">
        <v>470</v>
      </c>
      <c r="B186" s="21" t="s">
        <v>213</v>
      </c>
      <c r="C186" s="4">
        <v>72.735999169999999</v>
      </c>
      <c r="D186" s="7" t="str">
        <f t="shared" si="25"/>
        <v>N/A</v>
      </c>
      <c r="E186" s="4">
        <v>73.580902852999998</v>
      </c>
      <c r="F186" s="7" t="str">
        <f t="shared" si="26"/>
        <v>N/A</v>
      </c>
      <c r="G186" s="4">
        <v>73.324555912999998</v>
      </c>
      <c r="H186" s="7" t="str">
        <f t="shared" si="27"/>
        <v>N/A</v>
      </c>
      <c r="I186" s="8">
        <v>1.1619999999999999</v>
      </c>
      <c r="J186" s="8">
        <v>-0.34799999999999998</v>
      </c>
      <c r="K186" s="25" t="s">
        <v>736</v>
      </c>
      <c r="L186" s="91" t="str">
        <f t="shared" si="28"/>
        <v>Yes</v>
      </c>
    </row>
    <row r="187" spans="1:12" x14ac:dyDescent="0.25">
      <c r="A187" s="114" t="s">
        <v>116</v>
      </c>
      <c r="B187" s="21" t="s">
        <v>213</v>
      </c>
      <c r="C187" s="4">
        <v>81.945779328</v>
      </c>
      <c r="D187" s="7" t="str">
        <f t="shared" si="25"/>
        <v>N/A</v>
      </c>
      <c r="E187" s="4">
        <v>84.020517359999999</v>
      </c>
      <c r="F187" s="7" t="str">
        <f t="shared" si="26"/>
        <v>N/A</v>
      </c>
      <c r="G187" s="4">
        <v>84.853123378000006</v>
      </c>
      <c r="H187" s="7" t="str">
        <f t="shared" si="27"/>
        <v>N/A</v>
      </c>
      <c r="I187" s="8">
        <v>2.532</v>
      </c>
      <c r="J187" s="8">
        <v>0.99099999999999999</v>
      </c>
      <c r="K187" s="25" t="s">
        <v>736</v>
      </c>
      <c r="L187" s="91" t="str">
        <f t="shared" si="28"/>
        <v>Yes</v>
      </c>
    </row>
    <row r="188" spans="1:12" x14ac:dyDescent="0.25">
      <c r="A188" s="114" t="s">
        <v>471</v>
      </c>
      <c r="B188" s="21" t="s">
        <v>213</v>
      </c>
      <c r="C188" s="4">
        <v>69.117647059000006</v>
      </c>
      <c r="D188" s="7" t="str">
        <f t="shared" si="25"/>
        <v>N/A</v>
      </c>
      <c r="E188" s="4">
        <v>70.049099835999996</v>
      </c>
      <c r="F188" s="7" t="str">
        <f t="shared" si="26"/>
        <v>N/A</v>
      </c>
      <c r="G188" s="4">
        <v>69.823434992000003</v>
      </c>
      <c r="H188" s="7" t="str">
        <f t="shared" si="27"/>
        <v>N/A</v>
      </c>
      <c r="I188" s="8">
        <v>1.3480000000000001</v>
      </c>
      <c r="J188" s="8">
        <v>-0.32200000000000001</v>
      </c>
      <c r="K188" s="25" t="s">
        <v>736</v>
      </c>
      <c r="L188" s="91" t="str">
        <f t="shared" si="28"/>
        <v>Yes</v>
      </c>
    </row>
    <row r="189" spans="1:12" x14ac:dyDescent="0.25">
      <c r="A189" s="114" t="s">
        <v>472</v>
      </c>
      <c r="B189" s="21" t="s">
        <v>213</v>
      </c>
      <c r="C189" s="4">
        <v>90.214611723999994</v>
      </c>
      <c r="D189" s="7" t="str">
        <f t="shared" si="25"/>
        <v>N/A</v>
      </c>
      <c r="E189" s="4">
        <v>91.303372226999997</v>
      </c>
      <c r="F189" s="7" t="str">
        <f t="shared" si="26"/>
        <v>N/A</v>
      </c>
      <c r="G189" s="4">
        <v>90.501278615000004</v>
      </c>
      <c r="H189" s="7" t="str">
        <f t="shared" si="27"/>
        <v>N/A</v>
      </c>
      <c r="I189" s="8">
        <v>1.2070000000000001</v>
      </c>
      <c r="J189" s="8">
        <v>-0.878</v>
      </c>
      <c r="K189" s="25" t="s">
        <v>736</v>
      </c>
      <c r="L189" s="91" t="str">
        <f t="shared" si="28"/>
        <v>Yes</v>
      </c>
    </row>
    <row r="190" spans="1:12" x14ac:dyDescent="0.25">
      <c r="A190" s="114" t="s">
        <v>473</v>
      </c>
      <c r="B190" s="21" t="s">
        <v>213</v>
      </c>
      <c r="C190" s="4">
        <v>84.498921030999995</v>
      </c>
      <c r="D190" s="7" t="str">
        <f t="shared" si="25"/>
        <v>N/A</v>
      </c>
      <c r="E190" s="4">
        <v>86.099691856000007</v>
      </c>
      <c r="F190" s="7" t="str">
        <f t="shared" si="26"/>
        <v>N/A</v>
      </c>
      <c r="G190" s="4">
        <v>86.722340017999997</v>
      </c>
      <c r="H190" s="7" t="str">
        <f t="shared" si="27"/>
        <v>N/A</v>
      </c>
      <c r="I190" s="8">
        <v>1.8939999999999999</v>
      </c>
      <c r="J190" s="8">
        <v>0.72319999999999995</v>
      </c>
      <c r="K190" s="25" t="s">
        <v>736</v>
      </c>
      <c r="L190" s="91" t="str">
        <f t="shared" si="28"/>
        <v>Yes</v>
      </c>
    </row>
    <row r="191" spans="1:12" x14ac:dyDescent="0.25">
      <c r="A191" s="114" t="s">
        <v>474</v>
      </c>
      <c r="B191" s="21" t="s">
        <v>213</v>
      </c>
      <c r="C191" s="4">
        <v>76.630115188999994</v>
      </c>
      <c r="D191" s="7" t="str">
        <f t="shared" si="25"/>
        <v>N/A</v>
      </c>
      <c r="E191" s="4">
        <v>79.200030038999998</v>
      </c>
      <c r="F191" s="7" t="str">
        <f t="shared" si="26"/>
        <v>N/A</v>
      </c>
      <c r="G191" s="4">
        <v>80.188210917000006</v>
      </c>
      <c r="H191" s="7" t="str">
        <f t="shared" si="27"/>
        <v>N/A</v>
      </c>
      <c r="I191" s="8">
        <v>3.3540000000000001</v>
      </c>
      <c r="J191" s="8">
        <v>1.248</v>
      </c>
      <c r="K191" s="25" t="s">
        <v>736</v>
      </c>
      <c r="L191" s="91" t="str">
        <f t="shared" si="28"/>
        <v>Yes</v>
      </c>
    </row>
    <row r="192" spans="1:12" x14ac:dyDescent="0.25">
      <c r="A192" s="114" t="s">
        <v>1353</v>
      </c>
      <c r="B192" s="21" t="s">
        <v>213</v>
      </c>
      <c r="C192" s="22">
        <v>5.1142011833999996</v>
      </c>
      <c r="D192" s="7" t="str">
        <f t="shared" si="25"/>
        <v>N/A</v>
      </c>
      <c r="E192" s="22">
        <v>5.7121068186999997</v>
      </c>
      <c r="F192" s="7" t="str">
        <f t="shared" si="26"/>
        <v>N/A</v>
      </c>
      <c r="G192" s="22">
        <v>5.8468721357</v>
      </c>
      <c r="H192" s="7" t="str">
        <f t="shared" si="27"/>
        <v>N/A</v>
      </c>
      <c r="I192" s="8">
        <v>11.69</v>
      </c>
      <c r="J192" s="8">
        <v>2.359</v>
      </c>
      <c r="K192" s="25" t="s">
        <v>736</v>
      </c>
      <c r="L192" s="91" t="str">
        <f t="shared" si="28"/>
        <v>Yes</v>
      </c>
    </row>
    <row r="193" spans="1:12" x14ac:dyDescent="0.25">
      <c r="A193" s="114" t="s">
        <v>1354</v>
      </c>
      <c r="B193" s="21" t="s">
        <v>213</v>
      </c>
      <c r="C193" s="22">
        <v>6.3913043478000002</v>
      </c>
      <c r="D193" s="7" t="str">
        <f t="shared" si="25"/>
        <v>N/A</v>
      </c>
      <c r="E193" s="22">
        <v>10.423076923</v>
      </c>
      <c r="F193" s="7" t="str">
        <f t="shared" si="26"/>
        <v>N/A</v>
      </c>
      <c r="G193" s="22">
        <v>10.854166666999999</v>
      </c>
      <c r="H193" s="7" t="str">
        <f t="shared" si="27"/>
        <v>N/A</v>
      </c>
      <c r="I193" s="8">
        <v>63.08</v>
      </c>
      <c r="J193" s="8">
        <v>4.1360000000000001</v>
      </c>
      <c r="K193" s="25" t="s">
        <v>736</v>
      </c>
      <c r="L193" s="91" t="str">
        <f t="shared" si="28"/>
        <v>Yes</v>
      </c>
    </row>
    <row r="194" spans="1:12" x14ac:dyDescent="0.25">
      <c r="A194" s="114" t="s">
        <v>1355</v>
      </c>
      <c r="B194" s="21" t="s">
        <v>213</v>
      </c>
      <c r="C194" s="22">
        <v>9.0947368420999997</v>
      </c>
      <c r="D194" s="7" t="str">
        <f t="shared" si="25"/>
        <v>N/A</v>
      </c>
      <c r="E194" s="22">
        <v>10.768385239000001</v>
      </c>
      <c r="F194" s="7" t="str">
        <f t="shared" si="26"/>
        <v>N/A</v>
      </c>
      <c r="G194" s="22">
        <v>10.969323545</v>
      </c>
      <c r="H194" s="7" t="str">
        <f t="shared" si="27"/>
        <v>N/A</v>
      </c>
      <c r="I194" s="8">
        <v>18.399999999999999</v>
      </c>
      <c r="J194" s="8">
        <v>1.8660000000000001</v>
      </c>
      <c r="K194" s="25" t="s">
        <v>736</v>
      </c>
      <c r="L194" s="91" t="str">
        <f t="shared" si="28"/>
        <v>Yes</v>
      </c>
    </row>
    <row r="195" spans="1:12" x14ac:dyDescent="0.25">
      <c r="A195" s="114" t="s">
        <v>1356</v>
      </c>
      <c r="B195" s="21" t="s">
        <v>213</v>
      </c>
      <c r="C195" s="22">
        <v>4.5067672509000003</v>
      </c>
      <c r="D195" s="7" t="str">
        <f t="shared" si="25"/>
        <v>N/A</v>
      </c>
      <c r="E195" s="22">
        <v>4.9461763921999999</v>
      </c>
      <c r="F195" s="7" t="str">
        <f t="shared" si="26"/>
        <v>N/A</v>
      </c>
      <c r="G195" s="22">
        <v>4.9627873562999998</v>
      </c>
      <c r="H195" s="7" t="str">
        <f t="shared" si="27"/>
        <v>N/A</v>
      </c>
      <c r="I195" s="8">
        <v>9.75</v>
      </c>
      <c r="J195" s="8">
        <v>0.33579999999999999</v>
      </c>
      <c r="K195" s="25" t="s">
        <v>736</v>
      </c>
      <c r="L195" s="91" t="str">
        <f t="shared" si="28"/>
        <v>Yes</v>
      </c>
    </row>
    <row r="196" spans="1:12" x14ac:dyDescent="0.25">
      <c r="A196" s="114" t="s">
        <v>1357</v>
      </c>
      <c r="B196" s="21" t="s">
        <v>213</v>
      </c>
      <c r="C196" s="22">
        <v>3.6261701684999998</v>
      </c>
      <c r="D196" s="7" t="str">
        <f t="shared" si="25"/>
        <v>N/A</v>
      </c>
      <c r="E196" s="22">
        <v>3.8867750032999999</v>
      </c>
      <c r="F196" s="7" t="str">
        <f t="shared" si="26"/>
        <v>N/A</v>
      </c>
      <c r="G196" s="22">
        <v>3.7931866144000002</v>
      </c>
      <c r="H196" s="7" t="str">
        <f t="shared" si="27"/>
        <v>N/A</v>
      </c>
      <c r="I196" s="8">
        <v>7.1870000000000003</v>
      </c>
      <c r="J196" s="8">
        <v>-2.41</v>
      </c>
      <c r="K196" s="25" t="s">
        <v>736</v>
      </c>
      <c r="L196" s="91" t="str">
        <f t="shared" si="28"/>
        <v>Yes</v>
      </c>
    </row>
    <row r="197" spans="1:12" x14ac:dyDescent="0.25">
      <c r="A197" s="114" t="s">
        <v>1358</v>
      </c>
      <c r="B197" s="21" t="s">
        <v>213</v>
      </c>
      <c r="C197" s="22">
        <v>229.50361011000001</v>
      </c>
      <c r="D197" s="7" t="str">
        <f t="shared" si="25"/>
        <v>N/A</v>
      </c>
      <c r="E197" s="22">
        <v>236.85347985000001</v>
      </c>
      <c r="F197" s="7" t="str">
        <f t="shared" si="26"/>
        <v>N/A</v>
      </c>
      <c r="G197" s="22">
        <v>240.72264150999999</v>
      </c>
      <c r="H197" s="7" t="str">
        <f t="shared" si="27"/>
        <v>N/A</v>
      </c>
      <c r="I197" s="8">
        <v>3.2029999999999998</v>
      </c>
      <c r="J197" s="8">
        <v>1.6339999999999999</v>
      </c>
      <c r="K197" s="25" t="s">
        <v>736</v>
      </c>
      <c r="L197" s="91" t="str">
        <f t="shared" si="28"/>
        <v>Yes</v>
      </c>
    </row>
    <row r="198" spans="1:12" x14ac:dyDescent="0.25">
      <c r="A198" s="114" t="s">
        <v>1359</v>
      </c>
      <c r="B198" s="21" t="s">
        <v>213</v>
      </c>
      <c r="C198" s="22">
        <v>200.87962963000001</v>
      </c>
      <c r="D198" s="7" t="str">
        <f t="shared" si="25"/>
        <v>N/A</v>
      </c>
      <c r="E198" s="22">
        <v>254.25</v>
      </c>
      <c r="F198" s="7" t="str">
        <f t="shared" si="26"/>
        <v>N/A</v>
      </c>
      <c r="G198" s="22">
        <v>244.89583332999999</v>
      </c>
      <c r="H198" s="7" t="str">
        <f t="shared" si="27"/>
        <v>N/A</v>
      </c>
      <c r="I198" s="8">
        <v>26.57</v>
      </c>
      <c r="J198" s="8">
        <v>-3.68</v>
      </c>
      <c r="K198" s="25" t="s">
        <v>736</v>
      </c>
      <c r="L198" s="91" t="str">
        <f t="shared" si="28"/>
        <v>Yes</v>
      </c>
    </row>
    <row r="199" spans="1:12" x14ac:dyDescent="0.25">
      <c r="A199" s="114" t="s">
        <v>1360</v>
      </c>
      <c r="B199" s="21" t="s">
        <v>213</v>
      </c>
      <c r="C199" s="22">
        <v>275.69459459000001</v>
      </c>
      <c r="D199" s="7" t="str">
        <f t="shared" si="25"/>
        <v>N/A</v>
      </c>
      <c r="E199" s="22">
        <v>276.09625668000001</v>
      </c>
      <c r="F199" s="7" t="str">
        <f t="shared" si="26"/>
        <v>N/A</v>
      </c>
      <c r="G199" s="22">
        <v>281.86908077999999</v>
      </c>
      <c r="H199" s="7" t="str">
        <f t="shared" si="27"/>
        <v>N/A</v>
      </c>
      <c r="I199" s="8">
        <v>0.1457</v>
      </c>
      <c r="J199" s="8">
        <v>2.0910000000000002</v>
      </c>
      <c r="K199" s="25" t="s">
        <v>736</v>
      </c>
      <c r="L199" s="91" t="str">
        <f t="shared" si="28"/>
        <v>Yes</v>
      </c>
    </row>
    <row r="200" spans="1:12" x14ac:dyDescent="0.25">
      <c r="A200" s="114" t="s">
        <v>1361</v>
      </c>
      <c r="B200" s="21" t="s">
        <v>213</v>
      </c>
      <c r="C200" s="22">
        <v>59.96</v>
      </c>
      <c r="D200" s="7" t="str">
        <f t="shared" si="25"/>
        <v>N/A</v>
      </c>
      <c r="E200" s="22">
        <v>70</v>
      </c>
      <c r="F200" s="7" t="str">
        <f t="shared" si="26"/>
        <v>N/A</v>
      </c>
      <c r="G200" s="22">
        <v>48.218181817999998</v>
      </c>
      <c r="H200" s="7" t="str">
        <f t="shared" si="27"/>
        <v>N/A</v>
      </c>
      <c r="I200" s="8">
        <v>16.739999999999998</v>
      </c>
      <c r="J200" s="8">
        <v>-31.1</v>
      </c>
      <c r="K200" s="25" t="s">
        <v>736</v>
      </c>
      <c r="L200" s="91" t="str">
        <f t="shared" si="28"/>
        <v>No</v>
      </c>
    </row>
    <row r="201" spans="1:12" x14ac:dyDescent="0.25">
      <c r="A201" s="114" t="s">
        <v>1362</v>
      </c>
      <c r="B201" s="21" t="s">
        <v>213</v>
      </c>
      <c r="C201" s="22">
        <v>17.115384615</v>
      </c>
      <c r="D201" s="7" t="str">
        <f t="shared" si="25"/>
        <v>N/A</v>
      </c>
      <c r="E201" s="22">
        <v>7.3714285714000001</v>
      </c>
      <c r="F201" s="7" t="str">
        <f t="shared" si="26"/>
        <v>N/A</v>
      </c>
      <c r="G201" s="22">
        <v>11.5</v>
      </c>
      <c r="H201" s="7" t="str">
        <f t="shared" si="27"/>
        <v>N/A</v>
      </c>
      <c r="I201" s="8">
        <v>-56.9</v>
      </c>
      <c r="J201" s="8">
        <v>56.01</v>
      </c>
      <c r="K201" s="25" t="s">
        <v>736</v>
      </c>
      <c r="L201" s="91" t="str">
        <f t="shared" si="28"/>
        <v>No</v>
      </c>
    </row>
    <row r="202" spans="1:12" x14ac:dyDescent="0.25">
      <c r="A202" s="114" t="s">
        <v>28</v>
      </c>
      <c r="B202" s="21" t="s">
        <v>213</v>
      </c>
      <c r="C202" s="4">
        <v>1.0033364455</v>
      </c>
      <c r="D202" s="7" t="str">
        <f t="shared" si="25"/>
        <v>N/A</v>
      </c>
      <c r="E202" s="4">
        <v>1.7190606560999999</v>
      </c>
      <c r="F202" s="7" t="str">
        <f t="shared" si="26"/>
        <v>N/A</v>
      </c>
      <c r="G202" s="4">
        <v>1.6856806187</v>
      </c>
      <c r="H202" s="7" t="str">
        <f t="shared" si="27"/>
        <v>N/A</v>
      </c>
      <c r="I202" s="8">
        <v>71.33</v>
      </c>
      <c r="J202" s="8">
        <v>-1.94</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-50</v>
      </c>
      <c r="J203" s="8">
        <v>200</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13</v>
      </c>
      <c r="F204" s="7" t="str">
        <f t="shared" si="30"/>
        <v>N/A</v>
      </c>
      <c r="G204" s="22">
        <v>11</v>
      </c>
      <c r="H204" s="7" t="str">
        <f t="shared" si="31"/>
        <v>N/A</v>
      </c>
      <c r="I204" s="8">
        <v>30</v>
      </c>
      <c r="J204" s="8">
        <v>-15.4</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11</v>
      </c>
      <c r="H205" s="7" t="str">
        <f t="shared" si="31"/>
        <v>N/A</v>
      </c>
      <c r="I205" s="8">
        <v>60</v>
      </c>
      <c r="J205" s="8">
        <v>-37.5</v>
      </c>
      <c r="K205" s="10" t="s">
        <v>213</v>
      </c>
      <c r="L205" s="91" t="str">
        <f t="shared" si="32"/>
        <v>N/A</v>
      </c>
    </row>
    <row r="206" spans="1:12" ht="25" x14ac:dyDescent="0.25">
      <c r="A206" s="114" t="s">
        <v>1363</v>
      </c>
      <c r="B206" s="21" t="s">
        <v>213</v>
      </c>
      <c r="C206" s="22">
        <v>45</v>
      </c>
      <c r="D206" s="7" t="str">
        <f t="shared" si="29"/>
        <v>N/A</v>
      </c>
      <c r="E206" s="22">
        <v>45</v>
      </c>
      <c r="F206" s="7" t="str">
        <f t="shared" si="30"/>
        <v>N/A</v>
      </c>
      <c r="G206" s="22">
        <v>36</v>
      </c>
      <c r="H206" s="7" t="str">
        <f t="shared" si="31"/>
        <v>N/A</v>
      </c>
      <c r="I206" s="8">
        <v>0</v>
      </c>
      <c r="J206" s="8">
        <v>-20</v>
      </c>
      <c r="K206" s="10" t="s">
        <v>213</v>
      </c>
      <c r="L206" s="91" t="str">
        <f t="shared" si="32"/>
        <v>N/A</v>
      </c>
    </row>
    <row r="207" spans="1:12" x14ac:dyDescent="0.25">
      <c r="A207" s="114" t="s">
        <v>1611</v>
      </c>
      <c r="B207" s="21" t="s">
        <v>213</v>
      </c>
      <c r="C207" s="22">
        <v>11</v>
      </c>
      <c r="D207" s="7" t="str">
        <f t="shared" si="29"/>
        <v>N/A</v>
      </c>
      <c r="E207" s="22">
        <v>11</v>
      </c>
      <c r="F207" s="7" t="str">
        <f t="shared" si="30"/>
        <v>N/A</v>
      </c>
      <c r="G207" s="22">
        <v>11</v>
      </c>
      <c r="H207" s="7" t="str">
        <f t="shared" si="31"/>
        <v>N/A</v>
      </c>
      <c r="I207" s="8">
        <v>0</v>
      </c>
      <c r="J207" s="8">
        <v>-28.6</v>
      </c>
      <c r="K207" s="10" t="s">
        <v>213</v>
      </c>
      <c r="L207" s="91" t="str">
        <f t="shared" si="32"/>
        <v>N/A</v>
      </c>
    </row>
    <row r="208" spans="1:12" x14ac:dyDescent="0.25">
      <c r="A208" s="114" t="s">
        <v>1612</v>
      </c>
      <c r="B208" s="21" t="s">
        <v>213</v>
      </c>
      <c r="C208" s="22">
        <v>115</v>
      </c>
      <c r="D208" s="7" t="str">
        <f t="shared" si="29"/>
        <v>N/A</v>
      </c>
      <c r="E208" s="22">
        <v>137</v>
      </c>
      <c r="F208" s="7" t="str">
        <f t="shared" si="30"/>
        <v>N/A</v>
      </c>
      <c r="G208" s="22">
        <v>134</v>
      </c>
      <c r="H208" s="7" t="str">
        <f t="shared" si="31"/>
        <v>N/A</v>
      </c>
      <c r="I208" s="8">
        <v>19.13</v>
      </c>
      <c r="J208" s="8">
        <v>-2.19</v>
      </c>
      <c r="K208" s="10" t="s">
        <v>213</v>
      </c>
      <c r="L208" s="91" t="str">
        <f t="shared" si="32"/>
        <v>N/A</v>
      </c>
    </row>
    <row r="209" spans="1:12" x14ac:dyDescent="0.25">
      <c r="A209" s="114" t="s">
        <v>125</v>
      </c>
      <c r="B209" s="21" t="s">
        <v>213</v>
      </c>
      <c r="C209" s="26">
        <v>1593265</v>
      </c>
      <c r="D209" s="7" t="str">
        <f t="shared" si="29"/>
        <v>N/A</v>
      </c>
      <c r="E209" s="26">
        <v>1582493</v>
      </c>
      <c r="F209" s="7" t="str">
        <f t="shared" si="30"/>
        <v>N/A</v>
      </c>
      <c r="G209" s="26">
        <v>2937152</v>
      </c>
      <c r="H209" s="7" t="str">
        <f t="shared" si="31"/>
        <v>N/A</v>
      </c>
      <c r="I209" s="8">
        <v>-0.67600000000000005</v>
      </c>
      <c r="J209" s="8">
        <v>85.6</v>
      </c>
      <c r="K209" s="10" t="s">
        <v>213</v>
      </c>
      <c r="L209" s="91" t="str">
        <f t="shared" si="32"/>
        <v>N/A</v>
      </c>
    </row>
    <row r="210" spans="1:12" x14ac:dyDescent="0.25">
      <c r="A210" s="148" t="s">
        <v>1607</v>
      </c>
      <c r="B210" s="21" t="s">
        <v>213</v>
      </c>
      <c r="C210" s="26">
        <v>1556150</v>
      </c>
      <c r="D210" s="7" t="str">
        <f t="shared" si="29"/>
        <v>N/A</v>
      </c>
      <c r="E210" s="26">
        <v>1478050</v>
      </c>
      <c r="F210" s="7" t="str">
        <f t="shared" si="30"/>
        <v>N/A</v>
      </c>
      <c r="G210" s="26">
        <v>1566188</v>
      </c>
      <c r="H210" s="7" t="str">
        <f t="shared" si="31"/>
        <v>N/A</v>
      </c>
      <c r="I210" s="8">
        <v>-5.0199999999999996</v>
      </c>
      <c r="J210" s="8">
        <v>5.9630000000000001</v>
      </c>
      <c r="K210" s="10" t="s">
        <v>213</v>
      </c>
      <c r="L210" s="91" t="str">
        <f t="shared" si="32"/>
        <v>N/A</v>
      </c>
    </row>
    <row r="211" spans="1:12" x14ac:dyDescent="0.25">
      <c r="A211" s="148" t="s">
        <v>1364</v>
      </c>
      <c r="B211" s="21" t="s">
        <v>213</v>
      </c>
      <c r="C211" s="26">
        <v>293431</v>
      </c>
      <c r="D211" s="7" t="str">
        <f t="shared" si="29"/>
        <v>N/A</v>
      </c>
      <c r="E211" s="26">
        <v>300860</v>
      </c>
      <c r="F211" s="7" t="str">
        <f t="shared" si="30"/>
        <v>N/A</v>
      </c>
      <c r="G211" s="26">
        <v>304094</v>
      </c>
      <c r="H211" s="7" t="str">
        <f t="shared" si="31"/>
        <v>N/A</v>
      </c>
      <c r="I211" s="8">
        <v>2.532</v>
      </c>
      <c r="J211" s="8">
        <v>1.075</v>
      </c>
      <c r="K211" s="10" t="s">
        <v>213</v>
      </c>
      <c r="L211" s="91" t="str">
        <f t="shared" si="32"/>
        <v>N/A</v>
      </c>
    </row>
    <row r="212" spans="1:12" x14ac:dyDescent="0.25">
      <c r="A212" s="148" t="s">
        <v>1601</v>
      </c>
      <c r="B212" s="21" t="s">
        <v>213</v>
      </c>
      <c r="C212" s="26">
        <v>841241</v>
      </c>
      <c r="D212" s="7" t="str">
        <f t="shared" si="29"/>
        <v>N/A</v>
      </c>
      <c r="E212" s="26">
        <v>682667</v>
      </c>
      <c r="F212" s="7" t="str">
        <f t="shared" si="30"/>
        <v>N/A</v>
      </c>
      <c r="G212" s="26">
        <v>2930182</v>
      </c>
      <c r="H212" s="7" t="str">
        <f t="shared" si="31"/>
        <v>N/A</v>
      </c>
      <c r="I212" s="8">
        <v>-18.899999999999999</v>
      </c>
      <c r="J212" s="8">
        <v>329.2</v>
      </c>
      <c r="K212" s="10" t="s">
        <v>213</v>
      </c>
      <c r="L212" s="91" t="str">
        <f t="shared" si="32"/>
        <v>N/A</v>
      </c>
    </row>
    <row r="213" spans="1:12" x14ac:dyDescent="0.25">
      <c r="A213" s="148" t="s">
        <v>1602</v>
      </c>
      <c r="B213" s="21" t="s">
        <v>213</v>
      </c>
      <c r="C213" s="26">
        <v>366092</v>
      </c>
      <c r="D213" s="7" t="str">
        <f t="shared" si="29"/>
        <v>N/A</v>
      </c>
      <c r="E213" s="26">
        <v>532110</v>
      </c>
      <c r="F213" s="7" t="str">
        <f t="shared" si="30"/>
        <v>N/A</v>
      </c>
      <c r="G213" s="26">
        <v>718435</v>
      </c>
      <c r="H213" s="7" t="str">
        <f t="shared" si="31"/>
        <v>N/A</v>
      </c>
      <c r="I213" s="8">
        <v>45.35</v>
      </c>
      <c r="J213" s="8">
        <v>35.020000000000003</v>
      </c>
      <c r="K213" s="10" t="s">
        <v>213</v>
      </c>
      <c r="L213" s="91" t="str">
        <f t="shared" si="32"/>
        <v>N/A</v>
      </c>
    </row>
    <row r="214" spans="1:12" ht="25" x14ac:dyDescent="0.25">
      <c r="A214" s="114" t="s">
        <v>1365</v>
      </c>
      <c r="B214" s="21" t="s">
        <v>213</v>
      </c>
      <c r="C214" s="26">
        <v>6198079</v>
      </c>
      <c r="D214" s="7" t="str">
        <f t="shared" ref="D214:D228" si="33">IF($B214="N/A","N/A",IF(C214&gt;10,"No",IF(C214&lt;-10,"No","Yes")))</f>
        <v>N/A</v>
      </c>
      <c r="E214" s="26">
        <v>6028850</v>
      </c>
      <c r="F214" s="7" t="str">
        <f t="shared" ref="F214:F228" si="34">IF($B214="N/A","N/A",IF(E214&gt;10,"No",IF(E214&lt;-10,"No","Yes")))</f>
        <v>N/A</v>
      </c>
      <c r="G214" s="26">
        <v>5546453</v>
      </c>
      <c r="H214" s="7" t="str">
        <f t="shared" ref="H214:H228" si="35">IF($B214="N/A","N/A",IF(G214&gt;10,"No",IF(G214&lt;-10,"No","Yes")))</f>
        <v>N/A</v>
      </c>
      <c r="I214" s="8">
        <v>-2.73</v>
      </c>
      <c r="J214" s="8">
        <v>-8</v>
      </c>
      <c r="K214" s="25" t="s">
        <v>736</v>
      </c>
      <c r="L214" s="91" t="str">
        <f t="shared" ref="L214:L228" si="36">IF(J214="Div by 0", "N/A", IF(K214="N/A","N/A", IF(J214&gt;VALUE(MID(K214,1,2)), "No", IF(J214&lt;-1*VALUE(MID(K214,1,2)), "No", "Yes"))))</f>
        <v>Yes</v>
      </c>
    </row>
    <row r="215" spans="1:12" x14ac:dyDescent="0.25">
      <c r="A215" s="122" t="s">
        <v>647</v>
      </c>
      <c r="B215" s="21" t="s">
        <v>213</v>
      </c>
      <c r="C215" s="22">
        <v>27704</v>
      </c>
      <c r="D215" s="7" t="str">
        <f t="shared" si="33"/>
        <v>N/A</v>
      </c>
      <c r="E215" s="22">
        <v>26364</v>
      </c>
      <c r="F215" s="7" t="str">
        <f t="shared" si="34"/>
        <v>N/A</v>
      </c>
      <c r="G215" s="22">
        <v>23496</v>
      </c>
      <c r="H215" s="7" t="str">
        <f t="shared" si="35"/>
        <v>N/A</v>
      </c>
      <c r="I215" s="8">
        <v>-4.84</v>
      </c>
      <c r="J215" s="8">
        <v>-10.9</v>
      </c>
      <c r="K215" s="25" t="s">
        <v>736</v>
      </c>
      <c r="L215" s="91" t="str">
        <f t="shared" si="36"/>
        <v>Yes</v>
      </c>
    </row>
    <row r="216" spans="1:12" x14ac:dyDescent="0.25">
      <c r="A216" s="122" t="s">
        <v>1366</v>
      </c>
      <c r="B216" s="21" t="s">
        <v>213</v>
      </c>
      <c r="C216" s="26">
        <v>223.72505774999999</v>
      </c>
      <c r="D216" s="7" t="str">
        <f t="shared" si="33"/>
        <v>N/A</v>
      </c>
      <c r="E216" s="26">
        <v>228.67736307000001</v>
      </c>
      <c r="F216" s="7" t="str">
        <f t="shared" si="34"/>
        <v>N/A</v>
      </c>
      <c r="G216" s="26">
        <v>236.05945693000001</v>
      </c>
      <c r="H216" s="7" t="str">
        <f t="shared" si="35"/>
        <v>N/A</v>
      </c>
      <c r="I216" s="8">
        <v>2.214</v>
      </c>
      <c r="J216" s="8">
        <v>3.2280000000000002</v>
      </c>
      <c r="K216" s="25" t="s">
        <v>736</v>
      </c>
      <c r="L216" s="91" t="str">
        <f t="shared" si="36"/>
        <v>Yes</v>
      </c>
    </row>
    <row r="217" spans="1:12" ht="25" x14ac:dyDescent="0.25">
      <c r="A217" s="114" t="s">
        <v>1367</v>
      </c>
      <c r="B217" s="21" t="s">
        <v>213</v>
      </c>
      <c r="C217" s="26">
        <v>9999404</v>
      </c>
      <c r="D217" s="7" t="str">
        <f t="shared" si="33"/>
        <v>N/A</v>
      </c>
      <c r="E217" s="26">
        <v>10875041</v>
      </c>
      <c r="F217" s="7" t="str">
        <f t="shared" si="34"/>
        <v>N/A</v>
      </c>
      <c r="G217" s="26">
        <v>10304269</v>
      </c>
      <c r="H217" s="7" t="str">
        <f t="shared" si="35"/>
        <v>N/A</v>
      </c>
      <c r="I217" s="8">
        <v>8.7569999999999997</v>
      </c>
      <c r="J217" s="8">
        <v>-5.25</v>
      </c>
      <c r="K217" s="25" t="s">
        <v>736</v>
      </c>
      <c r="L217" s="91" t="str">
        <f t="shared" si="36"/>
        <v>Yes</v>
      </c>
    </row>
    <row r="218" spans="1:12" x14ac:dyDescent="0.25">
      <c r="A218" s="122" t="s">
        <v>514</v>
      </c>
      <c r="B218" s="21" t="s">
        <v>213</v>
      </c>
      <c r="C218" s="22">
        <v>25670</v>
      </c>
      <c r="D218" s="7" t="str">
        <f t="shared" si="33"/>
        <v>N/A</v>
      </c>
      <c r="E218" s="22">
        <v>24426</v>
      </c>
      <c r="F218" s="7" t="str">
        <f t="shared" si="34"/>
        <v>N/A</v>
      </c>
      <c r="G218" s="22">
        <v>22413</v>
      </c>
      <c r="H218" s="7" t="str">
        <f t="shared" si="35"/>
        <v>N/A</v>
      </c>
      <c r="I218" s="8">
        <v>-4.8499999999999996</v>
      </c>
      <c r="J218" s="8">
        <v>-8.24</v>
      </c>
      <c r="K218" s="25" t="s">
        <v>736</v>
      </c>
      <c r="L218" s="91" t="str">
        <f t="shared" si="36"/>
        <v>Yes</v>
      </c>
    </row>
    <row r="219" spans="1:12" x14ac:dyDescent="0.25">
      <c r="A219" s="114" t="s">
        <v>1368</v>
      </c>
      <c r="B219" s="21" t="s">
        <v>213</v>
      </c>
      <c r="C219" s="26">
        <v>389.53657965999997</v>
      </c>
      <c r="D219" s="7" t="str">
        <f t="shared" si="33"/>
        <v>N/A</v>
      </c>
      <c r="E219" s="26">
        <v>445.22398263999997</v>
      </c>
      <c r="F219" s="7" t="str">
        <f t="shared" si="34"/>
        <v>N/A</v>
      </c>
      <c r="G219" s="26">
        <v>459.74519251999999</v>
      </c>
      <c r="H219" s="7" t="str">
        <f t="shared" si="35"/>
        <v>N/A</v>
      </c>
      <c r="I219" s="8">
        <v>14.3</v>
      </c>
      <c r="J219" s="8">
        <v>3.262</v>
      </c>
      <c r="K219" s="25" t="s">
        <v>736</v>
      </c>
      <c r="L219" s="91" t="str">
        <f t="shared" si="36"/>
        <v>Yes</v>
      </c>
    </row>
    <row r="220" spans="1:12" ht="25" x14ac:dyDescent="0.25">
      <c r="A220" s="114" t="s">
        <v>1369</v>
      </c>
      <c r="B220" s="21" t="s">
        <v>213</v>
      </c>
      <c r="C220" s="26">
        <v>35427435</v>
      </c>
      <c r="D220" s="7" t="str">
        <f t="shared" si="33"/>
        <v>N/A</v>
      </c>
      <c r="E220" s="26">
        <v>36583580</v>
      </c>
      <c r="F220" s="7" t="str">
        <f t="shared" si="34"/>
        <v>N/A</v>
      </c>
      <c r="G220" s="26">
        <v>35420432</v>
      </c>
      <c r="H220" s="7" t="str">
        <f t="shared" si="35"/>
        <v>N/A</v>
      </c>
      <c r="I220" s="8">
        <v>3.2629999999999999</v>
      </c>
      <c r="J220" s="8">
        <v>-3.18</v>
      </c>
      <c r="K220" s="25" t="s">
        <v>736</v>
      </c>
      <c r="L220" s="91" t="str">
        <f t="shared" si="36"/>
        <v>Yes</v>
      </c>
    </row>
    <row r="221" spans="1:12" x14ac:dyDescent="0.25">
      <c r="A221" s="122" t="s">
        <v>515</v>
      </c>
      <c r="B221" s="21" t="s">
        <v>213</v>
      </c>
      <c r="C221" s="22">
        <v>56368</v>
      </c>
      <c r="D221" s="7" t="str">
        <f t="shared" si="33"/>
        <v>N/A</v>
      </c>
      <c r="E221" s="22">
        <v>55716</v>
      </c>
      <c r="F221" s="7" t="str">
        <f t="shared" si="34"/>
        <v>N/A</v>
      </c>
      <c r="G221" s="22">
        <v>54061</v>
      </c>
      <c r="H221" s="7" t="str">
        <f t="shared" si="35"/>
        <v>N/A</v>
      </c>
      <c r="I221" s="8">
        <v>-1.1599999999999999</v>
      </c>
      <c r="J221" s="8">
        <v>-2.97</v>
      </c>
      <c r="K221" s="25" t="s">
        <v>736</v>
      </c>
      <c r="L221" s="91" t="str">
        <f t="shared" si="36"/>
        <v>Yes</v>
      </c>
    </row>
    <row r="222" spans="1:12" ht="25" x14ac:dyDescent="0.25">
      <c r="A222" s="114" t="s">
        <v>1370</v>
      </c>
      <c r="B222" s="21" t="s">
        <v>213</v>
      </c>
      <c r="C222" s="26">
        <v>628.50260786000001</v>
      </c>
      <c r="D222" s="7" t="str">
        <f t="shared" si="33"/>
        <v>N/A</v>
      </c>
      <c r="E222" s="26">
        <v>656.60815564999996</v>
      </c>
      <c r="F222" s="7" t="str">
        <f t="shared" si="34"/>
        <v>N/A</v>
      </c>
      <c r="G222" s="26">
        <v>655.19379960000003</v>
      </c>
      <c r="H222" s="7" t="str">
        <f t="shared" si="35"/>
        <v>N/A</v>
      </c>
      <c r="I222" s="8">
        <v>4.4720000000000004</v>
      </c>
      <c r="J222" s="8">
        <v>-0.215</v>
      </c>
      <c r="K222" s="25" t="s">
        <v>736</v>
      </c>
      <c r="L222" s="91" t="str">
        <f t="shared" si="36"/>
        <v>Yes</v>
      </c>
    </row>
    <row r="223" spans="1:12" ht="25" x14ac:dyDescent="0.25">
      <c r="A223" s="114" t="s">
        <v>1371</v>
      </c>
      <c r="B223" s="21" t="s">
        <v>213</v>
      </c>
      <c r="C223" s="26">
        <v>2471135</v>
      </c>
      <c r="D223" s="7" t="str">
        <f t="shared" si="33"/>
        <v>N/A</v>
      </c>
      <c r="E223" s="26">
        <v>2289237</v>
      </c>
      <c r="F223" s="7" t="str">
        <f t="shared" si="34"/>
        <v>N/A</v>
      </c>
      <c r="G223" s="26">
        <v>832562</v>
      </c>
      <c r="H223" s="7" t="str">
        <f t="shared" si="35"/>
        <v>N/A</v>
      </c>
      <c r="I223" s="8">
        <v>-7.36</v>
      </c>
      <c r="J223" s="8">
        <v>-63.6</v>
      </c>
      <c r="K223" s="25" t="s">
        <v>736</v>
      </c>
      <c r="L223" s="91" t="str">
        <f t="shared" si="36"/>
        <v>No</v>
      </c>
    </row>
    <row r="224" spans="1:12" x14ac:dyDescent="0.25">
      <c r="A224" s="114" t="s">
        <v>516</v>
      </c>
      <c r="B224" s="21" t="s">
        <v>213</v>
      </c>
      <c r="C224" s="22">
        <v>1546</v>
      </c>
      <c r="D224" s="7" t="str">
        <f t="shared" si="33"/>
        <v>N/A</v>
      </c>
      <c r="E224" s="22">
        <v>1379</v>
      </c>
      <c r="F224" s="7" t="str">
        <f t="shared" si="34"/>
        <v>N/A</v>
      </c>
      <c r="G224" s="22">
        <v>837</v>
      </c>
      <c r="H224" s="7" t="str">
        <f t="shared" si="35"/>
        <v>N/A</v>
      </c>
      <c r="I224" s="8">
        <v>-10.8</v>
      </c>
      <c r="J224" s="8">
        <v>-39.299999999999997</v>
      </c>
      <c r="K224" s="25" t="s">
        <v>736</v>
      </c>
      <c r="L224" s="91" t="str">
        <f t="shared" si="36"/>
        <v>No</v>
      </c>
    </row>
    <row r="225" spans="1:12" x14ac:dyDescent="0.25">
      <c r="A225" s="114" t="s">
        <v>1372</v>
      </c>
      <c r="B225" s="21" t="s">
        <v>213</v>
      </c>
      <c r="C225" s="26">
        <v>1598.4055627</v>
      </c>
      <c r="D225" s="7" t="str">
        <f t="shared" si="33"/>
        <v>N/A</v>
      </c>
      <c r="E225" s="26">
        <v>1660.0703407999999</v>
      </c>
      <c r="F225" s="7" t="str">
        <f t="shared" si="34"/>
        <v>N/A</v>
      </c>
      <c r="G225" s="26">
        <v>994.69772998999997</v>
      </c>
      <c r="H225" s="7" t="str">
        <f t="shared" si="35"/>
        <v>N/A</v>
      </c>
      <c r="I225" s="8">
        <v>3.8580000000000001</v>
      </c>
      <c r="J225" s="8">
        <v>-40.1</v>
      </c>
      <c r="K225" s="25" t="s">
        <v>736</v>
      </c>
      <c r="L225" s="91" t="str">
        <f t="shared" si="36"/>
        <v>No</v>
      </c>
    </row>
    <row r="226" spans="1:12" ht="25" x14ac:dyDescent="0.25">
      <c r="A226" s="114" t="s">
        <v>1373</v>
      </c>
      <c r="B226" s="21" t="s">
        <v>213</v>
      </c>
      <c r="C226" s="26">
        <v>28238</v>
      </c>
      <c r="D226" s="7" t="str">
        <f t="shared" si="33"/>
        <v>N/A</v>
      </c>
      <c r="E226" s="26">
        <v>31082</v>
      </c>
      <c r="F226" s="7" t="str">
        <f t="shared" si="34"/>
        <v>N/A</v>
      </c>
      <c r="G226" s="26">
        <v>7674912</v>
      </c>
      <c r="H226" s="7" t="str">
        <f t="shared" si="35"/>
        <v>N/A</v>
      </c>
      <c r="I226" s="8">
        <v>10.07</v>
      </c>
      <c r="J226" s="8">
        <v>24592</v>
      </c>
      <c r="K226" s="25" t="s">
        <v>736</v>
      </c>
      <c r="L226" s="91" t="str">
        <f t="shared" si="36"/>
        <v>No</v>
      </c>
    </row>
    <row r="227" spans="1:12" ht="25" x14ac:dyDescent="0.25">
      <c r="A227" s="114" t="s">
        <v>517</v>
      </c>
      <c r="B227" s="21" t="s">
        <v>213</v>
      </c>
      <c r="C227" s="22">
        <v>93</v>
      </c>
      <c r="D227" s="7" t="str">
        <f t="shared" si="33"/>
        <v>N/A</v>
      </c>
      <c r="E227" s="22">
        <v>111</v>
      </c>
      <c r="F227" s="7" t="str">
        <f t="shared" si="34"/>
        <v>N/A</v>
      </c>
      <c r="G227" s="22">
        <v>1683</v>
      </c>
      <c r="H227" s="7" t="str">
        <f t="shared" si="35"/>
        <v>N/A</v>
      </c>
      <c r="I227" s="8">
        <v>19.350000000000001</v>
      </c>
      <c r="J227" s="8">
        <v>1416</v>
      </c>
      <c r="K227" s="25" t="s">
        <v>736</v>
      </c>
      <c r="L227" s="91" t="str">
        <f t="shared" si="36"/>
        <v>No</v>
      </c>
    </row>
    <row r="228" spans="1:12" ht="25" x14ac:dyDescent="0.25">
      <c r="A228" s="114" t="s">
        <v>1374</v>
      </c>
      <c r="B228" s="21" t="s">
        <v>213</v>
      </c>
      <c r="C228" s="26">
        <v>303.63440859999997</v>
      </c>
      <c r="D228" s="7" t="str">
        <f t="shared" si="33"/>
        <v>N/A</v>
      </c>
      <c r="E228" s="26">
        <v>280.01801802</v>
      </c>
      <c r="F228" s="7" t="str">
        <f t="shared" si="34"/>
        <v>N/A</v>
      </c>
      <c r="G228" s="26">
        <v>4560.2566845000001</v>
      </c>
      <c r="H228" s="7" t="str">
        <f t="shared" si="35"/>
        <v>N/A</v>
      </c>
      <c r="I228" s="8">
        <v>-7.78</v>
      </c>
      <c r="J228" s="8">
        <v>1529</v>
      </c>
      <c r="K228" s="25" t="s">
        <v>736</v>
      </c>
      <c r="L228" s="91" t="str">
        <f t="shared" si="36"/>
        <v>No</v>
      </c>
    </row>
    <row r="229" spans="1:12" x14ac:dyDescent="0.25">
      <c r="A229" s="114" t="s">
        <v>1375</v>
      </c>
      <c r="B229" s="21" t="s">
        <v>213</v>
      </c>
      <c r="C229" s="10">
        <v>10392184</v>
      </c>
      <c r="D229" s="7" t="str">
        <f t="shared" ref="D229:D252" si="37">IF($B229="N/A","N/A",IF(C229&gt;10,"No",IF(C229&lt;-10,"No","Yes")))</f>
        <v>N/A</v>
      </c>
      <c r="E229" s="10">
        <v>15167519</v>
      </c>
      <c r="F229" s="7" t="str">
        <f t="shared" ref="F229:F252" si="38">IF($B229="N/A","N/A",IF(E229&gt;10,"No",IF(E229&lt;-10,"No","Yes")))</f>
        <v>N/A</v>
      </c>
      <c r="G229" s="10">
        <v>25954486</v>
      </c>
      <c r="H229" s="7" t="str">
        <f t="shared" ref="H229:H252" si="39">IF($B229="N/A","N/A",IF(G229&gt;10,"No",IF(G229&lt;-10,"No","Yes")))</f>
        <v>N/A</v>
      </c>
      <c r="I229" s="8">
        <v>45.95</v>
      </c>
      <c r="J229" s="8">
        <v>71.12</v>
      </c>
      <c r="K229" s="25" t="s">
        <v>736</v>
      </c>
      <c r="L229" s="91" t="str">
        <f t="shared" ref="L229:L252" si="40">IF(J229="Div by 0", "N/A", IF(K229="N/A","N/A", IF(J229&gt;VALUE(MID(K229,1,2)), "No", IF(J229&lt;-1*VALUE(MID(K229,1,2)), "No", "Yes"))))</f>
        <v>No</v>
      </c>
    </row>
    <row r="230" spans="1:12" x14ac:dyDescent="0.25">
      <c r="A230" s="122" t="s">
        <v>1376</v>
      </c>
      <c r="B230" s="21" t="s">
        <v>213</v>
      </c>
      <c r="C230" s="1">
        <v>2841</v>
      </c>
      <c r="D230" s="7" t="str">
        <f t="shared" si="37"/>
        <v>N/A</v>
      </c>
      <c r="E230" s="1">
        <v>2945</v>
      </c>
      <c r="F230" s="7" t="str">
        <f t="shared" si="38"/>
        <v>N/A</v>
      </c>
      <c r="G230" s="1">
        <v>4171</v>
      </c>
      <c r="H230" s="7" t="str">
        <f t="shared" si="39"/>
        <v>N/A</v>
      </c>
      <c r="I230" s="8">
        <v>3.661</v>
      </c>
      <c r="J230" s="8">
        <v>41.63</v>
      </c>
      <c r="K230" s="25" t="s">
        <v>736</v>
      </c>
      <c r="L230" s="91" t="str">
        <f t="shared" si="40"/>
        <v>No</v>
      </c>
    </row>
    <row r="231" spans="1:12" x14ac:dyDescent="0.25">
      <c r="A231" s="122" t="s">
        <v>1377</v>
      </c>
      <c r="B231" s="21" t="s">
        <v>213</v>
      </c>
      <c r="C231" s="10">
        <v>3657.9317142</v>
      </c>
      <c r="D231" s="7" t="str">
        <f t="shared" si="37"/>
        <v>N/A</v>
      </c>
      <c r="E231" s="10">
        <v>5150.2611205000003</v>
      </c>
      <c r="F231" s="7" t="str">
        <f t="shared" si="38"/>
        <v>N/A</v>
      </c>
      <c r="G231" s="10">
        <v>6222.6051306999998</v>
      </c>
      <c r="H231" s="7" t="str">
        <f t="shared" si="39"/>
        <v>N/A</v>
      </c>
      <c r="I231" s="8">
        <v>40.799999999999997</v>
      </c>
      <c r="J231" s="8">
        <v>20.82</v>
      </c>
      <c r="K231" s="25" t="s">
        <v>736</v>
      </c>
      <c r="L231" s="91" t="str">
        <f t="shared" si="40"/>
        <v>Yes</v>
      </c>
    </row>
    <row r="232" spans="1:12" x14ac:dyDescent="0.25">
      <c r="A232" s="122" t="s">
        <v>1378</v>
      </c>
      <c r="B232" s="21" t="s">
        <v>213</v>
      </c>
      <c r="C232" s="10">
        <v>7501.9473684000004</v>
      </c>
      <c r="D232" s="7" t="str">
        <f t="shared" si="37"/>
        <v>N/A</v>
      </c>
      <c r="E232" s="10">
        <v>7491.6374999999998</v>
      </c>
      <c r="F232" s="7" t="str">
        <f t="shared" si="38"/>
        <v>N/A</v>
      </c>
      <c r="G232" s="10">
        <v>10230.43038</v>
      </c>
      <c r="H232" s="7" t="str">
        <f t="shared" si="39"/>
        <v>N/A</v>
      </c>
      <c r="I232" s="8">
        <v>-0.13700000000000001</v>
      </c>
      <c r="J232" s="8">
        <v>36.56</v>
      </c>
      <c r="K232" s="25" t="s">
        <v>736</v>
      </c>
      <c r="L232" s="91" t="str">
        <f t="shared" si="40"/>
        <v>No</v>
      </c>
    </row>
    <row r="233" spans="1:12" ht="25" x14ac:dyDescent="0.25">
      <c r="A233" s="122" t="s">
        <v>1379</v>
      </c>
      <c r="B233" s="21" t="s">
        <v>213</v>
      </c>
      <c r="C233" s="10">
        <v>4818.6336522000001</v>
      </c>
      <c r="D233" s="7" t="str">
        <f t="shared" si="37"/>
        <v>N/A</v>
      </c>
      <c r="E233" s="10">
        <v>6644.1368044999999</v>
      </c>
      <c r="F233" s="7" t="str">
        <f t="shared" si="38"/>
        <v>N/A</v>
      </c>
      <c r="G233" s="10">
        <v>7113.7938528000004</v>
      </c>
      <c r="H233" s="7" t="str">
        <f t="shared" si="39"/>
        <v>N/A</v>
      </c>
      <c r="I233" s="8">
        <v>37.880000000000003</v>
      </c>
      <c r="J233" s="8">
        <v>7.069</v>
      </c>
      <c r="K233" s="25" t="s">
        <v>736</v>
      </c>
      <c r="L233" s="91" t="str">
        <f t="shared" si="40"/>
        <v>Yes</v>
      </c>
    </row>
    <row r="234" spans="1:12" x14ac:dyDescent="0.25">
      <c r="A234" s="122" t="s">
        <v>1380</v>
      </c>
      <c r="B234" s="21" t="s">
        <v>213</v>
      </c>
      <c r="C234" s="10">
        <v>1287.675</v>
      </c>
      <c r="D234" s="7" t="str">
        <f t="shared" si="37"/>
        <v>N/A</v>
      </c>
      <c r="E234" s="10">
        <v>1989.3821429</v>
      </c>
      <c r="F234" s="7" t="str">
        <f t="shared" si="38"/>
        <v>N/A</v>
      </c>
      <c r="G234" s="10">
        <v>3103.7148013999999</v>
      </c>
      <c r="H234" s="7" t="str">
        <f t="shared" si="39"/>
        <v>N/A</v>
      </c>
      <c r="I234" s="8">
        <v>54.49</v>
      </c>
      <c r="J234" s="8">
        <v>56.01</v>
      </c>
      <c r="K234" s="25" t="s">
        <v>736</v>
      </c>
      <c r="L234" s="91" t="str">
        <f t="shared" si="40"/>
        <v>No</v>
      </c>
    </row>
    <row r="235" spans="1:12" x14ac:dyDescent="0.25">
      <c r="A235" s="122" t="s">
        <v>1381</v>
      </c>
      <c r="B235" s="21" t="s">
        <v>213</v>
      </c>
      <c r="C235" s="10">
        <v>995.98218263000001</v>
      </c>
      <c r="D235" s="7" t="str">
        <f t="shared" si="37"/>
        <v>N/A</v>
      </c>
      <c r="E235" s="10">
        <v>1266.6763006000001</v>
      </c>
      <c r="F235" s="7" t="str">
        <f t="shared" si="38"/>
        <v>N/A</v>
      </c>
      <c r="G235" s="10">
        <v>1619.2239748</v>
      </c>
      <c r="H235" s="7" t="str">
        <f t="shared" si="39"/>
        <v>N/A</v>
      </c>
      <c r="I235" s="8">
        <v>27.18</v>
      </c>
      <c r="J235" s="8">
        <v>27.83</v>
      </c>
      <c r="K235" s="25" t="s">
        <v>736</v>
      </c>
      <c r="L235" s="91" t="str">
        <f t="shared" si="40"/>
        <v>Yes</v>
      </c>
    </row>
    <row r="236" spans="1:12" x14ac:dyDescent="0.25">
      <c r="A236" s="122" t="s">
        <v>1382</v>
      </c>
      <c r="B236" s="21" t="s">
        <v>213</v>
      </c>
      <c r="C236" s="7">
        <v>0.97518947720000004</v>
      </c>
      <c r="D236" s="7" t="str">
        <f t="shared" si="37"/>
        <v>N/A</v>
      </c>
      <c r="E236" s="7">
        <v>1.0512113024</v>
      </c>
      <c r="F236" s="7" t="str">
        <f t="shared" si="38"/>
        <v>N/A</v>
      </c>
      <c r="G236" s="7">
        <v>1.5803492606</v>
      </c>
      <c r="H236" s="7" t="str">
        <f t="shared" si="39"/>
        <v>N/A</v>
      </c>
      <c r="I236" s="8">
        <v>7.7960000000000003</v>
      </c>
      <c r="J236" s="8">
        <v>50.34</v>
      </c>
      <c r="K236" s="25" t="s">
        <v>736</v>
      </c>
      <c r="L236" s="91" t="str">
        <f t="shared" si="40"/>
        <v>No</v>
      </c>
    </row>
    <row r="237" spans="1:12" x14ac:dyDescent="0.25">
      <c r="A237" s="122" t="s">
        <v>1383</v>
      </c>
      <c r="B237" s="21" t="s">
        <v>213</v>
      </c>
      <c r="C237" s="7">
        <v>13.970588234999999</v>
      </c>
      <c r="D237" s="7" t="str">
        <f t="shared" si="37"/>
        <v>N/A</v>
      </c>
      <c r="E237" s="7">
        <v>13.093289689000001</v>
      </c>
      <c r="F237" s="7" t="str">
        <f t="shared" si="38"/>
        <v>N/A</v>
      </c>
      <c r="G237" s="7">
        <v>12.680577849000001</v>
      </c>
      <c r="H237" s="7" t="str">
        <f t="shared" si="39"/>
        <v>N/A</v>
      </c>
      <c r="I237" s="8">
        <v>-6.28</v>
      </c>
      <c r="J237" s="8">
        <v>-3.15</v>
      </c>
      <c r="K237" s="25" t="s">
        <v>736</v>
      </c>
      <c r="L237" s="91" t="str">
        <f t="shared" si="40"/>
        <v>Yes</v>
      </c>
    </row>
    <row r="238" spans="1:12" x14ac:dyDescent="0.25">
      <c r="A238" s="122" t="s">
        <v>1384</v>
      </c>
      <c r="B238" s="21" t="s">
        <v>213</v>
      </c>
      <c r="C238" s="7">
        <v>5.7521121290000004</v>
      </c>
      <c r="D238" s="7" t="str">
        <f t="shared" si="37"/>
        <v>N/A</v>
      </c>
      <c r="E238" s="7">
        <v>6.2796512373000004</v>
      </c>
      <c r="F238" s="7" t="str">
        <f t="shared" si="38"/>
        <v>N/A</v>
      </c>
      <c r="G238" s="7">
        <v>9.9238993128999997</v>
      </c>
      <c r="H238" s="7" t="str">
        <f t="shared" si="39"/>
        <v>N/A</v>
      </c>
      <c r="I238" s="8">
        <v>9.1709999999999994</v>
      </c>
      <c r="J238" s="8">
        <v>58.03</v>
      </c>
      <c r="K238" s="25" t="s">
        <v>736</v>
      </c>
      <c r="L238" s="91" t="str">
        <f t="shared" si="40"/>
        <v>No</v>
      </c>
    </row>
    <row r="239" spans="1:12" x14ac:dyDescent="0.25">
      <c r="A239" s="122" t="s">
        <v>1385</v>
      </c>
      <c r="B239" s="21" t="s">
        <v>213</v>
      </c>
      <c r="C239" s="7">
        <v>0.36081293930000002</v>
      </c>
      <c r="D239" s="7" t="str">
        <f t="shared" si="37"/>
        <v>N/A</v>
      </c>
      <c r="E239" s="7">
        <v>0.3948750855</v>
      </c>
      <c r="F239" s="7" t="str">
        <f t="shared" si="38"/>
        <v>N/A</v>
      </c>
      <c r="G239" s="7">
        <v>0.40090601869999998</v>
      </c>
      <c r="H239" s="7" t="str">
        <f t="shared" si="39"/>
        <v>N/A</v>
      </c>
      <c r="I239" s="8">
        <v>9.44</v>
      </c>
      <c r="J239" s="8">
        <v>1.5269999999999999</v>
      </c>
      <c r="K239" s="25" t="s">
        <v>736</v>
      </c>
      <c r="L239" s="91" t="str">
        <f t="shared" si="40"/>
        <v>Yes</v>
      </c>
    </row>
    <row r="240" spans="1:12" x14ac:dyDescent="0.25">
      <c r="A240" s="122" t="s">
        <v>1386</v>
      </c>
      <c r="B240" s="21" t="s">
        <v>213</v>
      </c>
      <c r="C240" s="7">
        <v>0.38828738460000001</v>
      </c>
      <c r="D240" s="7" t="str">
        <f t="shared" si="37"/>
        <v>N/A</v>
      </c>
      <c r="E240" s="7">
        <v>0.3247941875</v>
      </c>
      <c r="F240" s="7" t="str">
        <f t="shared" si="38"/>
        <v>N/A</v>
      </c>
      <c r="G240" s="7">
        <v>0.34210355920000002</v>
      </c>
      <c r="H240" s="7" t="str">
        <f t="shared" si="39"/>
        <v>N/A</v>
      </c>
      <c r="I240" s="8">
        <v>-16.399999999999999</v>
      </c>
      <c r="J240" s="8">
        <v>5.3289999999999997</v>
      </c>
      <c r="K240" s="25" t="s">
        <v>736</v>
      </c>
      <c r="L240" s="91" t="str">
        <f t="shared" si="40"/>
        <v>Yes</v>
      </c>
    </row>
    <row r="241" spans="1:12" x14ac:dyDescent="0.25">
      <c r="A241" s="122" t="s">
        <v>1387</v>
      </c>
      <c r="B241" s="21" t="s">
        <v>213</v>
      </c>
      <c r="C241" s="10">
        <v>28238</v>
      </c>
      <c r="D241" s="7" t="str">
        <f t="shared" si="37"/>
        <v>N/A</v>
      </c>
      <c r="E241" s="10">
        <v>31082</v>
      </c>
      <c r="F241" s="7" t="str">
        <f t="shared" si="38"/>
        <v>N/A</v>
      </c>
      <c r="G241" s="10">
        <v>7674912</v>
      </c>
      <c r="H241" s="7" t="str">
        <f t="shared" si="39"/>
        <v>N/A</v>
      </c>
      <c r="I241" s="8">
        <v>10.07</v>
      </c>
      <c r="J241" s="8">
        <v>24592</v>
      </c>
      <c r="K241" s="25" t="s">
        <v>736</v>
      </c>
      <c r="L241" s="91" t="str">
        <f t="shared" si="40"/>
        <v>No</v>
      </c>
    </row>
    <row r="242" spans="1:12" x14ac:dyDescent="0.25">
      <c r="A242" s="122" t="s">
        <v>1388</v>
      </c>
      <c r="B242" s="21" t="s">
        <v>213</v>
      </c>
      <c r="C242" s="1">
        <v>93</v>
      </c>
      <c r="D242" s="7" t="str">
        <f t="shared" si="37"/>
        <v>N/A</v>
      </c>
      <c r="E242" s="1">
        <v>111</v>
      </c>
      <c r="F242" s="7" t="str">
        <f t="shared" si="38"/>
        <v>N/A</v>
      </c>
      <c r="G242" s="1">
        <v>1683</v>
      </c>
      <c r="H242" s="7" t="str">
        <f t="shared" si="39"/>
        <v>N/A</v>
      </c>
      <c r="I242" s="8">
        <v>19.350000000000001</v>
      </c>
      <c r="J242" s="8">
        <v>1416</v>
      </c>
      <c r="K242" s="25" t="s">
        <v>736</v>
      </c>
      <c r="L242" s="91" t="str">
        <f t="shared" si="40"/>
        <v>No</v>
      </c>
    </row>
    <row r="243" spans="1:12" ht="25" x14ac:dyDescent="0.25">
      <c r="A243" s="122" t="s">
        <v>1389</v>
      </c>
      <c r="B243" s="21" t="s">
        <v>213</v>
      </c>
      <c r="C243" s="10">
        <v>303.63440859999997</v>
      </c>
      <c r="D243" s="7" t="str">
        <f t="shared" si="37"/>
        <v>N/A</v>
      </c>
      <c r="E243" s="10">
        <v>280.01801802</v>
      </c>
      <c r="F243" s="7" t="str">
        <f t="shared" si="38"/>
        <v>N/A</v>
      </c>
      <c r="G243" s="10">
        <v>4560.2566845000001</v>
      </c>
      <c r="H243" s="7" t="str">
        <f t="shared" si="39"/>
        <v>N/A</v>
      </c>
      <c r="I243" s="8">
        <v>-7.78</v>
      </c>
      <c r="J243" s="8">
        <v>1529</v>
      </c>
      <c r="K243" s="25" t="s">
        <v>736</v>
      </c>
      <c r="L243" s="91" t="str">
        <f t="shared" si="40"/>
        <v>No</v>
      </c>
    </row>
    <row r="244" spans="1:12" ht="25" x14ac:dyDescent="0.25">
      <c r="A244" s="122" t="s">
        <v>1390</v>
      </c>
      <c r="B244" s="21" t="s">
        <v>213</v>
      </c>
      <c r="C244" s="10">
        <v>184.66666667000001</v>
      </c>
      <c r="D244" s="7" t="str">
        <f t="shared" si="37"/>
        <v>N/A</v>
      </c>
      <c r="E244" s="10">
        <v>113.5</v>
      </c>
      <c r="F244" s="7" t="str">
        <f t="shared" si="38"/>
        <v>N/A</v>
      </c>
      <c r="G244" s="10">
        <v>2795.4615385000002</v>
      </c>
      <c r="H244" s="7" t="str">
        <f t="shared" si="39"/>
        <v>N/A</v>
      </c>
      <c r="I244" s="8">
        <v>-38.5</v>
      </c>
      <c r="J244" s="8">
        <v>2363</v>
      </c>
      <c r="K244" s="25" t="s">
        <v>736</v>
      </c>
      <c r="L244" s="91" t="str">
        <f t="shared" si="40"/>
        <v>No</v>
      </c>
    </row>
    <row r="245" spans="1:12" ht="25" x14ac:dyDescent="0.25">
      <c r="A245" s="122" t="s">
        <v>1391</v>
      </c>
      <c r="B245" s="21" t="s">
        <v>213</v>
      </c>
      <c r="C245" s="10">
        <v>314.50574712999997</v>
      </c>
      <c r="D245" s="7" t="str">
        <f t="shared" si="37"/>
        <v>N/A</v>
      </c>
      <c r="E245" s="10">
        <v>295.32673267000001</v>
      </c>
      <c r="F245" s="7" t="str">
        <f t="shared" si="38"/>
        <v>N/A</v>
      </c>
      <c r="G245" s="10">
        <v>4679.5708978000002</v>
      </c>
      <c r="H245" s="7" t="str">
        <f t="shared" si="39"/>
        <v>N/A</v>
      </c>
      <c r="I245" s="8">
        <v>-6.1</v>
      </c>
      <c r="J245" s="8">
        <v>1485</v>
      </c>
      <c r="K245" s="25" t="s">
        <v>736</v>
      </c>
      <c r="L245" s="91" t="str">
        <f t="shared" si="40"/>
        <v>No</v>
      </c>
    </row>
    <row r="246" spans="1:12" ht="25" x14ac:dyDescent="0.25">
      <c r="A246" s="122" t="s">
        <v>1392</v>
      </c>
      <c r="B246" s="21" t="s">
        <v>213</v>
      </c>
      <c r="C246" s="10" t="s">
        <v>1747</v>
      </c>
      <c r="D246" s="7" t="str">
        <f t="shared" si="37"/>
        <v>N/A</v>
      </c>
      <c r="E246" s="10" t="s">
        <v>1747</v>
      </c>
      <c r="F246" s="7" t="str">
        <f t="shared" si="38"/>
        <v>N/A</v>
      </c>
      <c r="G246" s="10">
        <v>1461.625</v>
      </c>
      <c r="H246" s="7" t="str">
        <f t="shared" si="39"/>
        <v>N/A</v>
      </c>
      <c r="I246" s="8" t="s">
        <v>1747</v>
      </c>
      <c r="J246" s="8" t="s">
        <v>1747</v>
      </c>
      <c r="K246" s="25" t="s">
        <v>736</v>
      </c>
      <c r="L246" s="91" t="str">
        <f t="shared" si="40"/>
        <v>N/A</v>
      </c>
    </row>
    <row r="247" spans="1:12" ht="25" x14ac:dyDescent="0.25">
      <c r="A247" s="122" t="s">
        <v>1393</v>
      </c>
      <c r="B247" s="21" t="s">
        <v>213</v>
      </c>
      <c r="C247" s="10">
        <v>107.33333333</v>
      </c>
      <c r="D247" s="7" t="str">
        <f t="shared" si="37"/>
        <v>N/A</v>
      </c>
      <c r="E247" s="10">
        <v>143.25</v>
      </c>
      <c r="F247" s="7" t="str">
        <f t="shared" si="38"/>
        <v>N/A</v>
      </c>
      <c r="G247" s="10">
        <v>535.77777777999995</v>
      </c>
      <c r="H247" s="7" t="str">
        <f t="shared" si="39"/>
        <v>N/A</v>
      </c>
      <c r="I247" s="8">
        <v>33.46</v>
      </c>
      <c r="J247" s="8">
        <v>274</v>
      </c>
      <c r="K247" s="25" t="s">
        <v>736</v>
      </c>
      <c r="L247" s="91" t="str">
        <f t="shared" si="40"/>
        <v>No</v>
      </c>
    </row>
    <row r="248" spans="1:12" ht="25" x14ac:dyDescent="0.25">
      <c r="A248" s="122" t="s">
        <v>1394</v>
      </c>
      <c r="B248" s="21" t="s">
        <v>213</v>
      </c>
      <c r="C248" s="7">
        <v>3.19227812E-2</v>
      </c>
      <c r="D248" s="7" t="str">
        <f t="shared" si="37"/>
        <v>N/A</v>
      </c>
      <c r="E248" s="7">
        <v>3.9621206999999999E-2</v>
      </c>
      <c r="F248" s="7" t="str">
        <f t="shared" si="38"/>
        <v>N/A</v>
      </c>
      <c r="G248" s="7">
        <v>0.63767149499999998</v>
      </c>
      <c r="H248" s="7" t="str">
        <f t="shared" si="39"/>
        <v>N/A</v>
      </c>
      <c r="I248" s="8">
        <v>24.12</v>
      </c>
      <c r="J248" s="8">
        <v>1509</v>
      </c>
      <c r="K248" s="25" t="s">
        <v>736</v>
      </c>
      <c r="L248" s="91" t="str">
        <f t="shared" si="40"/>
        <v>No</v>
      </c>
    </row>
    <row r="249" spans="1:12" ht="25" x14ac:dyDescent="0.25">
      <c r="A249" s="122" t="s">
        <v>1395</v>
      </c>
      <c r="B249" s="21" t="s">
        <v>213</v>
      </c>
      <c r="C249" s="7">
        <v>0.44117647059999998</v>
      </c>
      <c r="D249" s="7" t="str">
        <f t="shared" si="37"/>
        <v>N/A</v>
      </c>
      <c r="E249" s="7">
        <v>0.98199672670000004</v>
      </c>
      <c r="F249" s="7" t="str">
        <f t="shared" si="38"/>
        <v>N/A</v>
      </c>
      <c r="G249" s="7">
        <v>4.1733547352000002</v>
      </c>
      <c r="H249" s="7" t="str">
        <f t="shared" si="39"/>
        <v>N/A</v>
      </c>
      <c r="I249" s="8">
        <v>122.6</v>
      </c>
      <c r="J249" s="8">
        <v>325</v>
      </c>
      <c r="K249" s="25" t="s">
        <v>736</v>
      </c>
      <c r="L249" s="91" t="str">
        <f t="shared" si="40"/>
        <v>No</v>
      </c>
    </row>
    <row r="250" spans="1:12" ht="25" x14ac:dyDescent="0.25">
      <c r="A250" s="122" t="s">
        <v>1396</v>
      </c>
      <c r="B250" s="21" t="s">
        <v>213</v>
      </c>
      <c r="C250" s="7">
        <v>0.28161719480000003</v>
      </c>
      <c r="D250" s="7" t="str">
        <f t="shared" si="37"/>
        <v>N/A</v>
      </c>
      <c r="E250" s="7">
        <v>0.32375945630000003</v>
      </c>
      <c r="F250" s="7" t="str">
        <f t="shared" si="38"/>
        <v>N/A</v>
      </c>
      <c r="G250" s="7">
        <v>4.9758141541000001</v>
      </c>
      <c r="H250" s="7" t="str">
        <f t="shared" si="39"/>
        <v>N/A</v>
      </c>
      <c r="I250" s="8">
        <v>14.96</v>
      </c>
      <c r="J250" s="8">
        <v>1437</v>
      </c>
      <c r="K250" s="25" t="s">
        <v>736</v>
      </c>
      <c r="L250" s="91" t="str">
        <f t="shared" si="40"/>
        <v>No</v>
      </c>
    </row>
    <row r="251" spans="1:12" ht="25" x14ac:dyDescent="0.25">
      <c r="A251" s="122" t="s">
        <v>1397</v>
      </c>
      <c r="B251" s="21" t="s">
        <v>213</v>
      </c>
      <c r="C251" s="7">
        <v>0</v>
      </c>
      <c r="D251" s="7" t="str">
        <f t="shared" si="37"/>
        <v>N/A</v>
      </c>
      <c r="E251" s="7">
        <v>0</v>
      </c>
      <c r="F251" s="7" t="str">
        <f t="shared" si="38"/>
        <v>N/A</v>
      </c>
      <c r="G251" s="7">
        <v>1.7367769799999998E-2</v>
      </c>
      <c r="H251" s="7" t="str">
        <f t="shared" si="39"/>
        <v>N/A</v>
      </c>
      <c r="I251" s="8" t="s">
        <v>1747</v>
      </c>
      <c r="J251" s="8" t="s">
        <v>1747</v>
      </c>
      <c r="K251" s="25" t="s">
        <v>736</v>
      </c>
      <c r="L251" s="91" t="str">
        <f t="shared" si="40"/>
        <v>N/A</v>
      </c>
    </row>
    <row r="252" spans="1:12" ht="25" x14ac:dyDescent="0.25">
      <c r="A252" s="150" t="s">
        <v>1398</v>
      </c>
      <c r="B252" s="99" t="s">
        <v>213</v>
      </c>
      <c r="C252" s="130">
        <v>2.5943478000000002E-3</v>
      </c>
      <c r="D252" s="130" t="str">
        <f t="shared" si="37"/>
        <v>N/A</v>
      </c>
      <c r="E252" s="130">
        <v>3.7548461000000001E-3</v>
      </c>
      <c r="F252" s="130" t="str">
        <f t="shared" si="38"/>
        <v>N/A</v>
      </c>
      <c r="G252" s="130">
        <v>1.9425438699999999E-2</v>
      </c>
      <c r="H252" s="130" t="str">
        <f t="shared" si="39"/>
        <v>N/A</v>
      </c>
      <c r="I252" s="131">
        <v>44.73</v>
      </c>
      <c r="J252" s="131">
        <v>417.3</v>
      </c>
      <c r="K252" s="144" t="s">
        <v>736</v>
      </c>
      <c r="L252" s="102" t="str">
        <f t="shared" si="40"/>
        <v>No</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60834</v>
      </c>
      <c r="D6" s="7" t="str">
        <f t="shared" ref="D6:D37" si="0">IF($B6="N/A","N/A",IF(C6&gt;10,"No",IF(C6&lt;-10,"No","Yes")))</f>
        <v>N/A</v>
      </c>
      <c r="E6" s="22">
        <v>60636</v>
      </c>
      <c r="F6" s="7" t="str">
        <f t="shared" ref="F6:F37" si="1">IF($B6="N/A","N/A",IF(E6&gt;10,"No",IF(E6&lt;-10,"No","Yes")))</f>
        <v>N/A</v>
      </c>
      <c r="G6" s="22">
        <v>60674</v>
      </c>
      <c r="H6" s="7" t="str">
        <f t="shared" ref="H6:H37" si="2">IF($B6="N/A","N/A",IF(G6&gt;10,"No",IF(G6&lt;-10,"No","Yes")))</f>
        <v>N/A</v>
      </c>
      <c r="I6" s="8">
        <v>-0.32500000000000001</v>
      </c>
      <c r="J6" s="8">
        <v>6.2700000000000006E-2</v>
      </c>
      <c r="K6" s="25" t="s">
        <v>736</v>
      </c>
      <c r="L6" s="91" t="str">
        <f t="shared" ref="L6:L39" si="3">IF(J6="Div by 0", "N/A", IF(K6="N/A","N/A", IF(J6&gt;VALUE(MID(K6,1,2)), "No", IF(J6&lt;-1*VALUE(MID(K6,1,2)), "No", "Yes"))))</f>
        <v>Yes</v>
      </c>
    </row>
    <row r="7" spans="1:12" x14ac:dyDescent="0.25">
      <c r="A7" s="148" t="s">
        <v>6</v>
      </c>
      <c r="B7" s="21" t="s">
        <v>213</v>
      </c>
      <c r="C7" s="22">
        <v>56808</v>
      </c>
      <c r="D7" s="7" t="str">
        <f t="shared" si="0"/>
        <v>N/A</v>
      </c>
      <c r="E7" s="22">
        <v>56937</v>
      </c>
      <c r="F7" s="7" t="str">
        <f t="shared" si="1"/>
        <v>N/A</v>
      </c>
      <c r="G7" s="22">
        <v>56677</v>
      </c>
      <c r="H7" s="7" t="str">
        <f t="shared" si="2"/>
        <v>N/A</v>
      </c>
      <c r="I7" s="8">
        <v>0.2271</v>
      </c>
      <c r="J7" s="8">
        <v>-0.45700000000000002</v>
      </c>
      <c r="K7" s="25" t="s">
        <v>736</v>
      </c>
      <c r="L7" s="91" t="str">
        <f t="shared" si="3"/>
        <v>Yes</v>
      </c>
    </row>
    <row r="8" spans="1:12" x14ac:dyDescent="0.25">
      <c r="A8" s="148" t="s">
        <v>360</v>
      </c>
      <c r="B8" s="21" t="s">
        <v>213</v>
      </c>
      <c r="C8" s="4">
        <v>93.381990333999994</v>
      </c>
      <c r="D8" s="7" t="str">
        <f t="shared" si="0"/>
        <v>N/A</v>
      </c>
      <c r="E8" s="4">
        <v>93.899663566000001</v>
      </c>
      <c r="F8" s="7" t="str">
        <f t="shared" si="1"/>
        <v>N/A</v>
      </c>
      <c r="G8" s="4">
        <v>93.412334772999998</v>
      </c>
      <c r="H8" s="7" t="str">
        <f t="shared" si="2"/>
        <v>N/A</v>
      </c>
      <c r="I8" s="8">
        <v>0.5544</v>
      </c>
      <c r="J8" s="8">
        <v>-0.51900000000000002</v>
      </c>
      <c r="K8" s="25" t="s">
        <v>736</v>
      </c>
      <c r="L8" s="91" t="str">
        <f t="shared" si="3"/>
        <v>Yes</v>
      </c>
    </row>
    <row r="9" spans="1:12" x14ac:dyDescent="0.25">
      <c r="A9" s="122" t="s">
        <v>88</v>
      </c>
      <c r="B9" s="25" t="s">
        <v>213</v>
      </c>
      <c r="C9" s="1">
        <v>56647.94</v>
      </c>
      <c r="D9" s="7" t="str">
        <f t="shared" si="0"/>
        <v>N/A</v>
      </c>
      <c r="E9" s="1">
        <v>56488.09</v>
      </c>
      <c r="F9" s="7" t="str">
        <f t="shared" si="1"/>
        <v>N/A</v>
      </c>
      <c r="G9" s="1">
        <v>56161.22</v>
      </c>
      <c r="H9" s="7" t="str">
        <f t="shared" si="2"/>
        <v>N/A</v>
      </c>
      <c r="I9" s="8">
        <v>-0.28199999999999997</v>
      </c>
      <c r="J9" s="8">
        <v>-0.57899999999999996</v>
      </c>
      <c r="K9" s="25" t="s">
        <v>736</v>
      </c>
      <c r="L9" s="91" t="str">
        <f t="shared" si="3"/>
        <v>Yes</v>
      </c>
    </row>
    <row r="10" spans="1:12" x14ac:dyDescent="0.25">
      <c r="A10" s="122" t="s">
        <v>1399</v>
      </c>
      <c r="B10" s="21" t="s">
        <v>213</v>
      </c>
      <c r="C10" s="4">
        <v>0.65588322320000003</v>
      </c>
      <c r="D10" s="7" t="str">
        <f t="shared" si="0"/>
        <v>N/A</v>
      </c>
      <c r="E10" s="4">
        <v>0.35952239590000001</v>
      </c>
      <c r="F10" s="7" t="str">
        <f t="shared" si="1"/>
        <v>N/A</v>
      </c>
      <c r="G10" s="4">
        <v>0.31809341730000001</v>
      </c>
      <c r="H10" s="7" t="str">
        <f t="shared" si="2"/>
        <v>N/A</v>
      </c>
      <c r="I10" s="8">
        <v>-45.2</v>
      </c>
      <c r="J10" s="8">
        <v>-11.5</v>
      </c>
      <c r="K10" s="25" t="s">
        <v>736</v>
      </c>
      <c r="L10" s="91" t="str">
        <f t="shared" si="3"/>
        <v>Yes</v>
      </c>
    </row>
    <row r="11" spans="1:12" x14ac:dyDescent="0.25">
      <c r="A11" s="122" t="s">
        <v>1400</v>
      </c>
      <c r="B11" s="21" t="s">
        <v>213</v>
      </c>
      <c r="C11" s="4">
        <v>4.2722819475999998</v>
      </c>
      <c r="D11" s="7" t="str">
        <f t="shared" si="0"/>
        <v>N/A</v>
      </c>
      <c r="E11" s="4">
        <v>3.9349561316999999</v>
      </c>
      <c r="F11" s="7" t="str">
        <f t="shared" si="1"/>
        <v>N/A</v>
      </c>
      <c r="G11" s="4">
        <v>3.4578237795</v>
      </c>
      <c r="H11" s="7" t="str">
        <f t="shared" si="2"/>
        <v>N/A</v>
      </c>
      <c r="I11" s="8">
        <v>-7.9</v>
      </c>
      <c r="J11" s="8">
        <v>-12.1</v>
      </c>
      <c r="K11" s="25" t="s">
        <v>736</v>
      </c>
      <c r="L11" s="91" t="str">
        <f t="shared" si="3"/>
        <v>Yes</v>
      </c>
    </row>
    <row r="12" spans="1:12" x14ac:dyDescent="0.25">
      <c r="A12" s="122" t="s">
        <v>1401</v>
      </c>
      <c r="B12" s="21" t="s">
        <v>213</v>
      </c>
      <c r="C12" s="4">
        <v>52.779695564999997</v>
      </c>
      <c r="D12" s="7" t="str">
        <f t="shared" si="0"/>
        <v>N/A</v>
      </c>
      <c r="E12" s="4">
        <v>62.612969192999998</v>
      </c>
      <c r="F12" s="7" t="str">
        <f t="shared" si="1"/>
        <v>N/A</v>
      </c>
      <c r="G12" s="4">
        <v>62.117216599999999</v>
      </c>
      <c r="H12" s="7" t="str">
        <f t="shared" si="2"/>
        <v>N/A</v>
      </c>
      <c r="I12" s="8">
        <v>18.63</v>
      </c>
      <c r="J12" s="8">
        <v>-0.79200000000000004</v>
      </c>
      <c r="K12" s="25" t="s">
        <v>736</v>
      </c>
      <c r="L12" s="91" t="str">
        <f t="shared" si="3"/>
        <v>Yes</v>
      </c>
    </row>
    <row r="13" spans="1:12" x14ac:dyDescent="0.25">
      <c r="A13" s="122" t="s">
        <v>1402</v>
      </c>
      <c r="B13" s="21" t="s">
        <v>213</v>
      </c>
      <c r="C13" s="4">
        <v>0.82190880099999997</v>
      </c>
      <c r="D13" s="7" t="str">
        <f t="shared" si="0"/>
        <v>N/A</v>
      </c>
      <c r="E13" s="4">
        <v>0.63493634139999999</v>
      </c>
      <c r="F13" s="7" t="str">
        <f t="shared" si="1"/>
        <v>N/A</v>
      </c>
      <c r="G13" s="4">
        <v>1.0020766721000001</v>
      </c>
      <c r="H13" s="7" t="str">
        <f t="shared" si="2"/>
        <v>N/A</v>
      </c>
      <c r="I13" s="8">
        <v>-22.7</v>
      </c>
      <c r="J13" s="8">
        <v>57.82</v>
      </c>
      <c r="K13" s="25" t="s">
        <v>736</v>
      </c>
      <c r="L13" s="91" t="str">
        <f t="shared" si="3"/>
        <v>No</v>
      </c>
    </row>
    <row r="14" spans="1:12" x14ac:dyDescent="0.25">
      <c r="A14" s="122" t="s">
        <v>1403</v>
      </c>
      <c r="B14" s="21" t="s">
        <v>213</v>
      </c>
      <c r="C14" s="4">
        <v>1.5534076339</v>
      </c>
      <c r="D14" s="7" t="str">
        <f t="shared" si="0"/>
        <v>N/A</v>
      </c>
      <c r="E14" s="4">
        <v>1.5518833696000001</v>
      </c>
      <c r="F14" s="7" t="str">
        <f t="shared" si="1"/>
        <v>N/A</v>
      </c>
      <c r="G14" s="4">
        <v>1.6316708969</v>
      </c>
      <c r="H14" s="7" t="str">
        <f t="shared" si="2"/>
        <v>N/A</v>
      </c>
      <c r="I14" s="8">
        <v>-9.8000000000000004E-2</v>
      </c>
      <c r="J14" s="8">
        <v>5.141</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0.30575007399999998</v>
      </c>
      <c r="D16" s="7" t="str">
        <f t="shared" si="0"/>
        <v>N/A</v>
      </c>
      <c r="E16" s="4">
        <v>0.33478461640000001</v>
      </c>
      <c r="F16" s="7" t="str">
        <f t="shared" si="1"/>
        <v>N/A</v>
      </c>
      <c r="G16" s="4">
        <v>0.56696443289999998</v>
      </c>
      <c r="H16" s="7" t="str">
        <f t="shared" si="2"/>
        <v>N/A</v>
      </c>
      <c r="I16" s="8">
        <v>9.4960000000000004</v>
      </c>
      <c r="J16" s="8">
        <v>69.349999999999994</v>
      </c>
      <c r="K16" s="25" t="s">
        <v>736</v>
      </c>
      <c r="L16" s="91" t="str">
        <f t="shared" si="3"/>
        <v>No</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39.611072755000002</v>
      </c>
      <c r="D18" s="7" t="str">
        <f t="shared" si="0"/>
        <v>N/A</v>
      </c>
      <c r="E18" s="4">
        <v>30.570947952000001</v>
      </c>
      <c r="F18" s="7" t="str">
        <f t="shared" si="1"/>
        <v>N/A</v>
      </c>
      <c r="G18" s="4">
        <v>30.906154201</v>
      </c>
      <c r="H18" s="7" t="str">
        <f t="shared" si="2"/>
        <v>N/A</v>
      </c>
      <c r="I18" s="8">
        <v>-22.8</v>
      </c>
      <c r="J18" s="8">
        <v>1.0960000000000001</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94.600059177000006</v>
      </c>
      <c r="D20" s="7" t="str">
        <f t="shared" si="0"/>
        <v>N/A</v>
      </c>
      <c r="E20" s="4">
        <v>95.095322909999993</v>
      </c>
      <c r="F20" s="7" t="str">
        <f t="shared" si="1"/>
        <v>N/A</v>
      </c>
      <c r="G20" s="4">
        <v>94.973135115999995</v>
      </c>
      <c r="H20" s="7" t="str">
        <f t="shared" si="2"/>
        <v>N/A</v>
      </c>
      <c r="I20" s="8">
        <v>0.52349999999999997</v>
      </c>
      <c r="J20" s="8">
        <v>-0.128</v>
      </c>
      <c r="K20" s="25" t="s">
        <v>736</v>
      </c>
      <c r="L20" s="91" t="str">
        <f t="shared" si="3"/>
        <v>Yes</v>
      </c>
    </row>
    <row r="21" spans="1:12" x14ac:dyDescent="0.25">
      <c r="A21" s="114" t="s">
        <v>961</v>
      </c>
      <c r="B21" s="21" t="s">
        <v>213</v>
      </c>
      <c r="C21" s="4">
        <v>5.3999408225999996</v>
      </c>
      <c r="D21" s="7" t="str">
        <f t="shared" si="0"/>
        <v>N/A</v>
      </c>
      <c r="E21" s="4">
        <v>4.9046770894999998</v>
      </c>
      <c r="F21" s="7" t="str">
        <f t="shared" si="1"/>
        <v>N/A</v>
      </c>
      <c r="G21" s="4">
        <v>5.0268648845000001</v>
      </c>
      <c r="H21" s="7" t="str">
        <f t="shared" si="2"/>
        <v>N/A</v>
      </c>
      <c r="I21" s="8">
        <v>-9.17</v>
      </c>
      <c r="J21" s="8">
        <v>2.4910000000000001</v>
      </c>
      <c r="K21" s="25" t="s">
        <v>736</v>
      </c>
      <c r="L21" s="91" t="str">
        <f t="shared" si="3"/>
        <v>Yes</v>
      </c>
    </row>
    <row r="22" spans="1:12" x14ac:dyDescent="0.25">
      <c r="A22" s="90" t="s">
        <v>1704</v>
      </c>
      <c r="B22" s="21" t="s">
        <v>213</v>
      </c>
      <c r="C22" s="22">
        <v>27135</v>
      </c>
      <c r="D22" s="7" t="str">
        <f t="shared" si="0"/>
        <v>N/A</v>
      </c>
      <c r="E22" s="22">
        <v>26774</v>
      </c>
      <c r="F22" s="7" t="str">
        <f t="shared" si="1"/>
        <v>N/A</v>
      </c>
      <c r="G22" s="22">
        <v>26974</v>
      </c>
      <c r="H22" s="7" t="str">
        <f t="shared" si="2"/>
        <v>N/A</v>
      </c>
      <c r="I22" s="8">
        <v>-1.33</v>
      </c>
      <c r="J22" s="8">
        <v>0.747</v>
      </c>
      <c r="K22" s="25" t="s">
        <v>736</v>
      </c>
      <c r="L22" s="91" t="str">
        <f t="shared" si="3"/>
        <v>Yes</v>
      </c>
    </row>
    <row r="23" spans="1:12" x14ac:dyDescent="0.25">
      <c r="A23" s="90" t="s">
        <v>976</v>
      </c>
      <c r="B23" s="21" t="s">
        <v>213</v>
      </c>
      <c r="C23" s="22">
        <v>6451</v>
      </c>
      <c r="D23" s="7" t="str">
        <f t="shared" si="0"/>
        <v>N/A</v>
      </c>
      <c r="E23" s="22">
        <v>6480</v>
      </c>
      <c r="F23" s="7" t="str">
        <f t="shared" si="1"/>
        <v>N/A</v>
      </c>
      <c r="G23" s="22">
        <v>6445</v>
      </c>
      <c r="H23" s="7" t="str">
        <f t="shared" si="2"/>
        <v>N/A</v>
      </c>
      <c r="I23" s="8">
        <v>0.44950000000000001</v>
      </c>
      <c r="J23" s="8">
        <v>-0.54</v>
      </c>
      <c r="K23" s="25" t="s">
        <v>736</v>
      </c>
      <c r="L23" s="91" t="str">
        <f t="shared" si="3"/>
        <v>Yes</v>
      </c>
    </row>
    <row r="24" spans="1:12" x14ac:dyDescent="0.25">
      <c r="A24" s="90" t="s">
        <v>977</v>
      </c>
      <c r="B24" s="21" t="s">
        <v>213</v>
      </c>
      <c r="C24" s="22">
        <v>3979</v>
      </c>
      <c r="D24" s="7" t="str">
        <f t="shared" si="0"/>
        <v>N/A</v>
      </c>
      <c r="E24" s="22">
        <v>3879</v>
      </c>
      <c r="F24" s="7" t="str">
        <f t="shared" si="1"/>
        <v>N/A</v>
      </c>
      <c r="G24" s="22">
        <v>3887</v>
      </c>
      <c r="H24" s="7" t="str">
        <f t="shared" si="2"/>
        <v>N/A</v>
      </c>
      <c r="I24" s="8">
        <v>-2.5099999999999998</v>
      </c>
      <c r="J24" s="8">
        <v>0.20619999999999999</v>
      </c>
      <c r="K24" s="25" t="s">
        <v>736</v>
      </c>
      <c r="L24" s="91" t="str">
        <f t="shared" si="3"/>
        <v>Yes</v>
      </c>
    </row>
    <row r="25" spans="1:12" x14ac:dyDescent="0.25">
      <c r="A25" s="90" t="s">
        <v>978</v>
      </c>
      <c r="B25" s="21" t="s">
        <v>213</v>
      </c>
      <c r="C25" s="22">
        <v>11367</v>
      </c>
      <c r="D25" s="7" t="str">
        <f t="shared" si="0"/>
        <v>N/A</v>
      </c>
      <c r="E25" s="22">
        <v>11130</v>
      </c>
      <c r="F25" s="7" t="str">
        <f t="shared" si="1"/>
        <v>N/A</v>
      </c>
      <c r="G25" s="22">
        <v>11257</v>
      </c>
      <c r="H25" s="7" t="str">
        <f t="shared" si="2"/>
        <v>N/A</v>
      </c>
      <c r="I25" s="8">
        <v>-2.08</v>
      </c>
      <c r="J25" s="8">
        <v>1.141</v>
      </c>
      <c r="K25" s="25" t="s">
        <v>736</v>
      </c>
      <c r="L25" s="91" t="str">
        <f t="shared" si="3"/>
        <v>Yes</v>
      </c>
    </row>
    <row r="26" spans="1:12" x14ac:dyDescent="0.25">
      <c r="A26" s="90" t="s">
        <v>979</v>
      </c>
      <c r="B26" s="21" t="s">
        <v>213</v>
      </c>
      <c r="C26" s="22">
        <v>5338</v>
      </c>
      <c r="D26" s="7" t="str">
        <f t="shared" si="0"/>
        <v>N/A</v>
      </c>
      <c r="E26" s="22">
        <v>5285</v>
      </c>
      <c r="F26" s="7" t="str">
        <f t="shared" si="1"/>
        <v>N/A</v>
      </c>
      <c r="G26" s="22">
        <v>5385</v>
      </c>
      <c r="H26" s="7" t="str">
        <f t="shared" si="2"/>
        <v>N/A</v>
      </c>
      <c r="I26" s="8">
        <v>-0.99299999999999999</v>
      </c>
      <c r="J26" s="8">
        <v>1.8919999999999999</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28416</v>
      </c>
      <c r="D28" s="7" t="str">
        <f t="shared" si="0"/>
        <v>N/A</v>
      </c>
      <c r="E28" s="22">
        <v>28736</v>
      </c>
      <c r="F28" s="7" t="str">
        <f t="shared" si="1"/>
        <v>N/A</v>
      </c>
      <c r="G28" s="22">
        <v>29453</v>
      </c>
      <c r="H28" s="7" t="str">
        <f t="shared" si="2"/>
        <v>N/A</v>
      </c>
      <c r="I28" s="8">
        <v>1.1259999999999999</v>
      </c>
      <c r="J28" s="8">
        <v>2.4950000000000001</v>
      </c>
      <c r="K28" s="25" t="s">
        <v>736</v>
      </c>
      <c r="L28" s="91" t="str">
        <f t="shared" si="3"/>
        <v>Yes</v>
      </c>
    </row>
    <row r="29" spans="1:12" x14ac:dyDescent="0.25">
      <c r="A29" s="90" t="s">
        <v>981</v>
      </c>
      <c r="B29" s="21" t="s">
        <v>213</v>
      </c>
      <c r="C29" s="22">
        <v>12370</v>
      </c>
      <c r="D29" s="7" t="str">
        <f t="shared" si="0"/>
        <v>N/A</v>
      </c>
      <c r="E29" s="22">
        <v>12364</v>
      </c>
      <c r="F29" s="7" t="str">
        <f t="shared" si="1"/>
        <v>N/A</v>
      </c>
      <c r="G29" s="22">
        <v>12294</v>
      </c>
      <c r="H29" s="7" t="str">
        <f t="shared" si="2"/>
        <v>N/A</v>
      </c>
      <c r="I29" s="8">
        <v>-4.9000000000000002E-2</v>
      </c>
      <c r="J29" s="8">
        <v>-0.56599999999999995</v>
      </c>
      <c r="K29" s="25" t="s">
        <v>736</v>
      </c>
      <c r="L29" s="91" t="str">
        <f t="shared" si="3"/>
        <v>Yes</v>
      </c>
    </row>
    <row r="30" spans="1:12" x14ac:dyDescent="0.25">
      <c r="A30" s="90" t="s">
        <v>982</v>
      </c>
      <c r="B30" s="21" t="s">
        <v>213</v>
      </c>
      <c r="C30" s="22">
        <v>450</v>
      </c>
      <c r="D30" s="7" t="str">
        <f t="shared" si="0"/>
        <v>N/A</v>
      </c>
      <c r="E30" s="22">
        <v>473</v>
      </c>
      <c r="F30" s="7" t="str">
        <f t="shared" si="1"/>
        <v>N/A</v>
      </c>
      <c r="G30" s="22">
        <v>502</v>
      </c>
      <c r="H30" s="7" t="str">
        <f t="shared" si="2"/>
        <v>N/A</v>
      </c>
      <c r="I30" s="8">
        <v>5.1109999999999998</v>
      </c>
      <c r="J30" s="8">
        <v>6.1310000000000002</v>
      </c>
      <c r="K30" s="25" t="s">
        <v>736</v>
      </c>
      <c r="L30" s="91" t="str">
        <f t="shared" si="3"/>
        <v>Yes</v>
      </c>
    </row>
    <row r="31" spans="1:12" x14ac:dyDescent="0.25">
      <c r="A31" s="90" t="s">
        <v>983</v>
      </c>
      <c r="B31" s="21" t="s">
        <v>213</v>
      </c>
      <c r="C31" s="22">
        <v>12924</v>
      </c>
      <c r="D31" s="7" t="str">
        <f t="shared" si="0"/>
        <v>N/A</v>
      </c>
      <c r="E31" s="22">
        <v>13079</v>
      </c>
      <c r="F31" s="7" t="str">
        <f t="shared" si="1"/>
        <v>N/A</v>
      </c>
      <c r="G31" s="22">
        <v>13715</v>
      </c>
      <c r="H31" s="7" t="str">
        <f t="shared" si="2"/>
        <v>N/A</v>
      </c>
      <c r="I31" s="8">
        <v>1.1990000000000001</v>
      </c>
      <c r="J31" s="8">
        <v>4.8630000000000004</v>
      </c>
      <c r="K31" s="25" t="s">
        <v>736</v>
      </c>
      <c r="L31" s="91" t="str">
        <f t="shared" si="3"/>
        <v>Yes</v>
      </c>
    </row>
    <row r="32" spans="1:12" x14ac:dyDescent="0.25">
      <c r="A32" s="90" t="s">
        <v>984</v>
      </c>
      <c r="B32" s="21" t="s">
        <v>213</v>
      </c>
      <c r="C32" s="22">
        <v>2672</v>
      </c>
      <c r="D32" s="7" t="str">
        <f t="shared" si="0"/>
        <v>N/A</v>
      </c>
      <c r="E32" s="22">
        <v>2820</v>
      </c>
      <c r="F32" s="7" t="str">
        <f t="shared" si="1"/>
        <v>N/A</v>
      </c>
      <c r="G32" s="22">
        <v>2942</v>
      </c>
      <c r="H32" s="7" t="str">
        <f t="shared" si="2"/>
        <v>N/A</v>
      </c>
      <c r="I32" s="8">
        <v>5.5389999999999997</v>
      </c>
      <c r="J32" s="8">
        <v>4.3259999999999996</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713316385</v>
      </c>
      <c r="D34" s="7" t="str">
        <f t="shared" si="0"/>
        <v>N/A</v>
      </c>
      <c r="E34" s="26">
        <v>761320060</v>
      </c>
      <c r="F34" s="7" t="str">
        <f t="shared" si="1"/>
        <v>N/A</v>
      </c>
      <c r="G34" s="26">
        <v>776419594</v>
      </c>
      <c r="H34" s="7" t="str">
        <f t="shared" si="2"/>
        <v>N/A</v>
      </c>
      <c r="I34" s="8">
        <v>6.73</v>
      </c>
      <c r="J34" s="8">
        <v>1.9830000000000001</v>
      </c>
      <c r="K34" s="25" t="s">
        <v>736</v>
      </c>
      <c r="L34" s="91" t="str">
        <f t="shared" si="3"/>
        <v>Yes</v>
      </c>
    </row>
    <row r="35" spans="1:12" x14ac:dyDescent="0.25">
      <c r="A35" s="148" t="s">
        <v>1409</v>
      </c>
      <c r="B35" s="21" t="s">
        <v>213</v>
      </c>
      <c r="C35" s="26">
        <v>11725.620295000001</v>
      </c>
      <c r="D35" s="7" t="str">
        <f t="shared" si="0"/>
        <v>N/A</v>
      </c>
      <c r="E35" s="26">
        <v>12555.578534</v>
      </c>
      <c r="F35" s="7" t="str">
        <f t="shared" si="1"/>
        <v>N/A</v>
      </c>
      <c r="G35" s="26">
        <v>12796.578337000001</v>
      </c>
      <c r="H35" s="7" t="str">
        <f t="shared" si="2"/>
        <v>N/A</v>
      </c>
      <c r="I35" s="8">
        <v>7.0780000000000003</v>
      </c>
      <c r="J35" s="8">
        <v>1.919</v>
      </c>
      <c r="K35" s="25" t="s">
        <v>736</v>
      </c>
      <c r="L35" s="91" t="str">
        <f t="shared" si="3"/>
        <v>Yes</v>
      </c>
    </row>
    <row r="36" spans="1:12" x14ac:dyDescent="0.25">
      <c r="A36" s="148" t="s">
        <v>1410</v>
      </c>
      <c r="B36" s="21" t="s">
        <v>213</v>
      </c>
      <c r="C36" s="26">
        <v>12556.618522000001</v>
      </c>
      <c r="D36" s="7" t="str">
        <f t="shared" si="0"/>
        <v>N/A</v>
      </c>
      <c r="E36" s="26">
        <v>13371.271054000001</v>
      </c>
      <c r="F36" s="7" t="str">
        <f t="shared" si="1"/>
        <v>N/A</v>
      </c>
      <c r="G36" s="26">
        <v>13699.02419</v>
      </c>
      <c r="H36" s="7" t="str">
        <f t="shared" si="2"/>
        <v>N/A</v>
      </c>
      <c r="I36" s="8">
        <v>6.4880000000000004</v>
      </c>
      <c r="J36" s="8">
        <v>2.4510000000000001</v>
      </c>
      <c r="K36" s="25" t="s">
        <v>736</v>
      </c>
      <c r="L36" s="91" t="str">
        <f t="shared" si="3"/>
        <v>Yes</v>
      </c>
    </row>
    <row r="37" spans="1:12" x14ac:dyDescent="0.25">
      <c r="A37" s="122" t="s">
        <v>107</v>
      </c>
      <c r="B37" s="21" t="s">
        <v>213</v>
      </c>
      <c r="C37" s="26">
        <v>0</v>
      </c>
      <c r="D37" s="7" t="str">
        <f t="shared" si="0"/>
        <v>N/A</v>
      </c>
      <c r="E37" s="26">
        <v>0</v>
      </c>
      <c r="F37" s="7" t="str">
        <f t="shared" si="1"/>
        <v>N/A</v>
      </c>
      <c r="G37" s="26">
        <v>0</v>
      </c>
      <c r="H37" s="7" t="str">
        <f t="shared" si="2"/>
        <v>N/A</v>
      </c>
      <c r="I37" s="8" t="s">
        <v>1747</v>
      </c>
      <c r="J37" s="8" t="s">
        <v>1747</v>
      </c>
      <c r="K37" s="25" t="s">
        <v>736</v>
      </c>
      <c r="L37" s="91" t="str">
        <f t="shared" si="3"/>
        <v>N/A</v>
      </c>
    </row>
    <row r="38" spans="1:12" x14ac:dyDescent="0.25">
      <c r="A38" s="148" t="s">
        <v>158</v>
      </c>
      <c r="B38" s="25" t="s">
        <v>217</v>
      </c>
      <c r="C38" s="1">
        <v>0</v>
      </c>
      <c r="D38" s="7" t="str">
        <f>IF($B38="N/A","N/A",IF(C38&gt;0,"No",IF(C38&lt;0,"No","Yes")))</f>
        <v>Yes</v>
      </c>
      <c r="E38" s="1">
        <v>0</v>
      </c>
      <c r="F38" s="7" t="str">
        <f>IF($B38="N/A","N/A",IF(E38&gt;0,"No",IF(E38&lt;0,"No","Yes")))</f>
        <v>Yes</v>
      </c>
      <c r="G38" s="1">
        <v>0</v>
      </c>
      <c r="H38" s="7" t="str">
        <f>IF($B38="N/A","N/A",IF(G38&gt;0,"No",IF(G38&lt;0,"No","Yes")))</f>
        <v>Yes</v>
      </c>
      <c r="I38" s="8" t="s">
        <v>1747</v>
      </c>
      <c r="J38" s="8" t="s">
        <v>1747</v>
      </c>
      <c r="K38" s="25" t="s">
        <v>736</v>
      </c>
      <c r="L38" s="91" t="str">
        <f t="shared" si="3"/>
        <v>N/A</v>
      </c>
    </row>
    <row r="39" spans="1:12" x14ac:dyDescent="0.25">
      <c r="A39" s="148"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1747</v>
      </c>
      <c r="J39" s="8" t="s">
        <v>1747</v>
      </c>
      <c r="K39" s="25" t="s">
        <v>736</v>
      </c>
      <c r="L39" s="91" t="str">
        <f t="shared" si="3"/>
        <v>N/A</v>
      </c>
    </row>
    <row r="40" spans="1:12" x14ac:dyDescent="0.25">
      <c r="A40" s="148" t="s">
        <v>1289</v>
      </c>
      <c r="B40" s="21" t="s">
        <v>213</v>
      </c>
      <c r="C40" s="26" t="s">
        <v>1747</v>
      </c>
      <c r="D40" s="7" t="str">
        <f t="shared" si="4"/>
        <v>N/A</v>
      </c>
      <c r="E40" s="26" t="s">
        <v>1747</v>
      </c>
      <c r="F40" s="7" t="str">
        <f t="shared" si="5"/>
        <v>N/A</v>
      </c>
      <c r="G40" s="26" t="s">
        <v>1747</v>
      </c>
      <c r="H40" s="7" t="str">
        <f t="shared" si="6"/>
        <v>N/A</v>
      </c>
      <c r="I40" s="8" t="s">
        <v>1747</v>
      </c>
      <c r="J40" s="8" t="s">
        <v>1747</v>
      </c>
      <c r="K40" s="25" t="s">
        <v>736</v>
      </c>
      <c r="L40" s="91" t="str">
        <f>IF(J40="Div by 0", "N/A", IF(OR(J40="N/A",K40="N/A"),"N/A", IF(J40&gt;VALUE(MID(K40,1,2)), "No", IF(J40&lt;-1*VALUE(MID(K40,1,2)), "No", "Yes"))))</f>
        <v>N/A</v>
      </c>
    </row>
    <row r="41" spans="1:12" x14ac:dyDescent="0.25">
      <c r="A41" s="90" t="s">
        <v>1411</v>
      </c>
      <c r="B41" s="21" t="s">
        <v>213</v>
      </c>
      <c r="C41" s="26">
        <v>11888.023512</v>
      </c>
      <c r="D41" s="7" t="str">
        <f t="shared" ref="D41:D52" si="7">IF($B41="N/A","N/A",IF(C41&gt;10,"No",IF(C41&lt;-10,"No","Yes")))</f>
        <v>N/A</v>
      </c>
      <c r="E41" s="26">
        <v>13205.490588000001</v>
      </c>
      <c r="F41" s="7" t="str">
        <f t="shared" ref="F41:F52" si="8">IF($B41="N/A","N/A",IF(E41&gt;10,"No",IF(E41&lt;-10,"No","Yes")))</f>
        <v>N/A</v>
      </c>
      <c r="G41" s="26">
        <v>13458.502855000001</v>
      </c>
      <c r="H41" s="7" t="str">
        <f t="shared" ref="H41:H52" si="9">IF($B41="N/A","N/A",IF(G41&gt;10,"No",IF(G41&lt;-10,"No","Yes")))</f>
        <v>N/A</v>
      </c>
      <c r="I41" s="8">
        <v>11.08</v>
      </c>
      <c r="J41" s="8">
        <v>1.9159999999999999</v>
      </c>
      <c r="K41" s="25" t="s">
        <v>736</v>
      </c>
      <c r="L41" s="91" t="str">
        <f t="shared" ref="L41:L52" si="10">IF(J41="Div by 0", "N/A", IF(K41="N/A","N/A", IF(J41&gt;VALUE(MID(K41,1,2)), "No", IF(J41&lt;-1*VALUE(MID(K41,1,2)), "No", "Yes"))))</f>
        <v>Yes</v>
      </c>
    </row>
    <row r="42" spans="1:12" x14ac:dyDescent="0.25">
      <c r="A42" s="90" t="s">
        <v>1412</v>
      </c>
      <c r="B42" s="21" t="s">
        <v>213</v>
      </c>
      <c r="C42" s="26">
        <v>7719.5805301999999</v>
      </c>
      <c r="D42" s="7" t="str">
        <f t="shared" si="7"/>
        <v>N/A</v>
      </c>
      <c r="E42" s="26">
        <v>7894.8220678999996</v>
      </c>
      <c r="F42" s="7" t="str">
        <f t="shared" si="8"/>
        <v>N/A</v>
      </c>
      <c r="G42" s="26">
        <v>8494.9447634000007</v>
      </c>
      <c r="H42" s="7" t="str">
        <f t="shared" si="9"/>
        <v>N/A</v>
      </c>
      <c r="I42" s="8">
        <v>2.27</v>
      </c>
      <c r="J42" s="8">
        <v>7.601</v>
      </c>
      <c r="K42" s="25" t="s">
        <v>736</v>
      </c>
      <c r="L42" s="91" t="str">
        <f t="shared" si="10"/>
        <v>Yes</v>
      </c>
    </row>
    <row r="43" spans="1:12" x14ac:dyDescent="0.25">
      <c r="A43" s="90" t="s">
        <v>1413</v>
      </c>
      <c r="B43" s="21" t="s">
        <v>213</v>
      </c>
      <c r="C43" s="26">
        <v>10308.388037000001</v>
      </c>
      <c r="D43" s="7" t="str">
        <f t="shared" si="7"/>
        <v>N/A</v>
      </c>
      <c r="E43" s="26">
        <v>13776.862593</v>
      </c>
      <c r="F43" s="7" t="str">
        <f t="shared" si="8"/>
        <v>N/A</v>
      </c>
      <c r="G43" s="26">
        <v>16216.040906</v>
      </c>
      <c r="H43" s="7" t="str">
        <f t="shared" si="9"/>
        <v>N/A</v>
      </c>
      <c r="I43" s="8">
        <v>33.65</v>
      </c>
      <c r="J43" s="8">
        <v>17.7</v>
      </c>
      <c r="K43" s="25" t="s">
        <v>736</v>
      </c>
      <c r="L43" s="91" t="str">
        <f t="shared" si="10"/>
        <v>Yes</v>
      </c>
    </row>
    <row r="44" spans="1:12" x14ac:dyDescent="0.25">
      <c r="A44" s="90" t="s">
        <v>1414</v>
      </c>
      <c r="B44" s="21" t="s">
        <v>213</v>
      </c>
      <c r="C44" s="26">
        <v>2551.054016</v>
      </c>
      <c r="D44" s="7" t="str">
        <f t="shared" si="7"/>
        <v>N/A</v>
      </c>
      <c r="E44" s="26">
        <v>2965.2811320999999</v>
      </c>
      <c r="F44" s="7" t="str">
        <f t="shared" si="8"/>
        <v>N/A</v>
      </c>
      <c r="G44" s="26">
        <v>3147.4913387000001</v>
      </c>
      <c r="H44" s="7" t="str">
        <f t="shared" si="9"/>
        <v>N/A</v>
      </c>
      <c r="I44" s="8">
        <v>16.239999999999998</v>
      </c>
      <c r="J44" s="8">
        <v>6.1449999999999996</v>
      </c>
      <c r="K44" s="25" t="s">
        <v>736</v>
      </c>
      <c r="L44" s="91" t="str">
        <f t="shared" si="10"/>
        <v>Yes</v>
      </c>
    </row>
    <row r="45" spans="1:12" x14ac:dyDescent="0.25">
      <c r="A45" s="90" t="s">
        <v>1415</v>
      </c>
      <c r="B45" s="21" t="s">
        <v>213</v>
      </c>
      <c r="C45" s="26">
        <v>37985.686960999999</v>
      </c>
      <c r="D45" s="7" t="str">
        <f t="shared" si="7"/>
        <v>N/A</v>
      </c>
      <c r="E45" s="26">
        <v>40863.070765999997</v>
      </c>
      <c r="F45" s="7" t="str">
        <f t="shared" si="8"/>
        <v>N/A</v>
      </c>
      <c r="G45" s="26">
        <v>38963.171030999998</v>
      </c>
      <c r="H45" s="7" t="str">
        <f t="shared" si="9"/>
        <v>N/A</v>
      </c>
      <c r="I45" s="8">
        <v>7.5750000000000002</v>
      </c>
      <c r="J45" s="8">
        <v>-4.6500000000000004</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13131.305109999999</v>
      </c>
      <c r="D47" s="7" t="str">
        <f t="shared" si="7"/>
        <v>N/A</v>
      </c>
      <c r="E47" s="26">
        <v>13548.3133</v>
      </c>
      <c r="F47" s="7" t="str">
        <f t="shared" si="8"/>
        <v>N/A</v>
      </c>
      <c r="G47" s="26">
        <v>13482.287509</v>
      </c>
      <c r="H47" s="7" t="str">
        <f t="shared" si="9"/>
        <v>N/A</v>
      </c>
      <c r="I47" s="8">
        <v>3.1760000000000002</v>
      </c>
      <c r="J47" s="8">
        <v>-0.48699999999999999</v>
      </c>
      <c r="K47" s="25" t="s">
        <v>736</v>
      </c>
      <c r="L47" s="91" t="str">
        <f t="shared" si="10"/>
        <v>Yes</v>
      </c>
    </row>
    <row r="48" spans="1:12" x14ac:dyDescent="0.25">
      <c r="A48" s="90" t="s">
        <v>1418</v>
      </c>
      <c r="B48" s="25" t="s">
        <v>213</v>
      </c>
      <c r="C48" s="10">
        <v>12882.270655</v>
      </c>
      <c r="D48" s="7" t="str">
        <f t="shared" si="7"/>
        <v>N/A</v>
      </c>
      <c r="E48" s="10">
        <v>12930.773536000001</v>
      </c>
      <c r="F48" s="7" t="str">
        <f t="shared" si="8"/>
        <v>N/A</v>
      </c>
      <c r="G48" s="10">
        <v>12884.593704000001</v>
      </c>
      <c r="H48" s="7" t="str">
        <f t="shared" si="9"/>
        <v>N/A</v>
      </c>
      <c r="I48" s="8">
        <v>0.3765</v>
      </c>
      <c r="J48" s="8">
        <v>-0.35699999999999998</v>
      </c>
      <c r="K48" s="25" t="s">
        <v>736</v>
      </c>
      <c r="L48" s="91" t="str">
        <f t="shared" si="10"/>
        <v>Yes</v>
      </c>
    </row>
    <row r="49" spans="1:12" x14ac:dyDescent="0.25">
      <c r="A49" s="90" t="s">
        <v>1419</v>
      </c>
      <c r="B49" s="25" t="s">
        <v>213</v>
      </c>
      <c r="C49" s="10">
        <v>29218.111110999998</v>
      </c>
      <c r="D49" s="7" t="str">
        <f t="shared" si="7"/>
        <v>N/A</v>
      </c>
      <c r="E49" s="10">
        <v>32234.452431000002</v>
      </c>
      <c r="F49" s="7" t="str">
        <f t="shared" si="8"/>
        <v>N/A</v>
      </c>
      <c r="G49" s="10">
        <v>36613.105578000002</v>
      </c>
      <c r="H49" s="7" t="str">
        <f t="shared" si="9"/>
        <v>N/A</v>
      </c>
      <c r="I49" s="8">
        <v>10.32</v>
      </c>
      <c r="J49" s="8">
        <v>13.58</v>
      </c>
      <c r="K49" s="25" t="s">
        <v>736</v>
      </c>
      <c r="L49" s="91" t="str">
        <f t="shared" si="10"/>
        <v>Yes</v>
      </c>
    </row>
    <row r="50" spans="1:12" x14ac:dyDescent="0.25">
      <c r="A50" s="90" t="s">
        <v>1420</v>
      </c>
      <c r="B50" s="25" t="s">
        <v>213</v>
      </c>
      <c r="C50" s="10">
        <v>6858.157459</v>
      </c>
      <c r="D50" s="7" t="str">
        <f t="shared" si="7"/>
        <v>N/A</v>
      </c>
      <c r="E50" s="10">
        <v>7369.9783623000003</v>
      </c>
      <c r="F50" s="7" t="str">
        <f t="shared" si="8"/>
        <v>N/A</v>
      </c>
      <c r="G50" s="10">
        <v>7637.6317900000004</v>
      </c>
      <c r="H50" s="7" t="str">
        <f t="shared" si="9"/>
        <v>N/A</v>
      </c>
      <c r="I50" s="8">
        <v>7.4630000000000001</v>
      </c>
      <c r="J50" s="8">
        <v>3.6320000000000001</v>
      </c>
      <c r="K50" s="25" t="s">
        <v>736</v>
      </c>
      <c r="L50" s="91" t="str">
        <f t="shared" si="10"/>
        <v>Yes</v>
      </c>
    </row>
    <row r="51" spans="1:12" x14ac:dyDescent="0.25">
      <c r="A51" s="90" t="s">
        <v>1421</v>
      </c>
      <c r="B51" s="25" t="s">
        <v>213</v>
      </c>
      <c r="C51" s="10">
        <v>41917.103668000003</v>
      </c>
      <c r="D51" s="7" t="str">
        <f t="shared" si="7"/>
        <v>N/A</v>
      </c>
      <c r="E51" s="10">
        <v>41776.384397000002</v>
      </c>
      <c r="F51" s="7" t="str">
        <f t="shared" si="8"/>
        <v>N/A</v>
      </c>
      <c r="G51" s="10">
        <v>39279.646499000002</v>
      </c>
      <c r="H51" s="7" t="str">
        <f t="shared" si="9"/>
        <v>N/A</v>
      </c>
      <c r="I51" s="8">
        <v>-0.33600000000000002</v>
      </c>
      <c r="J51" s="8">
        <v>-5.98</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12720434</v>
      </c>
      <c r="D53" s="7" t="str">
        <f t="shared" ref="D53:D122" si="11">IF($B53="N/A","N/A",IF(C53&gt;10,"No",IF(C53&lt;-10,"No","Yes")))</f>
        <v>N/A</v>
      </c>
      <c r="E53" s="26">
        <v>13472409</v>
      </c>
      <c r="F53" s="7" t="str">
        <f t="shared" ref="F53:F122" si="12">IF($B53="N/A","N/A",IF(E53&gt;10,"No",IF(E53&lt;-10,"No","Yes")))</f>
        <v>N/A</v>
      </c>
      <c r="G53" s="26">
        <v>15648103</v>
      </c>
      <c r="H53" s="7" t="str">
        <f t="shared" ref="H53:H122" si="13">IF($B53="N/A","N/A",IF(G53&gt;10,"No",IF(G53&lt;-10,"No","Yes")))</f>
        <v>N/A</v>
      </c>
      <c r="I53" s="8">
        <v>5.9119999999999999</v>
      </c>
      <c r="J53" s="8">
        <v>16.149999999999999</v>
      </c>
      <c r="K53" s="25" t="s">
        <v>736</v>
      </c>
      <c r="L53" s="91" t="str">
        <f t="shared" ref="L53:L113" si="14">IF(J53="Div by 0", "N/A", IF(K53="N/A","N/A", IF(J53&gt;VALUE(MID(K53,1,2)), "No", IF(J53&lt;-1*VALUE(MID(K53,1,2)), "No", "Yes"))))</f>
        <v>Yes</v>
      </c>
    </row>
    <row r="54" spans="1:12" x14ac:dyDescent="0.25">
      <c r="A54" s="148" t="s">
        <v>596</v>
      </c>
      <c r="B54" s="21" t="s">
        <v>213</v>
      </c>
      <c r="C54" s="22">
        <v>6081</v>
      </c>
      <c r="D54" s="7" t="str">
        <f t="shared" si="11"/>
        <v>N/A</v>
      </c>
      <c r="E54" s="22">
        <v>5587</v>
      </c>
      <c r="F54" s="7" t="str">
        <f t="shared" si="12"/>
        <v>N/A</v>
      </c>
      <c r="G54" s="22">
        <v>5794</v>
      </c>
      <c r="H54" s="7" t="str">
        <f t="shared" si="13"/>
        <v>N/A</v>
      </c>
      <c r="I54" s="8">
        <v>-8.1199999999999992</v>
      </c>
      <c r="J54" s="8">
        <v>3.7050000000000001</v>
      </c>
      <c r="K54" s="25" t="s">
        <v>736</v>
      </c>
      <c r="L54" s="91" t="str">
        <f t="shared" si="14"/>
        <v>Yes</v>
      </c>
    </row>
    <row r="55" spans="1:12" x14ac:dyDescent="0.25">
      <c r="A55" s="148" t="s">
        <v>1423</v>
      </c>
      <c r="B55" s="21" t="s">
        <v>213</v>
      </c>
      <c r="C55" s="26">
        <v>2091.8325933000001</v>
      </c>
      <c r="D55" s="7" t="str">
        <f t="shared" si="11"/>
        <v>N/A</v>
      </c>
      <c r="E55" s="26">
        <v>2411.3851798999999</v>
      </c>
      <c r="F55" s="7" t="str">
        <f t="shared" si="12"/>
        <v>N/A</v>
      </c>
      <c r="G55" s="26">
        <v>2700.7426648000001</v>
      </c>
      <c r="H55" s="7" t="str">
        <f t="shared" si="13"/>
        <v>N/A</v>
      </c>
      <c r="I55" s="8">
        <v>15.28</v>
      </c>
      <c r="J55" s="8">
        <v>12</v>
      </c>
      <c r="K55" s="25" t="s">
        <v>736</v>
      </c>
      <c r="L55" s="91" t="str">
        <f t="shared" si="14"/>
        <v>Yes</v>
      </c>
    </row>
    <row r="56" spans="1:12" x14ac:dyDescent="0.25">
      <c r="A56" s="148" t="s">
        <v>1424</v>
      </c>
      <c r="B56" s="21" t="s">
        <v>213</v>
      </c>
      <c r="C56" s="22">
        <v>0.34287123829999999</v>
      </c>
      <c r="D56" s="7" t="str">
        <f t="shared" si="11"/>
        <v>N/A</v>
      </c>
      <c r="E56" s="22">
        <v>0.64632181850000003</v>
      </c>
      <c r="F56" s="7" t="str">
        <f t="shared" si="12"/>
        <v>N/A</v>
      </c>
      <c r="G56" s="22">
        <v>0.81152916809999998</v>
      </c>
      <c r="H56" s="7" t="str">
        <f t="shared" si="13"/>
        <v>N/A</v>
      </c>
      <c r="I56" s="8">
        <v>88.5</v>
      </c>
      <c r="J56" s="8">
        <v>25.56</v>
      </c>
      <c r="K56" s="25" t="s">
        <v>736</v>
      </c>
      <c r="L56" s="91" t="str">
        <f t="shared" si="14"/>
        <v>Yes</v>
      </c>
    </row>
    <row r="57" spans="1:12" x14ac:dyDescent="0.25">
      <c r="A57" s="148" t="s">
        <v>597</v>
      </c>
      <c r="B57" s="21" t="s">
        <v>213</v>
      </c>
      <c r="C57" s="26">
        <v>170469</v>
      </c>
      <c r="D57" s="7" t="str">
        <f t="shared" si="11"/>
        <v>N/A</v>
      </c>
      <c r="E57" s="26">
        <v>27823</v>
      </c>
      <c r="F57" s="7" t="str">
        <f t="shared" si="12"/>
        <v>N/A</v>
      </c>
      <c r="G57" s="26">
        <v>11853511</v>
      </c>
      <c r="H57" s="7" t="str">
        <f t="shared" si="13"/>
        <v>N/A</v>
      </c>
      <c r="I57" s="8">
        <v>-83.7</v>
      </c>
      <c r="J57" s="8">
        <v>42503</v>
      </c>
      <c r="K57" s="25" t="s">
        <v>736</v>
      </c>
      <c r="L57" s="91" t="str">
        <f t="shared" si="14"/>
        <v>No</v>
      </c>
    </row>
    <row r="58" spans="1:12" x14ac:dyDescent="0.25">
      <c r="A58" s="148" t="s">
        <v>598</v>
      </c>
      <c r="B58" s="21" t="s">
        <v>213</v>
      </c>
      <c r="C58" s="22">
        <v>21</v>
      </c>
      <c r="D58" s="7" t="str">
        <f t="shared" si="11"/>
        <v>N/A</v>
      </c>
      <c r="E58" s="22">
        <v>13</v>
      </c>
      <c r="F58" s="7" t="str">
        <f t="shared" si="12"/>
        <v>N/A</v>
      </c>
      <c r="G58" s="22">
        <v>2394</v>
      </c>
      <c r="H58" s="7" t="str">
        <f t="shared" si="13"/>
        <v>N/A</v>
      </c>
      <c r="I58" s="8">
        <v>-38.1</v>
      </c>
      <c r="J58" s="8">
        <v>18315</v>
      </c>
      <c r="K58" s="25" t="s">
        <v>736</v>
      </c>
      <c r="L58" s="91" t="str">
        <f t="shared" si="14"/>
        <v>No</v>
      </c>
    </row>
    <row r="59" spans="1:12" x14ac:dyDescent="0.25">
      <c r="A59" s="148" t="s">
        <v>1425</v>
      </c>
      <c r="B59" s="21" t="s">
        <v>213</v>
      </c>
      <c r="C59" s="26">
        <v>8117.5714286000002</v>
      </c>
      <c r="D59" s="7" t="str">
        <f t="shared" si="11"/>
        <v>N/A</v>
      </c>
      <c r="E59" s="26">
        <v>2140.2307691999999</v>
      </c>
      <c r="F59" s="7" t="str">
        <f t="shared" si="12"/>
        <v>N/A</v>
      </c>
      <c r="G59" s="26">
        <v>4951.3412698000002</v>
      </c>
      <c r="H59" s="7" t="str">
        <f t="shared" si="13"/>
        <v>N/A</v>
      </c>
      <c r="I59" s="8">
        <v>-73.599999999999994</v>
      </c>
      <c r="J59" s="8">
        <v>131.30000000000001</v>
      </c>
      <c r="K59" s="25" t="s">
        <v>736</v>
      </c>
      <c r="L59" s="91" t="str">
        <f t="shared" si="14"/>
        <v>No</v>
      </c>
    </row>
    <row r="60" spans="1:12" ht="25" x14ac:dyDescent="0.25">
      <c r="A60" s="148" t="s">
        <v>599</v>
      </c>
      <c r="B60" s="21" t="s">
        <v>213</v>
      </c>
      <c r="C60" s="26">
        <v>143241</v>
      </c>
      <c r="D60" s="7" t="str">
        <f t="shared" si="11"/>
        <v>N/A</v>
      </c>
      <c r="E60" s="26">
        <v>24099</v>
      </c>
      <c r="F60" s="7" t="str">
        <f t="shared" si="12"/>
        <v>N/A</v>
      </c>
      <c r="G60" s="26">
        <v>14400</v>
      </c>
      <c r="H60" s="7" t="str">
        <f t="shared" si="13"/>
        <v>N/A</v>
      </c>
      <c r="I60" s="8">
        <v>-83.2</v>
      </c>
      <c r="J60" s="8">
        <v>-40.200000000000003</v>
      </c>
      <c r="K60" s="25" t="s">
        <v>736</v>
      </c>
      <c r="L60" s="91" t="str">
        <f t="shared" si="14"/>
        <v>No</v>
      </c>
    </row>
    <row r="61" spans="1:12" x14ac:dyDescent="0.25">
      <c r="A61" s="122" t="s">
        <v>600</v>
      </c>
      <c r="B61" s="25" t="s">
        <v>213</v>
      </c>
      <c r="C61" s="1">
        <v>11</v>
      </c>
      <c r="D61" s="7" t="str">
        <f t="shared" si="11"/>
        <v>N/A</v>
      </c>
      <c r="E61" s="1">
        <v>11</v>
      </c>
      <c r="F61" s="7" t="str">
        <f t="shared" si="12"/>
        <v>N/A</v>
      </c>
      <c r="G61" s="1">
        <v>11</v>
      </c>
      <c r="H61" s="7" t="str">
        <f t="shared" si="13"/>
        <v>N/A</v>
      </c>
      <c r="I61" s="8">
        <v>-75</v>
      </c>
      <c r="J61" s="8">
        <v>0</v>
      </c>
      <c r="K61" s="25" t="s">
        <v>736</v>
      </c>
      <c r="L61" s="91" t="str">
        <f t="shared" si="14"/>
        <v>Yes</v>
      </c>
    </row>
    <row r="62" spans="1:12" ht="25" x14ac:dyDescent="0.25">
      <c r="A62" s="122" t="s">
        <v>1426</v>
      </c>
      <c r="B62" s="25" t="s">
        <v>213</v>
      </c>
      <c r="C62" s="10">
        <v>35810.25</v>
      </c>
      <c r="D62" s="7" t="str">
        <f t="shared" si="11"/>
        <v>N/A</v>
      </c>
      <c r="E62" s="10">
        <v>24099</v>
      </c>
      <c r="F62" s="7" t="str">
        <f t="shared" si="12"/>
        <v>N/A</v>
      </c>
      <c r="G62" s="10">
        <v>14400</v>
      </c>
      <c r="H62" s="7" t="str">
        <f t="shared" si="13"/>
        <v>N/A</v>
      </c>
      <c r="I62" s="8">
        <v>-32.700000000000003</v>
      </c>
      <c r="J62" s="8">
        <v>-40.200000000000003</v>
      </c>
      <c r="K62" s="25" t="s">
        <v>736</v>
      </c>
      <c r="L62" s="91" t="str">
        <f t="shared" si="14"/>
        <v>No</v>
      </c>
    </row>
    <row r="63" spans="1:12" x14ac:dyDescent="0.25">
      <c r="A63" s="122" t="s">
        <v>601</v>
      </c>
      <c r="B63" s="25" t="s">
        <v>213</v>
      </c>
      <c r="C63" s="10">
        <v>26503458</v>
      </c>
      <c r="D63" s="7" t="str">
        <f t="shared" si="11"/>
        <v>N/A</v>
      </c>
      <c r="E63" s="10">
        <v>26834580</v>
      </c>
      <c r="F63" s="7" t="str">
        <f t="shared" si="12"/>
        <v>N/A</v>
      </c>
      <c r="G63" s="10">
        <v>25830484</v>
      </c>
      <c r="H63" s="7" t="str">
        <f t="shared" si="13"/>
        <v>N/A</v>
      </c>
      <c r="I63" s="8">
        <v>1.2490000000000001</v>
      </c>
      <c r="J63" s="8">
        <v>-3.74</v>
      </c>
      <c r="K63" s="25" t="s">
        <v>736</v>
      </c>
      <c r="L63" s="91" t="str">
        <f t="shared" si="14"/>
        <v>Yes</v>
      </c>
    </row>
    <row r="64" spans="1:12" x14ac:dyDescent="0.25">
      <c r="A64" s="122" t="s">
        <v>602</v>
      </c>
      <c r="B64" s="25" t="s">
        <v>213</v>
      </c>
      <c r="C64" s="1">
        <v>608</v>
      </c>
      <c r="D64" s="7" t="str">
        <f t="shared" si="11"/>
        <v>N/A</v>
      </c>
      <c r="E64" s="1">
        <v>152</v>
      </c>
      <c r="F64" s="7" t="str">
        <f t="shared" si="12"/>
        <v>N/A</v>
      </c>
      <c r="G64" s="1">
        <v>153</v>
      </c>
      <c r="H64" s="7" t="str">
        <f t="shared" si="13"/>
        <v>N/A</v>
      </c>
      <c r="I64" s="8">
        <v>-75</v>
      </c>
      <c r="J64" s="8">
        <v>0.65790000000000004</v>
      </c>
      <c r="K64" s="25" t="s">
        <v>736</v>
      </c>
      <c r="L64" s="91" t="str">
        <f t="shared" si="14"/>
        <v>Yes</v>
      </c>
    </row>
    <row r="65" spans="1:12" x14ac:dyDescent="0.25">
      <c r="A65" s="122" t="s">
        <v>1427</v>
      </c>
      <c r="B65" s="25" t="s">
        <v>213</v>
      </c>
      <c r="C65" s="10">
        <v>43591.213816000003</v>
      </c>
      <c r="D65" s="7" t="str">
        <f t="shared" si="11"/>
        <v>N/A</v>
      </c>
      <c r="E65" s="10">
        <v>176543.28946999999</v>
      </c>
      <c r="F65" s="7" t="str">
        <f t="shared" si="12"/>
        <v>N/A</v>
      </c>
      <c r="G65" s="10">
        <v>168826.69281000001</v>
      </c>
      <c r="H65" s="7" t="str">
        <f t="shared" si="13"/>
        <v>N/A</v>
      </c>
      <c r="I65" s="8">
        <v>305</v>
      </c>
      <c r="J65" s="8">
        <v>-4.37</v>
      </c>
      <c r="K65" s="25" t="s">
        <v>736</v>
      </c>
      <c r="L65" s="91" t="str">
        <f t="shared" si="14"/>
        <v>Yes</v>
      </c>
    </row>
    <row r="66" spans="1:12" x14ac:dyDescent="0.25">
      <c r="A66" s="122" t="s">
        <v>603</v>
      </c>
      <c r="B66" s="25" t="s">
        <v>213</v>
      </c>
      <c r="C66" s="10">
        <v>224415922</v>
      </c>
      <c r="D66" s="7" t="str">
        <f t="shared" si="11"/>
        <v>N/A</v>
      </c>
      <c r="E66" s="10">
        <v>231697305</v>
      </c>
      <c r="F66" s="7" t="str">
        <f t="shared" si="12"/>
        <v>N/A</v>
      </c>
      <c r="G66" s="10">
        <v>211606966</v>
      </c>
      <c r="H66" s="7" t="str">
        <f t="shared" si="13"/>
        <v>N/A</v>
      </c>
      <c r="I66" s="8">
        <v>3.2450000000000001</v>
      </c>
      <c r="J66" s="8">
        <v>-8.67</v>
      </c>
      <c r="K66" s="25" t="s">
        <v>736</v>
      </c>
      <c r="L66" s="91" t="str">
        <f t="shared" si="14"/>
        <v>Yes</v>
      </c>
    </row>
    <row r="67" spans="1:12" x14ac:dyDescent="0.25">
      <c r="A67" s="122" t="s">
        <v>604</v>
      </c>
      <c r="B67" s="25" t="s">
        <v>213</v>
      </c>
      <c r="C67" s="1">
        <v>7502</v>
      </c>
      <c r="D67" s="7" t="str">
        <f t="shared" si="11"/>
        <v>N/A</v>
      </c>
      <c r="E67" s="1">
        <v>7409</v>
      </c>
      <c r="F67" s="7" t="str">
        <f t="shared" si="12"/>
        <v>N/A</v>
      </c>
      <c r="G67" s="1">
        <v>7123</v>
      </c>
      <c r="H67" s="7" t="str">
        <f t="shared" si="13"/>
        <v>N/A</v>
      </c>
      <c r="I67" s="8">
        <v>-1.24</v>
      </c>
      <c r="J67" s="8">
        <v>-3.86</v>
      </c>
      <c r="K67" s="25" t="s">
        <v>736</v>
      </c>
      <c r="L67" s="91" t="str">
        <f t="shared" si="14"/>
        <v>Yes</v>
      </c>
    </row>
    <row r="68" spans="1:12" x14ac:dyDescent="0.25">
      <c r="A68" s="122" t="s">
        <v>1428</v>
      </c>
      <c r="B68" s="25" t="s">
        <v>213</v>
      </c>
      <c r="C68" s="10">
        <v>29914.145828000001</v>
      </c>
      <c r="D68" s="7" t="str">
        <f t="shared" si="11"/>
        <v>N/A</v>
      </c>
      <c r="E68" s="10">
        <v>31272.412606000002</v>
      </c>
      <c r="F68" s="7" t="str">
        <f t="shared" si="12"/>
        <v>N/A</v>
      </c>
      <c r="G68" s="10">
        <v>29707.562263</v>
      </c>
      <c r="H68" s="7" t="str">
        <f t="shared" si="13"/>
        <v>N/A</v>
      </c>
      <c r="I68" s="8">
        <v>4.5410000000000004</v>
      </c>
      <c r="J68" s="8">
        <v>-5</v>
      </c>
      <c r="K68" s="25" t="s">
        <v>736</v>
      </c>
      <c r="L68" s="91" t="str">
        <f t="shared" si="14"/>
        <v>Yes</v>
      </c>
    </row>
    <row r="69" spans="1:12" x14ac:dyDescent="0.25">
      <c r="A69" s="122" t="s">
        <v>605</v>
      </c>
      <c r="B69" s="25" t="s">
        <v>213</v>
      </c>
      <c r="C69" s="10">
        <v>14381083</v>
      </c>
      <c r="D69" s="7" t="str">
        <f t="shared" si="11"/>
        <v>N/A</v>
      </c>
      <c r="E69" s="10">
        <v>13867693</v>
      </c>
      <c r="F69" s="7" t="str">
        <f t="shared" si="12"/>
        <v>N/A</v>
      </c>
      <c r="G69" s="10">
        <v>14367668</v>
      </c>
      <c r="H69" s="7" t="str">
        <f t="shared" si="13"/>
        <v>N/A</v>
      </c>
      <c r="I69" s="8">
        <v>-3.57</v>
      </c>
      <c r="J69" s="8">
        <v>3.605</v>
      </c>
      <c r="K69" s="25" t="s">
        <v>736</v>
      </c>
      <c r="L69" s="91" t="str">
        <f t="shared" si="14"/>
        <v>Yes</v>
      </c>
    </row>
    <row r="70" spans="1:12" x14ac:dyDescent="0.25">
      <c r="A70" s="122" t="s">
        <v>606</v>
      </c>
      <c r="B70" s="25" t="s">
        <v>213</v>
      </c>
      <c r="C70" s="1">
        <v>42596</v>
      </c>
      <c r="D70" s="7" t="str">
        <f t="shared" si="11"/>
        <v>N/A</v>
      </c>
      <c r="E70" s="1">
        <v>41233</v>
      </c>
      <c r="F70" s="7" t="str">
        <f t="shared" si="12"/>
        <v>N/A</v>
      </c>
      <c r="G70" s="1">
        <v>40574</v>
      </c>
      <c r="H70" s="7" t="str">
        <f t="shared" si="13"/>
        <v>N/A</v>
      </c>
      <c r="I70" s="8">
        <v>-3.2</v>
      </c>
      <c r="J70" s="8">
        <v>-1.6</v>
      </c>
      <c r="K70" s="25" t="s">
        <v>736</v>
      </c>
      <c r="L70" s="91" t="str">
        <f t="shared" si="14"/>
        <v>Yes</v>
      </c>
    </row>
    <row r="71" spans="1:12" x14ac:dyDescent="0.25">
      <c r="A71" s="122" t="s">
        <v>1429</v>
      </c>
      <c r="B71" s="25" t="s">
        <v>213</v>
      </c>
      <c r="C71" s="10">
        <v>337.61580900000001</v>
      </c>
      <c r="D71" s="7" t="str">
        <f t="shared" si="11"/>
        <v>N/A</v>
      </c>
      <c r="E71" s="10">
        <v>336.32510367999998</v>
      </c>
      <c r="F71" s="7" t="str">
        <f t="shared" si="12"/>
        <v>N/A</v>
      </c>
      <c r="G71" s="10">
        <v>354.11021836999998</v>
      </c>
      <c r="H71" s="7" t="str">
        <f t="shared" si="13"/>
        <v>N/A</v>
      </c>
      <c r="I71" s="8">
        <v>-0.38200000000000001</v>
      </c>
      <c r="J71" s="8">
        <v>5.2880000000000003</v>
      </c>
      <c r="K71" s="25" t="s">
        <v>736</v>
      </c>
      <c r="L71" s="91" t="str">
        <f t="shared" si="14"/>
        <v>Yes</v>
      </c>
    </row>
    <row r="72" spans="1:12" x14ac:dyDescent="0.25">
      <c r="A72" s="122" t="s">
        <v>607</v>
      </c>
      <c r="B72" s="25" t="s">
        <v>213</v>
      </c>
      <c r="C72" s="10">
        <v>2694441</v>
      </c>
      <c r="D72" s="7" t="str">
        <f t="shared" si="11"/>
        <v>N/A</v>
      </c>
      <c r="E72" s="10">
        <v>2938071</v>
      </c>
      <c r="F72" s="7" t="str">
        <f t="shared" si="12"/>
        <v>N/A</v>
      </c>
      <c r="G72" s="10">
        <v>2615543</v>
      </c>
      <c r="H72" s="7" t="str">
        <f t="shared" si="13"/>
        <v>N/A</v>
      </c>
      <c r="I72" s="8">
        <v>9.0419999999999998</v>
      </c>
      <c r="J72" s="8">
        <v>-11</v>
      </c>
      <c r="K72" s="25" t="s">
        <v>736</v>
      </c>
      <c r="L72" s="91" t="str">
        <f t="shared" si="14"/>
        <v>Yes</v>
      </c>
    </row>
    <row r="73" spans="1:12" x14ac:dyDescent="0.25">
      <c r="A73" s="122" t="s">
        <v>608</v>
      </c>
      <c r="B73" s="25" t="s">
        <v>213</v>
      </c>
      <c r="C73" s="1">
        <v>5971</v>
      </c>
      <c r="D73" s="7" t="str">
        <f t="shared" si="11"/>
        <v>N/A</v>
      </c>
      <c r="E73" s="1">
        <v>6248</v>
      </c>
      <c r="F73" s="7" t="str">
        <f t="shared" si="12"/>
        <v>N/A</v>
      </c>
      <c r="G73" s="1">
        <v>6189</v>
      </c>
      <c r="H73" s="7" t="str">
        <f t="shared" si="13"/>
        <v>N/A</v>
      </c>
      <c r="I73" s="8">
        <v>4.6390000000000002</v>
      </c>
      <c r="J73" s="8">
        <v>-0.94399999999999995</v>
      </c>
      <c r="K73" s="25" t="s">
        <v>736</v>
      </c>
      <c r="L73" s="91" t="str">
        <f t="shared" si="14"/>
        <v>Yes</v>
      </c>
    </row>
    <row r="74" spans="1:12" x14ac:dyDescent="0.25">
      <c r="A74" s="122" t="s">
        <v>1430</v>
      </c>
      <c r="B74" s="25" t="s">
        <v>213</v>
      </c>
      <c r="C74" s="10">
        <v>451.25456372000002</v>
      </c>
      <c r="D74" s="7" t="str">
        <f t="shared" si="11"/>
        <v>N/A</v>
      </c>
      <c r="E74" s="10">
        <v>470.24183739</v>
      </c>
      <c r="F74" s="7" t="str">
        <f t="shared" si="12"/>
        <v>N/A</v>
      </c>
      <c r="G74" s="10">
        <v>422.61156891000002</v>
      </c>
      <c r="H74" s="7" t="str">
        <f t="shared" si="13"/>
        <v>N/A</v>
      </c>
      <c r="I74" s="8">
        <v>4.2080000000000002</v>
      </c>
      <c r="J74" s="8">
        <v>-10.1</v>
      </c>
      <c r="K74" s="25" t="s">
        <v>736</v>
      </c>
      <c r="L74" s="91" t="str">
        <f t="shared" si="14"/>
        <v>Yes</v>
      </c>
    </row>
    <row r="75" spans="1:12" ht="25" x14ac:dyDescent="0.25">
      <c r="A75" s="122" t="s">
        <v>609</v>
      </c>
      <c r="B75" s="25" t="s">
        <v>213</v>
      </c>
      <c r="C75" s="10">
        <v>2304215</v>
      </c>
      <c r="D75" s="7" t="str">
        <f t="shared" si="11"/>
        <v>N/A</v>
      </c>
      <c r="E75" s="10">
        <v>2672386</v>
      </c>
      <c r="F75" s="7" t="str">
        <f t="shared" si="12"/>
        <v>N/A</v>
      </c>
      <c r="G75" s="10">
        <v>3053229</v>
      </c>
      <c r="H75" s="7" t="str">
        <f t="shared" si="13"/>
        <v>N/A</v>
      </c>
      <c r="I75" s="8">
        <v>15.98</v>
      </c>
      <c r="J75" s="8">
        <v>14.25</v>
      </c>
      <c r="K75" s="25" t="s">
        <v>736</v>
      </c>
      <c r="L75" s="91" t="str">
        <f t="shared" si="14"/>
        <v>Yes</v>
      </c>
    </row>
    <row r="76" spans="1:12" x14ac:dyDescent="0.25">
      <c r="A76" s="148" t="s">
        <v>610</v>
      </c>
      <c r="B76" s="21" t="s">
        <v>213</v>
      </c>
      <c r="C76" s="22">
        <v>21735</v>
      </c>
      <c r="D76" s="7" t="str">
        <f t="shared" si="11"/>
        <v>N/A</v>
      </c>
      <c r="E76" s="22">
        <v>22066</v>
      </c>
      <c r="F76" s="7" t="str">
        <f t="shared" si="12"/>
        <v>N/A</v>
      </c>
      <c r="G76" s="22">
        <v>19976</v>
      </c>
      <c r="H76" s="7" t="str">
        <f t="shared" si="13"/>
        <v>N/A</v>
      </c>
      <c r="I76" s="8">
        <v>1.5229999999999999</v>
      </c>
      <c r="J76" s="8">
        <v>-9.4700000000000006</v>
      </c>
      <c r="K76" s="25" t="s">
        <v>736</v>
      </c>
      <c r="L76" s="91" t="str">
        <f t="shared" si="14"/>
        <v>Yes</v>
      </c>
    </row>
    <row r="77" spans="1:12" ht="25" x14ac:dyDescent="0.25">
      <c r="A77" s="148" t="s">
        <v>1431</v>
      </c>
      <c r="B77" s="21" t="s">
        <v>213</v>
      </c>
      <c r="C77" s="26">
        <v>106.01403267000001</v>
      </c>
      <c r="D77" s="7" t="str">
        <f t="shared" si="11"/>
        <v>N/A</v>
      </c>
      <c r="E77" s="26">
        <v>121.10876462</v>
      </c>
      <c r="F77" s="7" t="str">
        <f t="shared" si="12"/>
        <v>N/A</v>
      </c>
      <c r="G77" s="26">
        <v>152.84486383999999</v>
      </c>
      <c r="H77" s="7" t="str">
        <f t="shared" si="13"/>
        <v>N/A</v>
      </c>
      <c r="I77" s="8">
        <v>14.24</v>
      </c>
      <c r="J77" s="8">
        <v>26.2</v>
      </c>
      <c r="K77" s="25" t="s">
        <v>736</v>
      </c>
      <c r="L77" s="91" t="str">
        <f t="shared" si="14"/>
        <v>Yes</v>
      </c>
    </row>
    <row r="78" spans="1:12" ht="25" x14ac:dyDescent="0.25">
      <c r="A78" s="148" t="s">
        <v>611</v>
      </c>
      <c r="B78" s="21" t="s">
        <v>213</v>
      </c>
      <c r="C78" s="26">
        <v>7437881</v>
      </c>
      <c r="D78" s="7" t="str">
        <f t="shared" si="11"/>
        <v>N/A</v>
      </c>
      <c r="E78" s="26">
        <v>11922086</v>
      </c>
      <c r="F78" s="7" t="str">
        <f t="shared" si="12"/>
        <v>N/A</v>
      </c>
      <c r="G78" s="26">
        <v>14380917</v>
      </c>
      <c r="H78" s="7" t="str">
        <f t="shared" si="13"/>
        <v>N/A</v>
      </c>
      <c r="I78" s="8">
        <v>60.29</v>
      </c>
      <c r="J78" s="8">
        <v>20.62</v>
      </c>
      <c r="K78" s="25" t="s">
        <v>736</v>
      </c>
      <c r="L78" s="91" t="str">
        <f t="shared" si="14"/>
        <v>Yes</v>
      </c>
    </row>
    <row r="79" spans="1:12" x14ac:dyDescent="0.25">
      <c r="A79" s="148" t="s">
        <v>612</v>
      </c>
      <c r="B79" s="21" t="s">
        <v>213</v>
      </c>
      <c r="C79" s="22">
        <v>27150</v>
      </c>
      <c r="D79" s="7" t="str">
        <f t="shared" si="11"/>
        <v>N/A</v>
      </c>
      <c r="E79" s="22">
        <v>26881</v>
      </c>
      <c r="F79" s="7" t="str">
        <f t="shared" si="12"/>
        <v>N/A</v>
      </c>
      <c r="G79" s="22">
        <v>28065</v>
      </c>
      <c r="H79" s="7" t="str">
        <f t="shared" si="13"/>
        <v>N/A</v>
      </c>
      <c r="I79" s="8">
        <v>-0.99099999999999999</v>
      </c>
      <c r="J79" s="8">
        <v>4.4050000000000002</v>
      </c>
      <c r="K79" s="25" t="s">
        <v>736</v>
      </c>
      <c r="L79" s="91" t="str">
        <f t="shared" si="14"/>
        <v>Yes</v>
      </c>
    </row>
    <row r="80" spans="1:12" x14ac:dyDescent="0.25">
      <c r="A80" s="148" t="s">
        <v>1432</v>
      </c>
      <c r="B80" s="21" t="s">
        <v>213</v>
      </c>
      <c r="C80" s="26">
        <v>273.95510129000002</v>
      </c>
      <c r="D80" s="7" t="str">
        <f t="shared" si="11"/>
        <v>N/A</v>
      </c>
      <c r="E80" s="26">
        <v>443.51348536</v>
      </c>
      <c r="F80" s="7" t="str">
        <f t="shared" si="12"/>
        <v>N/A</v>
      </c>
      <c r="G80" s="26">
        <v>512.41464457999996</v>
      </c>
      <c r="H80" s="7" t="str">
        <f t="shared" si="13"/>
        <v>N/A</v>
      </c>
      <c r="I80" s="8">
        <v>61.89</v>
      </c>
      <c r="J80" s="8">
        <v>15.54</v>
      </c>
      <c r="K80" s="25" t="s">
        <v>736</v>
      </c>
      <c r="L80" s="91" t="str">
        <f t="shared" si="14"/>
        <v>Yes</v>
      </c>
    </row>
    <row r="81" spans="1:12" x14ac:dyDescent="0.25">
      <c r="A81" s="148" t="s">
        <v>613</v>
      </c>
      <c r="B81" s="21" t="s">
        <v>213</v>
      </c>
      <c r="C81" s="26">
        <v>6635583</v>
      </c>
      <c r="D81" s="7" t="str">
        <f t="shared" si="11"/>
        <v>N/A</v>
      </c>
      <c r="E81" s="26">
        <v>7525391</v>
      </c>
      <c r="F81" s="7" t="str">
        <f t="shared" si="12"/>
        <v>N/A</v>
      </c>
      <c r="G81" s="26">
        <v>6860183</v>
      </c>
      <c r="H81" s="7" t="str">
        <f t="shared" si="13"/>
        <v>N/A</v>
      </c>
      <c r="I81" s="8">
        <v>13.41</v>
      </c>
      <c r="J81" s="8">
        <v>-8.84</v>
      </c>
      <c r="K81" s="25" t="s">
        <v>736</v>
      </c>
      <c r="L81" s="91" t="str">
        <f t="shared" si="14"/>
        <v>Yes</v>
      </c>
    </row>
    <row r="82" spans="1:12" x14ac:dyDescent="0.25">
      <c r="A82" s="148" t="s">
        <v>614</v>
      </c>
      <c r="B82" s="21" t="s">
        <v>213</v>
      </c>
      <c r="C82" s="22">
        <v>18305</v>
      </c>
      <c r="D82" s="7" t="str">
        <f t="shared" si="11"/>
        <v>N/A</v>
      </c>
      <c r="E82" s="22">
        <v>19130</v>
      </c>
      <c r="F82" s="7" t="str">
        <f t="shared" si="12"/>
        <v>N/A</v>
      </c>
      <c r="G82" s="22">
        <v>18074</v>
      </c>
      <c r="H82" s="7" t="str">
        <f t="shared" si="13"/>
        <v>N/A</v>
      </c>
      <c r="I82" s="8">
        <v>4.5069999999999997</v>
      </c>
      <c r="J82" s="8">
        <v>-5.52</v>
      </c>
      <c r="K82" s="25" t="s">
        <v>736</v>
      </c>
      <c r="L82" s="91" t="str">
        <f t="shared" si="14"/>
        <v>Yes</v>
      </c>
    </row>
    <row r="83" spans="1:12" x14ac:dyDescent="0.25">
      <c r="A83" s="148" t="s">
        <v>1433</v>
      </c>
      <c r="B83" s="21" t="s">
        <v>213</v>
      </c>
      <c r="C83" s="26">
        <v>362.50111991</v>
      </c>
      <c r="D83" s="7" t="str">
        <f t="shared" si="11"/>
        <v>N/A</v>
      </c>
      <c r="E83" s="26">
        <v>393.38165185999998</v>
      </c>
      <c r="F83" s="7" t="str">
        <f t="shared" si="12"/>
        <v>N/A</v>
      </c>
      <c r="G83" s="26">
        <v>379.56086090999997</v>
      </c>
      <c r="H83" s="7" t="str">
        <f t="shared" si="13"/>
        <v>N/A</v>
      </c>
      <c r="I83" s="8">
        <v>8.5190000000000001</v>
      </c>
      <c r="J83" s="8">
        <v>-3.51</v>
      </c>
      <c r="K83" s="25" t="s">
        <v>736</v>
      </c>
      <c r="L83" s="91" t="str">
        <f t="shared" si="14"/>
        <v>Yes</v>
      </c>
    </row>
    <row r="84" spans="1:12" ht="25" x14ac:dyDescent="0.25">
      <c r="A84" s="148" t="s">
        <v>615</v>
      </c>
      <c r="B84" s="21" t="s">
        <v>213</v>
      </c>
      <c r="C84" s="26">
        <v>6883603</v>
      </c>
      <c r="D84" s="7" t="str">
        <f t="shared" si="11"/>
        <v>N/A</v>
      </c>
      <c r="E84" s="26">
        <v>8006489</v>
      </c>
      <c r="F84" s="7" t="str">
        <f t="shared" si="12"/>
        <v>N/A</v>
      </c>
      <c r="G84" s="26">
        <v>9361457</v>
      </c>
      <c r="H84" s="7" t="str">
        <f t="shared" si="13"/>
        <v>N/A</v>
      </c>
      <c r="I84" s="8">
        <v>16.309999999999999</v>
      </c>
      <c r="J84" s="8">
        <v>16.920000000000002</v>
      </c>
      <c r="K84" s="25" t="s">
        <v>736</v>
      </c>
      <c r="L84" s="91" t="str">
        <f t="shared" si="14"/>
        <v>Yes</v>
      </c>
    </row>
    <row r="85" spans="1:12" x14ac:dyDescent="0.25">
      <c r="A85" s="148" t="s">
        <v>616</v>
      </c>
      <c r="B85" s="21" t="s">
        <v>213</v>
      </c>
      <c r="C85" s="22">
        <v>1499</v>
      </c>
      <c r="D85" s="7" t="str">
        <f t="shared" si="11"/>
        <v>N/A</v>
      </c>
      <c r="E85" s="22">
        <v>1454</v>
      </c>
      <c r="F85" s="7" t="str">
        <f t="shared" si="12"/>
        <v>N/A</v>
      </c>
      <c r="G85" s="22">
        <v>2441</v>
      </c>
      <c r="H85" s="7" t="str">
        <f t="shared" si="13"/>
        <v>N/A</v>
      </c>
      <c r="I85" s="8">
        <v>-3</v>
      </c>
      <c r="J85" s="8">
        <v>67.88</v>
      </c>
      <c r="K85" s="25" t="s">
        <v>736</v>
      </c>
      <c r="L85" s="91" t="str">
        <f t="shared" si="14"/>
        <v>No</v>
      </c>
    </row>
    <row r="86" spans="1:12" x14ac:dyDescent="0.25">
      <c r="A86" s="148" t="s">
        <v>1434</v>
      </c>
      <c r="B86" s="21" t="s">
        <v>213</v>
      </c>
      <c r="C86" s="26">
        <v>4592.1300867</v>
      </c>
      <c r="D86" s="7" t="str">
        <f t="shared" si="11"/>
        <v>N/A</v>
      </c>
      <c r="E86" s="26">
        <v>5506.5261348000004</v>
      </c>
      <c r="F86" s="7" t="str">
        <f t="shared" si="12"/>
        <v>N/A</v>
      </c>
      <c r="G86" s="26">
        <v>3835.0909462999998</v>
      </c>
      <c r="H86" s="7" t="str">
        <f t="shared" si="13"/>
        <v>N/A</v>
      </c>
      <c r="I86" s="8">
        <v>19.91</v>
      </c>
      <c r="J86" s="8">
        <v>-30.4</v>
      </c>
      <c r="K86" s="25" t="s">
        <v>736</v>
      </c>
      <c r="L86" s="91" t="str">
        <f t="shared" si="14"/>
        <v>No</v>
      </c>
    </row>
    <row r="87" spans="1:12" x14ac:dyDescent="0.25">
      <c r="A87" s="148" t="s">
        <v>617</v>
      </c>
      <c r="B87" s="21" t="s">
        <v>213</v>
      </c>
      <c r="C87" s="26">
        <v>5782163</v>
      </c>
      <c r="D87" s="7" t="str">
        <f t="shared" si="11"/>
        <v>N/A</v>
      </c>
      <c r="E87" s="26">
        <v>6943780</v>
      </c>
      <c r="F87" s="7" t="str">
        <f t="shared" si="12"/>
        <v>N/A</v>
      </c>
      <c r="G87" s="26">
        <v>7664497</v>
      </c>
      <c r="H87" s="7" t="str">
        <f t="shared" si="13"/>
        <v>N/A</v>
      </c>
      <c r="I87" s="8">
        <v>20.09</v>
      </c>
      <c r="J87" s="8">
        <v>10.38</v>
      </c>
      <c r="K87" s="25" t="s">
        <v>736</v>
      </c>
      <c r="L87" s="91" t="str">
        <f t="shared" si="14"/>
        <v>Yes</v>
      </c>
    </row>
    <row r="88" spans="1:12" x14ac:dyDescent="0.25">
      <c r="A88" s="148" t="s">
        <v>618</v>
      </c>
      <c r="B88" s="21" t="s">
        <v>213</v>
      </c>
      <c r="C88" s="22">
        <v>35823</v>
      </c>
      <c r="D88" s="7" t="str">
        <f t="shared" si="11"/>
        <v>N/A</v>
      </c>
      <c r="E88" s="22">
        <v>35830</v>
      </c>
      <c r="F88" s="7" t="str">
        <f t="shared" si="12"/>
        <v>N/A</v>
      </c>
      <c r="G88" s="22">
        <v>35309</v>
      </c>
      <c r="H88" s="7" t="str">
        <f t="shared" si="13"/>
        <v>N/A</v>
      </c>
      <c r="I88" s="8">
        <v>1.95E-2</v>
      </c>
      <c r="J88" s="8">
        <v>-1.45</v>
      </c>
      <c r="K88" s="25" t="s">
        <v>736</v>
      </c>
      <c r="L88" s="91" t="str">
        <f t="shared" si="14"/>
        <v>Yes</v>
      </c>
    </row>
    <row r="89" spans="1:12" x14ac:dyDescent="0.25">
      <c r="A89" s="148" t="s">
        <v>1435</v>
      </c>
      <c r="B89" s="21" t="s">
        <v>213</v>
      </c>
      <c r="C89" s="26">
        <v>161.40923429</v>
      </c>
      <c r="D89" s="7" t="str">
        <f t="shared" si="11"/>
        <v>N/A</v>
      </c>
      <c r="E89" s="26">
        <v>193.79793469000001</v>
      </c>
      <c r="F89" s="7" t="str">
        <f t="shared" si="12"/>
        <v>N/A</v>
      </c>
      <c r="G89" s="26">
        <v>217.06921747999999</v>
      </c>
      <c r="H89" s="7" t="str">
        <f t="shared" si="13"/>
        <v>N/A</v>
      </c>
      <c r="I89" s="8">
        <v>20.07</v>
      </c>
      <c r="J89" s="8">
        <v>12.01</v>
      </c>
      <c r="K89" s="25" t="s">
        <v>736</v>
      </c>
      <c r="L89" s="91" t="str">
        <f t="shared" si="14"/>
        <v>Yes</v>
      </c>
    </row>
    <row r="90" spans="1:12" x14ac:dyDescent="0.25">
      <c r="A90" s="148" t="s">
        <v>619</v>
      </c>
      <c r="B90" s="21" t="s">
        <v>213</v>
      </c>
      <c r="C90" s="26">
        <v>14687609</v>
      </c>
      <c r="D90" s="7" t="str">
        <f t="shared" si="11"/>
        <v>N/A</v>
      </c>
      <c r="E90" s="26">
        <v>12407461</v>
      </c>
      <c r="F90" s="7" t="str">
        <f t="shared" si="12"/>
        <v>N/A</v>
      </c>
      <c r="G90" s="26">
        <v>7941495</v>
      </c>
      <c r="H90" s="7" t="str">
        <f t="shared" si="13"/>
        <v>N/A</v>
      </c>
      <c r="I90" s="8">
        <v>-15.5</v>
      </c>
      <c r="J90" s="8">
        <v>-36</v>
      </c>
      <c r="K90" s="25" t="s">
        <v>736</v>
      </c>
      <c r="L90" s="91" t="str">
        <f t="shared" si="14"/>
        <v>No</v>
      </c>
    </row>
    <row r="91" spans="1:12" x14ac:dyDescent="0.25">
      <c r="A91" s="148" t="s">
        <v>620</v>
      </c>
      <c r="B91" s="21" t="s">
        <v>213</v>
      </c>
      <c r="C91" s="22">
        <v>34478</v>
      </c>
      <c r="D91" s="7" t="str">
        <f t="shared" si="11"/>
        <v>N/A</v>
      </c>
      <c r="E91" s="22">
        <v>39081</v>
      </c>
      <c r="F91" s="7" t="str">
        <f t="shared" si="12"/>
        <v>N/A</v>
      </c>
      <c r="G91" s="22">
        <v>30022</v>
      </c>
      <c r="H91" s="7" t="str">
        <f t="shared" si="13"/>
        <v>N/A</v>
      </c>
      <c r="I91" s="8">
        <v>13.35</v>
      </c>
      <c r="J91" s="8">
        <v>-23.2</v>
      </c>
      <c r="K91" s="25" t="s">
        <v>736</v>
      </c>
      <c r="L91" s="91" t="str">
        <f t="shared" si="14"/>
        <v>Yes</v>
      </c>
    </row>
    <row r="92" spans="1:12" x14ac:dyDescent="0.25">
      <c r="A92" s="148" t="s">
        <v>1436</v>
      </c>
      <c r="B92" s="21" t="s">
        <v>213</v>
      </c>
      <c r="C92" s="26">
        <v>425.99944892000002</v>
      </c>
      <c r="D92" s="7" t="str">
        <f t="shared" si="11"/>
        <v>N/A</v>
      </c>
      <c r="E92" s="26">
        <v>317.48064276999997</v>
      </c>
      <c r="F92" s="7" t="str">
        <f t="shared" si="12"/>
        <v>N/A</v>
      </c>
      <c r="G92" s="26">
        <v>264.52251682000002</v>
      </c>
      <c r="H92" s="7" t="str">
        <f t="shared" si="13"/>
        <v>N/A</v>
      </c>
      <c r="I92" s="8">
        <v>-25.5</v>
      </c>
      <c r="J92" s="8">
        <v>-16.7</v>
      </c>
      <c r="K92" s="25" t="s">
        <v>736</v>
      </c>
      <c r="L92" s="91" t="str">
        <f t="shared" si="14"/>
        <v>Yes</v>
      </c>
    </row>
    <row r="93" spans="1:12" ht="25" x14ac:dyDescent="0.25">
      <c r="A93" s="148" t="s">
        <v>621</v>
      </c>
      <c r="B93" s="21" t="s">
        <v>213</v>
      </c>
      <c r="C93" s="26">
        <v>262632325</v>
      </c>
      <c r="D93" s="7" t="str">
        <f t="shared" si="11"/>
        <v>N/A</v>
      </c>
      <c r="E93" s="26">
        <v>283976048</v>
      </c>
      <c r="F93" s="7" t="str">
        <f t="shared" si="12"/>
        <v>N/A</v>
      </c>
      <c r="G93" s="26">
        <v>283108398</v>
      </c>
      <c r="H93" s="7" t="str">
        <f t="shared" si="13"/>
        <v>N/A</v>
      </c>
      <c r="I93" s="8">
        <v>8.1270000000000007</v>
      </c>
      <c r="J93" s="8">
        <v>-0.30599999999999999</v>
      </c>
      <c r="K93" s="25" t="s">
        <v>736</v>
      </c>
      <c r="L93" s="91" t="str">
        <f t="shared" si="14"/>
        <v>Yes</v>
      </c>
    </row>
    <row r="94" spans="1:12" x14ac:dyDescent="0.25">
      <c r="A94" s="151" t="s">
        <v>622</v>
      </c>
      <c r="B94" s="22" t="s">
        <v>213</v>
      </c>
      <c r="C94" s="22">
        <v>25804</v>
      </c>
      <c r="D94" s="7" t="str">
        <f t="shared" si="11"/>
        <v>N/A</v>
      </c>
      <c r="E94" s="22">
        <v>24463</v>
      </c>
      <c r="F94" s="7" t="str">
        <f t="shared" si="12"/>
        <v>N/A</v>
      </c>
      <c r="G94" s="22">
        <v>31658</v>
      </c>
      <c r="H94" s="7" t="str">
        <f t="shared" si="13"/>
        <v>N/A</v>
      </c>
      <c r="I94" s="8">
        <v>-5.2</v>
      </c>
      <c r="J94" s="8">
        <v>29.41</v>
      </c>
      <c r="K94" s="1" t="s">
        <v>736</v>
      </c>
      <c r="L94" s="91" t="str">
        <f t="shared" si="14"/>
        <v>Yes</v>
      </c>
    </row>
    <row r="95" spans="1:12" x14ac:dyDescent="0.25">
      <c r="A95" s="148" t="s">
        <v>1437</v>
      </c>
      <c r="B95" s="21" t="s">
        <v>213</v>
      </c>
      <c r="C95" s="26">
        <v>10177.969501</v>
      </c>
      <c r="D95" s="7" t="str">
        <f t="shared" si="11"/>
        <v>N/A</v>
      </c>
      <c r="E95" s="26">
        <v>11608.39014</v>
      </c>
      <c r="F95" s="7" t="str">
        <f t="shared" si="12"/>
        <v>N/A</v>
      </c>
      <c r="G95" s="26">
        <v>8942.7126793000007</v>
      </c>
      <c r="H95" s="7" t="str">
        <f t="shared" si="13"/>
        <v>N/A</v>
      </c>
      <c r="I95" s="8">
        <v>14.05</v>
      </c>
      <c r="J95" s="8">
        <v>-23</v>
      </c>
      <c r="K95" s="25" t="s">
        <v>736</v>
      </c>
      <c r="L95" s="91" t="str">
        <f t="shared" si="14"/>
        <v>Yes</v>
      </c>
    </row>
    <row r="96" spans="1:12" ht="25" x14ac:dyDescent="0.25">
      <c r="A96" s="148" t="s">
        <v>623</v>
      </c>
      <c r="B96" s="21" t="s">
        <v>213</v>
      </c>
      <c r="C96" s="26">
        <v>22111793</v>
      </c>
      <c r="D96" s="7" t="str">
        <f t="shared" si="11"/>
        <v>N/A</v>
      </c>
      <c r="E96" s="26">
        <v>22178784</v>
      </c>
      <c r="F96" s="7" t="str">
        <f t="shared" si="12"/>
        <v>N/A</v>
      </c>
      <c r="G96" s="26">
        <v>14158117</v>
      </c>
      <c r="H96" s="7" t="str">
        <f t="shared" si="13"/>
        <v>N/A</v>
      </c>
      <c r="I96" s="8">
        <v>0.30299999999999999</v>
      </c>
      <c r="J96" s="8">
        <v>-36.200000000000003</v>
      </c>
      <c r="K96" s="25" t="s">
        <v>736</v>
      </c>
      <c r="L96" s="91" t="str">
        <f t="shared" si="14"/>
        <v>No</v>
      </c>
    </row>
    <row r="97" spans="1:12" x14ac:dyDescent="0.25">
      <c r="A97" s="148" t="s">
        <v>624</v>
      </c>
      <c r="B97" s="21" t="s">
        <v>213</v>
      </c>
      <c r="C97" s="22">
        <v>22304</v>
      </c>
      <c r="D97" s="7" t="str">
        <f t="shared" si="11"/>
        <v>N/A</v>
      </c>
      <c r="E97" s="22">
        <v>22300</v>
      </c>
      <c r="F97" s="7" t="str">
        <f t="shared" si="12"/>
        <v>N/A</v>
      </c>
      <c r="G97" s="22">
        <v>21272</v>
      </c>
      <c r="H97" s="7" t="str">
        <f t="shared" si="13"/>
        <v>N/A</v>
      </c>
      <c r="I97" s="8">
        <v>-1.7999999999999999E-2</v>
      </c>
      <c r="J97" s="8">
        <v>-4.6100000000000003</v>
      </c>
      <c r="K97" s="25" t="s">
        <v>736</v>
      </c>
      <c r="L97" s="91" t="str">
        <f t="shared" si="14"/>
        <v>Yes</v>
      </c>
    </row>
    <row r="98" spans="1:12" x14ac:dyDescent="0.25">
      <c r="A98" s="148" t="s">
        <v>1438</v>
      </c>
      <c r="B98" s="21" t="s">
        <v>213</v>
      </c>
      <c r="C98" s="26">
        <v>991.38239778000002</v>
      </c>
      <c r="D98" s="7" t="str">
        <f t="shared" si="11"/>
        <v>N/A</v>
      </c>
      <c r="E98" s="26">
        <v>994.56430493000005</v>
      </c>
      <c r="F98" s="7" t="str">
        <f t="shared" si="12"/>
        <v>N/A</v>
      </c>
      <c r="G98" s="26">
        <v>665.57526326000004</v>
      </c>
      <c r="H98" s="7" t="str">
        <f t="shared" si="13"/>
        <v>N/A</v>
      </c>
      <c r="I98" s="8">
        <v>0.32100000000000001</v>
      </c>
      <c r="J98" s="8">
        <v>-33.1</v>
      </c>
      <c r="K98" s="25" t="s">
        <v>736</v>
      </c>
      <c r="L98" s="91" t="str">
        <f t="shared" si="14"/>
        <v>No</v>
      </c>
    </row>
    <row r="99" spans="1:12" ht="25" x14ac:dyDescent="0.25">
      <c r="A99" s="148" t="s">
        <v>625</v>
      </c>
      <c r="B99" s="21" t="s">
        <v>213</v>
      </c>
      <c r="C99" s="26">
        <v>21002499</v>
      </c>
      <c r="D99" s="7" t="str">
        <f t="shared" si="11"/>
        <v>N/A</v>
      </c>
      <c r="E99" s="26">
        <v>27909308</v>
      </c>
      <c r="F99" s="7" t="str">
        <f t="shared" si="12"/>
        <v>N/A</v>
      </c>
      <c r="G99" s="26">
        <v>30421881</v>
      </c>
      <c r="H99" s="7" t="str">
        <f t="shared" si="13"/>
        <v>N/A</v>
      </c>
      <c r="I99" s="8">
        <v>32.89</v>
      </c>
      <c r="J99" s="8">
        <v>9.0030000000000001</v>
      </c>
      <c r="K99" s="25" t="s">
        <v>736</v>
      </c>
      <c r="L99" s="91" t="str">
        <f t="shared" si="14"/>
        <v>Yes</v>
      </c>
    </row>
    <row r="100" spans="1:12" x14ac:dyDescent="0.25">
      <c r="A100" s="148" t="s">
        <v>626</v>
      </c>
      <c r="B100" s="21" t="s">
        <v>213</v>
      </c>
      <c r="C100" s="22">
        <v>3111</v>
      </c>
      <c r="D100" s="7" t="str">
        <f t="shared" si="11"/>
        <v>N/A</v>
      </c>
      <c r="E100" s="22">
        <v>3374</v>
      </c>
      <c r="F100" s="7" t="str">
        <f t="shared" si="12"/>
        <v>N/A</v>
      </c>
      <c r="G100" s="22">
        <v>3502</v>
      </c>
      <c r="H100" s="7" t="str">
        <f t="shared" si="13"/>
        <v>N/A</v>
      </c>
      <c r="I100" s="8">
        <v>8.4540000000000006</v>
      </c>
      <c r="J100" s="8">
        <v>3.794</v>
      </c>
      <c r="K100" s="25" t="s">
        <v>736</v>
      </c>
      <c r="L100" s="91" t="str">
        <f t="shared" si="14"/>
        <v>Yes</v>
      </c>
    </row>
    <row r="101" spans="1:12" ht="25" x14ac:dyDescent="0.25">
      <c r="A101" s="148" t="s">
        <v>1439</v>
      </c>
      <c r="B101" s="21" t="s">
        <v>213</v>
      </c>
      <c r="C101" s="26">
        <v>6751.0443587</v>
      </c>
      <c r="D101" s="7" t="str">
        <f t="shared" si="11"/>
        <v>N/A</v>
      </c>
      <c r="E101" s="26">
        <v>8271.8755187000006</v>
      </c>
      <c r="F101" s="7" t="str">
        <f t="shared" si="12"/>
        <v>N/A</v>
      </c>
      <c r="G101" s="26">
        <v>8687.0019988999993</v>
      </c>
      <c r="H101" s="7" t="str">
        <f t="shared" si="13"/>
        <v>N/A</v>
      </c>
      <c r="I101" s="8">
        <v>22.53</v>
      </c>
      <c r="J101" s="8">
        <v>5.0190000000000001</v>
      </c>
      <c r="K101" s="25" t="s">
        <v>736</v>
      </c>
      <c r="L101" s="91" t="str">
        <f t="shared" si="14"/>
        <v>Yes</v>
      </c>
    </row>
    <row r="102" spans="1:12" ht="25" x14ac:dyDescent="0.25">
      <c r="A102" s="148" t="s">
        <v>627</v>
      </c>
      <c r="B102" s="21" t="s">
        <v>213</v>
      </c>
      <c r="C102" s="26">
        <v>8199635</v>
      </c>
      <c r="D102" s="7" t="str">
        <f t="shared" si="11"/>
        <v>N/A</v>
      </c>
      <c r="E102" s="26">
        <v>9180490</v>
      </c>
      <c r="F102" s="7" t="str">
        <f t="shared" si="12"/>
        <v>N/A</v>
      </c>
      <c r="G102" s="26">
        <v>8885268</v>
      </c>
      <c r="H102" s="7" t="str">
        <f t="shared" si="13"/>
        <v>N/A</v>
      </c>
      <c r="I102" s="8">
        <v>11.96</v>
      </c>
      <c r="J102" s="8">
        <v>-3.22</v>
      </c>
      <c r="K102" s="25" t="s">
        <v>736</v>
      </c>
      <c r="L102" s="91" t="str">
        <f t="shared" si="14"/>
        <v>Yes</v>
      </c>
    </row>
    <row r="103" spans="1:12" x14ac:dyDescent="0.25">
      <c r="A103" s="148" t="s">
        <v>628</v>
      </c>
      <c r="B103" s="21" t="s">
        <v>213</v>
      </c>
      <c r="C103" s="22">
        <v>5228</v>
      </c>
      <c r="D103" s="7" t="str">
        <f t="shared" si="11"/>
        <v>N/A</v>
      </c>
      <c r="E103" s="22">
        <v>5143</v>
      </c>
      <c r="F103" s="7" t="str">
        <f t="shared" si="12"/>
        <v>N/A</v>
      </c>
      <c r="G103" s="22">
        <v>5121</v>
      </c>
      <c r="H103" s="7" t="str">
        <f t="shared" si="13"/>
        <v>N/A</v>
      </c>
      <c r="I103" s="8">
        <v>-1.63</v>
      </c>
      <c r="J103" s="8">
        <v>-0.42799999999999999</v>
      </c>
      <c r="K103" s="25" t="s">
        <v>736</v>
      </c>
      <c r="L103" s="91" t="str">
        <f t="shared" si="14"/>
        <v>Yes</v>
      </c>
    </row>
    <row r="104" spans="1:12" ht="25" x14ac:dyDescent="0.25">
      <c r="A104" s="148" t="s">
        <v>1440</v>
      </c>
      <c r="B104" s="21" t="s">
        <v>213</v>
      </c>
      <c r="C104" s="26">
        <v>1568.4076129</v>
      </c>
      <c r="D104" s="7" t="str">
        <f t="shared" si="11"/>
        <v>N/A</v>
      </c>
      <c r="E104" s="26">
        <v>1785.0456932</v>
      </c>
      <c r="F104" s="7" t="str">
        <f t="shared" si="12"/>
        <v>N/A</v>
      </c>
      <c r="G104" s="26">
        <v>1735.0650264000001</v>
      </c>
      <c r="H104" s="7" t="str">
        <f t="shared" si="13"/>
        <v>N/A</v>
      </c>
      <c r="I104" s="8">
        <v>13.81</v>
      </c>
      <c r="J104" s="8">
        <v>-2.8</v>
      </c>
      <c r="K104" s="25" t="s">
        <v>736</v>
      </c>
      <c r="L104" s="91" t="str">
        <f t="shared" si="14"/>
        <v>Yes</v>
      </c>
    </row>
    <row r="105" spans="1:12" ht="25" x14ac:dyDescent="0.25">
      <c r="A105" s="148" t="s">
        <v>629</v>
      </c>
      <c r="B105" s="21" t="s">
        <v>213</v>
      </c>
      <c r="C105" s="26">
        <v>1758790</v>
      </c>
      <c r="D105" s="7" t="str">
        <f t="shared" si="11"/>
        <v>N/A</v>
      </c>
      <c r="E105" s="26">
        <v>1520248</v>
      </c>
      <c r="F105" s="7" t="str">
        <f t="shared" si="12"/>
        <v>N/A</v>
      </c>
      <c r="G105" s="26">
        <v>2465163</v>
      </c>
      <c r="H105" s="7" t="str">
        <f t="shared" si="13"/>
        <v>N/A</v>
      </c>
      <c r="I105" s="8">
        <v>-13.6</v>
      </c>
      <c r="J105" s="8">
        <v>62.16</v>
      </c>
      <c r="K105" s="25" t="s">
        <v>736</v>
      </c>
      <c r="L105" s="91" t="str">
        <f t="shared" si="14"/>
        <v>No</v>
      </c>
    </row>
    <row r="106" spans="1:12" x14ac:dyDescent="0.25">
      <c r="A106" s="148" t="s">
        <v>630</v>
      </c>
      <c r="B106" s="21" t="s">
        <v>213</v>
      </c>
      <c r="C106" s="22">
        <v>255</v>
      </c>
      <c r="D106" s="7" t="str">
        <f t="shared" si="11"/>
        <v>N/A</v>
      </c>
      <c r="E106" s="22">
        <v>248</v>
      </c>
      <c r="F106" s="7" t="str">
        <f t="shared" si="12"/>
        <v>N/A</v>
      </c>
      <c r="G106" s="22">
        <v>1589</v>
      </c>
      <c r="H106" s="7" t="str">
        <f t="shared" si="13"/>
        <v>N/A</v>
      </c>
      <c r="I106" s="8">
        <v>-2.75</v>
      </c>
      <c r="J106" s="8">
        <v>540.70000000000005</v>
      </c>
      <c r="K106" s="25" t="s">
        <v>736</v>
      </c>
      <c r="L106" s="91" t="str">
        <f t="shared" si="14"/>
        <v>No</v>
      </c>
    </row>
    <row r="107" spans="1:12" ht="25" x14ac:dyDescent="0.25">
      <c r="A107" s="148" t="s">
        <v>1441</v>
      </c>
      <c r="B107" s="21" t="s">
        <v>213</v>
      </c>
      <c r="C107" s="26">
        <v>6897.2156863</v>
      </c>
      <c r="D107" s="7" t="str">
        <f t="shared" si="11"/>
        <v>N/A</v>
      </c>
      <c r="E107" s="26">
        <v>6130.0322581</v>
      </c>
      <c r="F107" s="7" t="str">
        <f t="shared" si="12"/>
        <v>N/A</v>
      </c>
      <c r="G107" s="26">
        <v>1551.3926997999999</v>
      </c>
      <c r="H107" s="7" t="str">
        <f t="shared" si="13"/>
        <v>N/A</v>
      </c>
      <c r="I107" s="8">
        <v>-11.1</v>
      </c>
      <c r="J107" s="8">
        <v>-74.7</v>
      </c>
      <c r="K107" s="25" t="s">
        <v>736</v>
      </c>
      <c r="L107" s="91" t="str">
        <f t="shared" si="14"/>
        <v>No</v>
      </c>
    </row>
    <row r="108" spans="1:12" ht="25" x14ac:dyDescent="0.25">
      <c r="A108" s="148" t="s">
        <v>631</v>
      </c>
      <c r="B108" s="21" t="s">
        <v>213</v>
      </c>
      <c r="C108" s="26">
        <v>306885</v>
      </c>
      <c r="D108" s="7" t="str">
        <f t="shared" si="11"/>
        <v>N/A</v>
      </c>
      <c r="E108" s="26">
        <v>320048</v>
      </c>
      <c r="F108" s="7" t="str">
        <f t="shared" si="12"/>
        <v>N/A</v>
      </c>
      <c r="G108" s="26">
        <v>475824</v>
      </c>
      <c r="H108" s="7" t="str">
        <f t="shared" si="13"/>
        <v>N/A</v>
      </c>
      <c r="I108" s="8">
        <v>4.2889999999999997</v>
      </c>
      <c r="J108" s="8">
        <v>48.67</v>
      </c>
      <c r="K108" s="25" t="s">
        <v>736</v>
      </c>
      <c r="L108" s="91" t="str">
        <f t="shared" si="14"/>
        <v>No</v>
      </c>
    </row>
    <row r="109" spans="1:12" x14ac:dyDescent="0.25">
      <c r="A109" s="148" t="s">
        <v>632</v>
      </c>
      <c r="B109" s="21" t="s">
        <v>213</v>
      </c>
      <c r="C109" s="22">
        <v>1998</v>
      </c>
      <c r="D109" s="7" t="str">
        <f t="shared" si="11"/>
        <v>N/A</v>
      </c>
      <c r="E109" s="22">
        <v>2109</v>
      </c>
      <c r="F109" s="7" t="str">
        <f t="shared" si="12"/>
        <v>N/A</v>
      </c>
      <c r="G109" s="22">
        <v>2592</v>
      </c>
      <c r="H109" s="7" t="str">
        <f t="shared" si="13"/>
        <v>N/A</v>
      </c>
      <c r="I109" s="8">
        <v>5.556</v>
      </c>
      <c r="J109" s="8">
        <v>22.9</v>
      </c>
      <c r="K109" s="25" t="s">
        <v>736</v>
      </c>
      <c r="L109" s="91" t="str">
        <f t="shared" si="14"/>
        <v>Yes</v>
      </c>
    </row>
    <row r="110" spans="1:12" ht="25" x14ac:dyDescent="0.25">
      <c r="A110" s="148" t="s">
        <v>1442</v>
      </c>
      <c r="B110" s="21" t="s">
        <v>213</v>
      </c>
      <c r="C110" s="26">
        <v>153.59609610000001</v>
      </c>
      <c r="D110" s="7" t="str">
        <f t="shared" si="11"/>
        <v>N/A</v>
      </c>
      <c r="E110" s="26">
        <v>151.75343765</v>
      </c>
      <c r="F110" s="7" t="str">
        <f t="shared" si="12"/>
        <v>N/A</v>
      </c>
      <c r="G110" s="26">
        <v>183.57407406999999</v>
      </c>
      <c r="H110" s="7" t="str">
        <f t="shared" si="13"/>
        <v>N/A</v>
      </c>
      <c r="I110" s="8">
        <v>-1.2</v>
      </c>
      <c r="J110" s="8">
        <v>20.97</v>
      </c>
      <c r="K110" s="25" t="s">
        <v>736</v>
      </c>
      <c r="L110" s="91" t="str">
        <f t="shared" si="14"/>
        <v>Yes</v>
      </c>
    </row>
    <row r="111" spans="1:12" x14ac:dyDescent="0.25">
      <c r="A111" s="148" t="s">
        <v>633</v>
      </c>
      <c r="B111" s="21" t="s">
        <v>213</v>
      </c>
      <c r="C111" s="26">
        <v>497965</v>
      </c>
      <c r="D111" s="7" t="str">
        <f t="shared" si="11"/>
        <v>N/A</v>
      </c>
      <c r="E111" s="26">
        <v>475958</v>
      </c>
      <c r="F111" s="7" t="str">
        <f t="shared" si="12"/>
        <v>N/A</v>
      </c>
      <c r="G111" s="26">
        <v>468394</v>
      </c>
      <c r="H111" s="7" t="str">
        <f t="shared" si="13"/>
        <v>N/A</v>
      </c>
      <c r="I111" s="8">
        <v>-4.42</v>
      </c>
      <c r="J111" s="8">
        <v>-1.59</v>
      </c>
      <c r="K111" s="25" t="s">
        <v>736</v>
      </c>
      <c r="L111" s="91" t="str">
        <f t="shared" si="14"/>
        <v>Yes</v>
      </c>
    </row>
    <row r="112" spans="1:12" x14ac:dyDescent="0.25">
      <c r="A112" s="148" t="s">
        <v>634</v>
      </c>
      <c r="B112" s="21" t="s">
        <v>213</v>
      </c>
      <c r="C112" s="22">
        <v>45</v>
      </c>
      <c r="D112" s="7" t="str">
        <f t="shared" si="11"/>
        <v>N/A</v>
      </c>
      <c r="E112" s="22">
        <v>44</v>
      </c>
      <c r="F112" s="7" t="str">
        <f t="shared" si="12"/>
        <v>N/A</v>
      </c>
      <c r="G112" s="22">
        <v>48</v>
      </c>
      <c r="H112" s="7" t="str">
        <f t="shared" si="13"/>
        <v>N/A</v>
      </c>
      <c r="I112" s="8">
        <v>-2.2200000000000002</v>
      </c>
      <c r="J112" s="8">
        <v>9.0909999999999993</v>
      </c>
      <c r="K112" s="25" t="s">
        <v>736</v>
      </c>
      <c r="L112" s="91" t="str">
        <f t="shared" si="14"/>
        <v>Yes</v>
      </c>
    </row>
    <row r="113" spans="1:12" x14ac:dyDescent="0.25">
      <c r="A113" s="148" t="s">
        <v>1443</v>
      </c>
      <c r="B113" s="21" t="s">
        <v>213</v>
      </c>
      <c r="C113" s="26">
        <v>11065.888889</v>
      </c>
      <c r="D113" s="7" t="str">
        <f t="shared" si="11"/>
        <v>N/A</v>
      </c>
      <c r="E113" s="26">
        <v>10817.227273</v>
      </c>
      <c r="F113" s="7" t="str">
        <f t="shared" si="12"/>
        <v>N/A</v>
      </c>
      <c r="G113" s="26">
        <v>9758.2083332999991</v>
      </c>
      <c r="H113" s="7" t="str">
        <f t="shared" si="13"/>
        <v>N/A</v>
      </c>
      <c r="I113" s="8">
        <v>-2.25</v>
      </c>
      <c r="J113" s="8">
        <v>-9.7899999999999991</v>
      </c>
      <c r="K113" s="25" t="s">
        <v>736</v>
      </c>
      <c r="L113" s="91" t="str">
        <f t="shared" si="14"/>
        <v>Yes</v>
      </c>
    </row>
    <row r="114" spans="1:12" ht="25" x14ac:dyDescent="0.25">
      <c r="A114" s="148" t="s">
        <v>635</v>
      </c>
      <c r="B114" s="21" t="s">
        <v>213</v>
      </c>
      <c r="C114" s="26">
        <v>5951024</v>
      </c>
      <c r="D114" s="7" t="str">
        <f t="shared" si="11"/>
        <v>N/A</v>
      </c>
      <c r="E114" s="26">
        <v>5852620</v>
      </c>
      <c r="F114" s="7" t="str">
        <f t="shared" si="12"/>
        <v>N/A</v>
      </c>
      <c r="G114" s="26">
        <v>6652016</v>
      </c>
      <c r="H114" s="7" t="str">
        <f t="shared" si="13"/>
        <v>N/A</v>
      </c>
      <c r="I114" s="8">
        <v>-1.65</v>
      </c>
      <c r="J114" s="8">
        <v>13.66</v>
      </c>
      <c r="K114" s="25" t="s">
        <v>736</v>
      </c>
      <c r="L114" s="91" t="str">
        <f>IF(J114="Div by 0", "N/A", IF(OR(J114="N/A",K114="N/A"),"N/A", IF(J114&gt;VALUE(MID(K114,1,2)), "No", IF(J114&lt;-1*VALUE(MID(K114,1,2)), "No", "Yes"))))</f>
        <v>Yes</v>
      </c>
    </row>
    <row r="115" spans="1:12" x14ac:dyDescent="0.25">
      <c r="A115" s="148" t="s">
        <v>636</v>
      </c>
      <c r="B115" s="21" t="s">
        <v>213</v>
      </c>
      <c r="C115" s="22">
        <v>14293</v>
      </c>
      <c r="D115" s="7" t="str">
        <f t="shared" si="11"/>
        <v>N/A</v>
      </c>
      <c r="E115" s="22">
        <v>15639</v>
      </c>
      <c r="F115" s="7" t="str">
        <f t="shared" si="12"/>
        <v>N/A</v>
      </c>
      <c r="G115" s="22">
        <v>18553</v>
      </c>
      <c r="H115" s="7" t="str">
        <f t="shared" si="13"/>
        <v>N/A</v>
      </c>
      <c r="I115" s="8">
        <v>9.4169999999999998</v>
      </c>
      <c r="J115" s="8">
        <v>18.63</v>
      </c>
      <c r="K115" s="25" t="s">
        <v>736</v>
      </c>
      <c r="L115" s="91" t="str">
        <f t="shared" ref="L115:L119" si="15">IF(J115="Div by 0", "N/A", IF(OR(J115="N/A",K115="N/A"),"N/A", IF(J115&gt;VALUE(MID(K115,1,2)), "No", IF(J115&lt;-1*VALUE(MID(K115,1,2)), "No", "Yes"))))</f>
        <v>Yes</v>
      </c>
    </row>
    <row r="116" spans="1:12" ht="25" x14ac:dyDescent="0.25">
      <c r="A116" s="148" t="s">
        <v>1444</v>
      </c>
      <c r="B116" s="21" t="s">
        <v>213</v>
      </c>
      <c r="C116" s="26">
        <v>416.35933674</v>
      </c>
      <c r="D116" s="7" t="str">
        <f t="shared" si="11"/>
        <v>N/A</v>
      </c>
      <c r="E116" s="26">
        <v>374.23236780000002</v>
      </c>
      <c r="F116" s="7" t="str">
        <f t="shared" si="12"/>
        <v>N/A</v>
      </c>
      <c r="G116" s="26">
        <v>358.54126016999999</v>
      </c>
      <c r="H116" s="7" t="str">
        <f t="shared" si="13"/>
        <v>N/A</v>
      </c>
      <c r="I116" s="8">
        <v>-10.1</v>
      </c>
      <c r="J116" s="8">
        <v>-4.1900000000000004</v>
      </c>
      <c r="K116" s="25" t="s">
        <v>736</v>
      </c>
      <c r="L116" s="91" t="str">
        <f t="shared" si="15"/>
        <v>Yes</v>
      </c>
    </row>
    <row r="117" spans="1:12" ht="25" x14ac:dyDescent="0.25">
      <c r="A117" s="148" t="s">
        <v>637</v>
      </c>
      <c r="B117" s="21" t="s">
        <v>213</v>
      </c>
      <c r="C117" s="26">
        <v>2569</v>
      </c>
      <c r="D117" s="7" t="str">
        <f t="shared" si="11"/>
        <v>N/A</v>
      </c>
      <c r="E117" s="26">
        <v>1878</v>
      </c>
      <c r="F117" s="7" t="str">
        <f t="shared" si="12"/>
        <v>N/A</v>
      </c>
      <c r="G117" s="26">
        <v>270462</v>
      </c>
      <c r="H117" s="7" t="str">
        <f t="shared" si="13"/>
        <v>N/A</v>
      </c>
      <c r="I117" s="8">
        <v>-26.9</v>
      </c>
      <c r="J117" s="8">
        <v>14302</v>
      </c>
      <c r="K117" s="25" t="s">
        <v>736</v>
      </c>
      <c r="L117" s="91" t="str">
        <f t="shared" si="15"/>
        <v>No</v>
      </c>
    </row>
    <row r="118" spans="1:12" x14ac:dyDescent="0.25">
      <c r="A118" s="148" t="s">
        <v>638</v>
      </c>
      <c r="B118" s="21" t="s">
        <v>213</v>
      </c>
      <c r="C118" s="22">
        <v>30</v>
      </c>
      <c r="D118" s="7" t="str">
        <f t="shared" si="11"/>
        <v>N/A</v>
      </c>
      <c r="E118" s="22">
        <v>11</v>
      </c>
      <c r="F118" s="7" t="str">
        <f t="shared" si="12"/>
        <v>N/A</v>
      </c>
      <c r="G118" s="22">
        <v>358</v>
      </c>
      <c r="H118" s="7" t="str">
        <f t="shared" si="13"/>
        <v>N/A</v>
      </c>
      <c r="I118" s="8">
        <v>-63.3</v>
      </c>
      <c r="J118" s="8">
        <v>3155</v>
      </c>
      <c r="K118" s="25" t="s">
        <v>736</v>
      </c>
      <c r="L118" s="91" t="str">
        <f t="shared" si="15"/>
        <v>No</v>
      </c>
    </row>
    <row r="119" spans="1:12" ht="25" x14ac:dyDescent="0.25">
      <c r="A119" s="148" t="s">
        <v>1445</v>
      </c>
      <c r="B119" s="21" t="s">
        <v>213</v>
      </c>
      <c r="C119" s="26">
        <v>85.633333332999996</v>
      </c>
      <c r="D119" s="7" t="str">
        <f t="shared" si="11"/>
        <v>N/A</v>
      </c>
      <c r="E119" s="26">
        <v>170.72727273000001</v>
      </c>
      <c r="F119" s="7" t="str">
        <f t="shared" si="12"/>
        <v>N/A</v>
      </c>
      <c r="G119" s="26">
        <v>755.48044692999997</v>
      </c>
      <c r="H119" s="7" t="str">
        <f t="shared" si="13"/>
        <v>N/A</v>
      </c>
      <c r="I119" s="8">
        <v>99.37</v>
      </c>
      <c r="J119" s="8">
        <v>342.5</v>
      </c>
      <c r="K119" s="25" t="s">
        <v>736</v>
      </c>
      <c r="L119" s="91" t="str">
        <f t="shared" si="15"/>
        <v>No</v>
      </c>
    </row>
    <row r="120" spans="1:12" ht="25" x14ac:dyDescent="0.25">
      <c r="A120" s="148" t="s">
        <v>639</v>
      </c>
      <c r="B120" s="21" t="s">
        <v>213</v>
      </c>
      <c r="C120" s="26">
        <v>875532</v>
      </c>
      <c r="D120" s="7" t="str">
        <f t="shared" si="11"/>
        <v>N/A</v>
      </c>
      <c r="E120" s="26">
        <v>1100056</v>
      </c>
      <c r="F120" s="7" t="str">
        <f t="shared" si="12"/>
        <v>N/A</v>
      </c>
      <c r="G120" s="26">
        <v>1930986</v>
      </c>
      <c r="H120" s="7" t="str">
        <f t="shared" si="13"/>
        <v>N/A</v>
      </c>
      <c r="I120" s="8">
        <v>25.64</v>
      </c>
      <c r="J120" s="8">
        <v>75.540000000000006</v>
      </c>
      <c r="K120" s="25" t="s">
        <v>736</v>
      </c>
      <c r="L120" s="91" t="str">
        <f t="shared" ref="L120:L131" si="16">IF(J120="Div by 0", "N/A", IF(K120="N/A","N/A", IF(J120&gt;VALUE(MID(K120,1,2)), "No", IF(J120&lt;-1*VALUE(MID(K120,1,2)), "No", "Yes"))))</f>
        <v>No</v>
      </c>
    </row>
    <row r="121" spans="1:12" x14ac:dyDescent="0.25">
      <c r="A121" s="148" t="s">
        <v>640</v>
      </c>
      <c r="B121" s="21" t="s">
        <v>213</v>
      </c>
      <c r="C121" s="22">
        <v>5205</v>
      </c>
      <c r="D121" s="7" t="str">
        <f t="shared" si="11"/>
        <v>N/A</v>
      </c>
      <c r="E121" s="22">
        <v>5484</v>
      </c>
      <c r="F121" s="7" t="str">
        <f t="shared" si="12"/>
        <v>N/A</v>
      </c>
      <c r="G121" s="22">
        <v>12235</v>
      </c>
      <c r="H121" s="7" t="str">
        <f t="shared" si="13"/>
        <v>N/A</v>
      </c>
      <c r="I121" s="8">
        <v>5.36</v>
      </c>
      <c r="J121" s="8">
        <v>123.1</v>
      </c>
      <c r="K121" s="25" t="s">
        <v>736</v>
      </c>
      <c r="L121" s="91" t="str">
        <f t="shared" si="16"/>
        <v>No</v>
      </c>
    </row>
    <row r="122" spans="1:12" ht="25" x14ac:dyDescent="0.25">
      <c r="A122" s="148" t="s">
        <v>1446</v>
      </c>
      <c r="B122" s="21" t="s">
        <v>213</v>
      </c>
      <c r="C122" s="26">
        <v>168.20979826999999</v>
      </c>
      <c r="D122" s="7" t="str">
        <f t="shared" si="11"/>
        <v>N/A</v>
      </c>
      <c r="E122" s="26">
        <v>200.59372721</v>
      </c>
      <c r="F122" s="7" t="str">
        <f t="shared" si="12"/>
        <v>N/A</v>
      </c>
      <c r="G122" s="26">
        <v>157.82476502</v>
      </c>
      <c r="H122" s="7" t="str">
        <f t="shared" si="13"/>
        <v>N/A</v>
      </c>
      <c r="I122" s="8">
        <v>19.25</v>
      </c>
      <c r="J122" s="8">
        <v>-21.3</v>
      </c>
      <c r="K122" s="25" t="s">
        <v>736</v>
      </c>
      <c r="L122" s="91" t="str">
        <f t="shared" si="16"/>
        <v>Yes</v>
      </c>
    </row>
    <row r="123" spans="1:12" ht="25" x14ac:dyDescent="0.25">
      <c r="A123" s="148" t="s">
        <v>641</v>
      </c>
      <c r="B123" s="21" t="s">
        <v>213</v>
      </c>
      <c r="C123" s="26">
        <v>1856</v>
      </c>
      <c r="D123" s="7" t="str">
        <f t="shared" ref="D123:D131" si="17">IF($B123="N/A","N/A",IF(C123&gt;10,"No",IF(C123&lt;-10,"No","Yes")))</f>
        <v>N/A</v>
      </c>
      <c r="E123" s="26">
        <v>928</v>
      </c>
      <c r="F123" s="7" t="str">
        <f t="shared" ref="F123:F131" si="18">IF($B123="N/A","N/A",IF(E123&gt;10,"No",IF(E123&lt;-10,"No","Yes")))</f>
        <v>N/A</v>
      </c>
      <c r="G123" s="26">
        <v>18443729</v>
      </c>
      <c r="H123" s="7" t="str">
        <f t="shared" ref="H123:H131" si="19">IF($B123="N/A","N/A",IF(G123&gt;10,"No",IF(G123&lt;-10,"No","Yes")))</f>
        <v>N/A</v>
      </c>
      <c r="I123" s="8">
        <v>-50</v>
      </c>
      <c r="J123" s="8">
        <v>1990000</v>
      </c>
      <c r="K123" s="25" t="s">
        <v>736</v>
      </c>
      <c r="L123" s="91" t="str">
        <f t="shared" si="16"/>
        <v>No</v>
      </c>
    </row>
    <row r="124" spans="1:12" x14ac:dyDescent="0.25">
      <c r="A124" s="148" t="s">
        <v>642</v>
      </c>
      <c r="B124" s="21" t="s">
        <v>213</v>
      </c>
      <c r="C124" s="22">
        <v>11</v>
      </c>
      <c r="D124" s="7" t="str">
        <f t="shared" si="17"/>
        <v>N/A</v>
      </c>
      <c r="E124" s="22">
        <v>11</v>
      </c>
      <c r="F124" s="7" t="str">
        <f t="shared" si="18"/>
        <v>N/A</v>
      </c>
      <c r="G124" s="22">
        <v>2021</v>
      </c>
      <c r="H124" s="7" t="str">
        <f t="shared" si="19"/>
        <v>N/A</v>
      </c>
      <c r="I124" s="8">
        <v>0</v>
      </c>
      <c r="J124" s="8">
        <v>202000</v>
      </c>
      <c r="K124" s="25" t="s">
        <v>736</v>
      </c>
      <c r="L124" s="91" t="str">
        <f t="shared" si="16"/>
        <v>No</v>
      </c>
    </row>
    <row r="125" spans="1:12" ht="25" x14ac:dyDescent="0.25">
      <c r="A125" s="148" t="s">
        <v>1447</v>
      </c>
      <c r="B125" s="21" t="s">
        <v>213</v>
      </c>
      <c r="C125" s="26">
        <v>1856</v>
      </c>
      <c r="D125" s="7" t="str">
        <f t="shared" si="17"/>
        <v>N/A</v>
      </c>
      <c r="E125" s="26">
        <v>928</v>
      </c>
      <c r="F125" s="7" t="str">
        <f t="shared" si="18"/>
        <v>N/A</v>
      </c>
      <c r="G125" s="26">
        <v>9126.0410687999993</v>
      </c>
      <c r="H125" s="7" t="str">
        <f t="shared" si="19"/>
        <v>N/A</v>
      </c>
      <c r="I125" s="8">
        <v>-50</v>
      </c>
      <c r="J125" s="8">
        <v>883.4</v>
      </c>
      <c r="K125" s="25" t="s">
        <v>736</v>
      </c>
      <c r="L125" s="91" t="str">
        <f t="shared" si="16"/>
        <v>No</v>
      </c>
    </row>
    <row r="126" spans="1:12" ht="25" x14ac:dyDescent="0.25">
      <c r="A126" s="148" t="s">
        <v>643</v>
      </c>
      <c r="B126" s="21" t="s">
        <v>213</v>
      </c>
      <c r="C126" s="26">
        <v>65199639</v>
      </c>
      <c r="D126" s="7" t="str">
        <f t="shared" si="17"/>
        <v>N/A</v>
      </c>
      <c r="E126" s="26">
        <v>70446881</v>
      </c>
      <c r="F126" s="7" t="str">
        <f t="shared" si="18"/>
        <v>N/A</v>
      </c>
      <c r="G126" s="26">
        <v>76045232</v>
      </c>
      <c r="H126" s="7" t="str">
        <f t="shared" si="19"/>
        <v>N/A</v>
      </c>
      <c r="I126" s="8">
        <v>8.048</v>
      </c>
      <c r="J126" s="8">
        <v>7.9470000000000001</v>
      </c>
      <c r="K126" s="25" t="s">
        <v>736</v>
      </c>
      <c r="L126" s="91" t="str">
        <f t="shared" si="16"/>
        <v>Yes</v>
      </c>
    </row>
    <row r="127" spans="1:12" x14ac:dyDescent="0.25">
      <c r="A127" s="148" t="s">
        <v>644</v>
      </c>
      <c r="B127" s="21" t="s">
        <v>213</v>
      </c>
      <c r="C127" s="22">
        <v>16223</v>
      </c>
      <c r="D127" s="7" t="str">
        <f t="shared" si="17"/>
        <v>N/A</v>
      </c>
      <c r="E127" s="22">
        <v>16710</v>
      </c>
      <c r="F127" s="7" t="str">
        <f t="shared" si="18"/>
        <v>N/A</v>
      </c>
      <c r="G127" s="22">
        <v>15759</v>
      </c>
      <c r="H127" s="7" t="str">
        <f t="shared" si="19"/>
        <v>N/A</v>
      </c>
      <c r="I127" s="8">
        <v>3.0019999999999998</v>
      </c>
      <c r="J127" s="8">
        <v>-5.69</v>
      </c>
      <c r="K127" s="25" t="s">
        <v>736</v>
      </c>
      <c r="L127" s="91" t="str">
        <f t="shared" si="16"/>
        <v>Yes</v>
      </c>
    </row>
    <row r="128" spans="1:12" ht="25" x14ac:dyDescent="0.25">
      <c r="A128" s="148" t="s">
        <v>1448</v>
      </c>
      <c r="B128" s="21" t="s">
        <v>213</v>
      </c>
      <c r="C128" s="26">
        <v>4018.9631387999998</v>
      </c>
      <c r="D128" s="7" t="str">
        <f t="shared" si="17"/>
        <v>N/A</v>
      </c>
      <c r="E128" s="26">
        <v>4215.8516456999996</v>
      </c>
      <c r="F128" s="7" t="str">
        <f t="shared" si="18"/>
        <v>N/A</v>
      </c>
      <c r="G128" s="26">
        <v>4825.5112633999997</v>
      </c>
      <c r="H128" s="7" t="str">
        <f t="shared" si="19"/>
        <v>N/A</v>
      </c>
      <c r="I128" s="8">
        <v>4.899</v>
      </c>
      <c r="J128" s="8">
        <v>14.46</v>
      </c>
      <c r="K128" s="25" t="s">
        <v>736</v>
      </c>
      <c r="L128" s="91" t="str">
        <f t="shared" si="16"/>
        <v>Yes</v>
      </c>
    </row>
    <row r="129" spans="1:12" ht="25" x14ac:dyDescent="0.25">
      <c r="A129" s="148" t="s">
        <v>645</v>
      </c>
      <c r="B129" s="21" t="s">
        <v>213</v>
      </c>
      <c r="C129" s="26">
        <v>0</v>
      </c>
      <c r="D129" s="7" t="str">
        <f t="shared" si="17"/>
        <v>N/A</v>
      </c>
      <c r="E129" s="26">
        <v>106</v>
      </c>
      <c r="F129" s="7" t="str">
        <f t="shared" si="18"/>
        <v>N/A</v>
      </c>
      <c r="G129" s="26">
        <v>1880614</v>
      </c>
      <c r="H129" s="7" t="str">
        <f t="shared" si="19"/>
        <v>N/A</v>
      </c>
      <c r="I129" s="8" t="s">
        <v>1747</v>
      </c>
      <c r="J129" s="8">
        <v>1770000</v>
      </c>
      <c r="K129" s="25" t="s">
        <v>736</v>
      </c>
      <c r="L129" s="91" t="str">
        <f t="shared" si="16"/>
        <v>No</v>
      </c>
    </row>
    <row r="130" spans="1:12" x14ac:dyDescent="0.25">
      <c r="A130" s="148" t="s">
        <v>646</v>
      </c>
      <c r="B130" s="21" t="s">
        <v>213</v>
      </c>
      <c r="C130" s="22">
        <v>0</v>
      </c>
      <c r="D130" s="7" t="str">
        <f t="shared" si="17"/>
        <v>N/A</v>
      </c>
      <c r="E130" s="22">
        <v>11</v>
      </c>
      <c r="F130" s="7" t="str">
        <f t="shared" si="18"/>
        <v>N/A</v>
      </c>
      <c r="G130" s="22">
        <v>2035</v>
      </c>
      <c r="H130" s="7" t="str">
        <f t="shared" si="19"/>
        <v>N/A</v>
      </c>
      <c r="I130" s="8" t="s">
        <v>1747</v>
      </c>
      <c r="J130" s="8">
        <v>203000</v>
      </c>
      <c r="K130" s="25" t="s">
        <v>736</v>
      </c>
      <c r="L130" s="91" t="str">
        <f t="shared" si="16"/>
        <v>No</v>
      </c>
    </row>
    <row r="131" spans="1:12" ht="25" x14ac:dyDescent="0.25">
      <c r="A131" s="148" t="s">
        <v>1449</v>
      </c>
      <c r="B131" s="21" t="s">
        <v>213</v>
      </c>
      <c r="C131" s="26" t="s">
        <v>1747</v>
      </c>
      <c r="D131" s="7" t="str">
        <f t="shared" si="17"/>
        <v>N/A</v>
      </c>
      <c r="E131" s="26">
        <v>106</v>
      </c>
      <c r="F131" s="7" t="str">
        <f t="shared" si="18"/>
        <v>N/A</v>
      </c>
      <c r="G131" s="26">
        <v>924.13464372999999</v>
      </c>
      <c r="H131" s="7" t="str">
        <f t="shared" si="19"/>
        <v>N/A</v>
      </c>
      <c r="I131" s="8" t="s">
        <v>1747</v>
      </c>
      <c r="J131" s="8">
        <v>771.8</v>
      </c>
      <c r="K131" s="25" t="s">
        <v>736</v>
      </c>
      <c r="L131" s="91" t="str">
        <f t="shared" si="16"/>
        <v>No</v>
      </c>
    </row>
    <row r="132" spans="1:12" x14ac:dyDescent="0.25">
      <c r="A132" s="148" t="s">
        <v>1450</v>
      </c>
      <c r="B132" s="21" t="s">
        <v>213</v>
      </c>
      <c r="C132" s="26">
        <v>209.10073313999999</v>
      </c>
      <c r="D132" s="7" t="str">
        <f t="shared" ref="D132:D143" si="20">IF($B132="N/A","N/A",IF(C132&gt;10,"No",IF(C132&lt;-10,"No","Yes")))</f>
        <v>N/A</v>
      </c>
      <c r="E132" s="26">
        <v>222.18498912000001</v>
      </c>
      <c r="F132" s="7" t="str">
        <f t="shared" ref="F132:F143" si="21">IF($B132="N/A","N/A",IF(E132&gt;10,"No",IF(E132&lt;-10,"No","Yes")))</f>
        <v>N/A</v>
      </c>
      <c r="G132" s="26">
        <v>257.90458846000001</v>
      </c>
      <c r="H132" s="7" t="str">
        <f t="shared" ref="H132:H143" si="22">IF($B132="N/A","N/A",IF(G132&gt;10,"No",IF(G132&lt;-10,"No","Yes")))</f>
        <v>N/A</v>
      </c>
      <c r="I132" s="8">
        <v>6.2569999999999997</v>
      </c>
      <c r="J132" s="8">
        <v>16.079999999999998</v>
      </c>
      <c r="K132" s="25" t="s">
        <v>736</v>
      </c>
      <c r="L132" s="91" t="str">
        <f t="shared" ref="L132:L143" si="23">IF(J132="Div by 0", "N/A", IF(K132="N/A","N/A", IF(J132&gt;VALUE(MID(K132,1,2)), "No", IF(J132&lt;-1*VALUE(MID(K132,1,2)), "No", "Yes"))))</f>
        <v>Yes</v>
      </c>
    </row>
    <row r="133" spans="1:12" x14ac:dyDescent="0.25">
      <c r="A133" s="148" t="s">
        <v>1451</v>
      </c>
      <c r="B133" s="21" t="s">
        <v>213</v>
      </c>
      <c r="C133" s="26">
        <v>211.66644554999999</v>
      </c>
      <c r="D133" s="7" t="str">
        <f t="shared" si="20"/>
        <v>N/A</v>
      </c>
      <c r="E133" s="26">
        <v>217.12788526</v>
      </c>
      <c r="F133" s="7" t="str">
        <f t="shared" si="21"/>
        <v>N/A</v>
      </c>
      <c r="G133" s="26">
        <v>265.62382294000003</v>
      </c>
      <c r="H133" s="7" t="str">
        <f t="shared" si="22"/>
        <v>N/A</v>
      </c>
      <c r="I133" s="8">
        <v>2.58</v>
      </c>
      <c r="J133" s="8">
        <v>22.34</v>
      </c>
      <c r="K133" s="25" t="s">
        <v>736</v>
      </c>
      <c r="L133" s="91" t="str">
        <f t="shared" si="23"/>
        <v>Yes</v>
      </c>
    </row>
    <row r="134" spans="1:12" x14ac:dyDescent="0.25">
      <c r="A134" s="148" t="s">
        <v>1452</v>
      </c>
      <c r="B134" s="21" t="s">
        <v>213</v>
      </c>
      <c r="C134" s="26">
        <v>209.26608249</v>
      </c>
      <c r="D134" s="7" t="str">
        <f t="shared" si="20"/>
        <v>N/A</v>
      </c>
      <c r="E134" s="26">
        <v>217.34336719999999</v>
      </c>
      <c r="F134" s="7" t="str">
        <f t="shared" si="21"/>
        <v>N/A</v>
      </c>
      <c r="G134" s="26">
        <v>237.52656775</v>
      </c>
      <c r="H134" s="7" t="str">
        <f t="shared" si="22"/>
        <v>N/A</v>
      </c>
      <c r="I134" s="8">
        <v>3.86</v>
      </c>
      <c r="J134" s="8">
        <v>9.2859999999999996</v>
      </c>
      <c r="K134" s="25" t="s">
        <v>736</v>
      </c>
      <c r="L134" s="91" t="str">
        <f t="shared" si="23"/>
        <v>Yes</v>
      </c>
    </row>
    <row r="135" spans="1:12" x14ac:dyDescent="0.25">
      <c r="A135" s="148" t="s">
        <v>1453</v>
      </c>
      <c r="B135" s="21" t="s">
        <v>213</v>
      </c>
      <c r="C135" s="26">
        <v>4129.8137555000003</v>
      </c>
      <c r="D135" s="7" t="str">
        <f t="shared" si="20"/>
        <v>N/A</v>
      </c>
      <c r="E135" s="26">
        <v>4264.5261395999996</v>
      </c>
      <c r="F135" s="7" t="str">
        <f t="shared" si="21"/>
        <v>N/A</v>
      </c>
      <c r="G135" s="26">
        <v>4108.9323433</v>
      </c>
      <c r="H135" s="7" t="str">
        <f t="shared" si="22"/>
        <v>N/A</v>
      </c>
      <c r="I135" s="8">
        <v>3.262</v>
      </c>
      <c r="J135" s="8">
        <v>-3.65</v>
      </c>
      <c r="K135" s="25" t="s">
        <v>736</v>
      </c>
      <c r="L135" s="91" t="str">
        <f t="shared" si="23"/>
        <v>Yes</v>
      </c>
    </row>
    <row r="136" spans="1:12" x14ac:dyDescent="0.25">
      <c r="A136" s="148" t="s">
        <v>1454</v>
      </c>
      <c r="B136" s="21" t="s">
        <v>213</v>
      </c>
      <c r="C136" s="26">
        <v>7736.9601253000001</v>
      </c>
      <c r="D136" s="7" t="str">
        <f t="shared" si="20"/>
        <v>N/A</v>
      </c>
      <c r="E136" s="26">
        <v>8133.3948233000001</v>
      </c>
      <c r="F136" s="7" t="str">
        <f t="shared" si="21"/>
        <v>N/A</v>
      </c>
      <c r="G136" s="26">
        <v>7864.4188849000002</v>
      </c>
      <c r="H136" s="7" t="str">
        <f t="shared" si="22"/>
        <v>N/A</v>
      </c>
      <c r="I136" s="8">
        <v>5.1239999999999997</v>
      </c>
      <c r="J136" s="8">
        <v>-3.31</v>
      </c>
      <c r="K136" s="25" t="s">
        <v>736</v>
      </c>
      <c r="L136" s="91" t="str">
        <f t="shared" si="23"/>
        <v>Yes</v>
      </c>
    </row>
    <row r="137" spans="1:12" x14ac:dyDescent="0.25">
      <c r="A137" s="148" t="s">
        <v>1455</v>
      </c>
      <c r="B137" s="21" t="s">
        <v>213</v>
      </c>
      <c r="C137" s="26">
        <v>1448.5877674999999</v>
      </c>
      <c r="D137" s="7" t="str">
        <f t="shared" si="20"/>
        <v>N/A</v>
      </c>
      <c r="E137" s="26">
        <v>1418.6107669999999</v>
      </c>
      <c r="F137" s="7" t="str">
        <f t="shared" si="21"/>
        <v>N/A</v>
      </c>
      <c r="G137" s="26">
        <v>1261.4974705</v>
      </c>
      <c r="H137" s="7" t="str">
        <f t="shared" si="22"/>
        <v>N/A</v>
      </c>
      <c r="I137" s="8">
        <v>-2.0699999999999998</v>
      </c>
      <c r="J137" s="8">
        <v>-11.1</v>
      </c>
      <c r="K137" s="25" t="s">
        <v>736</v>
      </c>
      <c r="L137" s="91" t="str">
        <f t="shared" si="23"/>
        <v>Yes</v>
      </c>
    </row>
    <row r="138" spans="1:12" x14ac:dyDescent="0.25">
      <c r="A138" s="148" t="s">
        <v>1456</v>
      </c>
      <c r="B138" s="21" t="s">
        <v>213</v>
      </c>
      <c r="C138" s="26">
        <v>241.43750205000001</v>
      </c>
      <c r="D138" s="7" t="str">
        <f t="shared" si="20"/>
        <v>N/A</v>
      </c>
      <c r="E138" s="26">
        <v>204.62202321999999</v>
      </c>
      <c r="F138" s="7" t="str">
        <f t="shared" si="21"/>
        <v>N/A</v>
      </c>
      <c r="G138" s="26">
        <v>130.88794211999999</v>
      </c>
      <c r="H138" s="7" t="str">
        <f t="shared" si="22"/>
        <v>N/A</v>
      </c>
      <c r="I138" s="8">
        <v>-15.2</v>
      </c>
      <c r="J138" s="8">
        <v>-36</v>
      </c>
      <c r="K138" s="25" t="s">
        <v>736</v>
      </c>
      <c r="L138" s="91" t="str">
        <f t="shared" si="23"/>
        <v>No</v>
      </c>
    </row>
    <row r="139" spans="1:12" x14ac:dyDescent="0.25">
      <c r="A139" s="148" t="s">
        <v>1457</v>
      </c>
      <c r="B139" s="21" t="s">
        <v>213</v>
      </c>
      <c r="C139" s="26">
        <v>83.566979915000005</v>
      </c>
      <c r="D139" s="7" t="str">
        <f t="shared" si="20"/>
        <v>N/A</v>
      </c>
      <c r="E139" s="26">
        <v>77.541794277999998</v>
      </c>
      <c r="F139" s="7" t="str">
        <f t="shared" si="21"/>
        <v>N/A</v>
      </c>
      <c r="G139" s="26">
        <v>63.329984429</v>
      </c>
      <c r="H139" s="7" t="str">
        <f t="shared" si="22"/>
        <v>N/A</v>
      </c>
      <c r="I139" s="8">
        <v>-7.21</v>
      </c>
      <c r="J139" s="8">
        <v>-18.3</v>
      </c>
      <c r="K139" s="25" t="s">
        <v>736</v>
      </c>
      <c r="L139" s="91" t="str">
        <f t="shared" si="23"/>
        <v>Yes</v>
      </c>
    </row>
    <row r="140" spans="1:12" x14ac:dyDescent="0.25">
      <c r="A140" s="148" t="s">
        <v>1458</v>
      </c>
      <c r="B140" s="21" t="s">
        <v>213</v>
      </c>
      <c r="C140" s="26">
        <v>304.91026182000002</v>
      </c>
      <c r="D140" s="7" t="str">
        <f t="shared" si="20"/>
        <v>N/A</v>
      </c>
      <c r="E140" s="26">
        <v>248.34228841999999</v>
      </c>
      <c r="F140" s="7" t="str">
        <f t="shared" si="21"/>
        <v>N/A</v>
      </c>
      <c r="G140" s="26">
        <v>146.37225409999999</v>
      </c>
      <c r="H140" s="7" t="str">
        <f t="shared" si="22"/>
        <v>N/A</v>
      </c>
      <c r="I140" s="8">
        <v>-18.600000000000001</v>
      </c>
      <c r="J140" s="8">
        <v>-41.1</v>
      </c>
      <c r="K140" s="25" t="s">
        <v>736</v>
      </c>
      <c r="L140" s="91" t="str">
        <f t="shared" si="23"/>
        <v>No</v>
      </c>
    </row>
    <row r="141" spans="1:12" x14ac:dyDescent="0.25">
      <c r="A141" s="148" t="s">
        <v>1459</v>
      </c>
      <c r="B141" s="21" t="s">
        <v>213</v>
      </c>
      <c r="C141" s="26">
        <v>7145.2683039000003</v>
      </c>
      <c r="D141" s="7" t="str">
        <f t="shared" si="20"/>
        <v>N/A</v>
      </c>
      <c r="E141" s="26">
        <v>7864.2453822999996</v>
      </c>
      <c r="F141" s="7" t="str">
        <f t="shared" si="21"/>
        <v>N/A</v>
      </c>
      <c r="G141" s="26">
        <v>8298.8534627999998</v>
      </c>
      <c r="H141" s="7" t="str">
        <f t="shared" si="22"/>
        <v>N/A</v>
      </c>
      <c r="I141" s="8">
        <v>10.06</v>
      </c>
      <c r="J141" s="8">
        <v>5.5259999999999998</v>
      </c>
      <c r="K141" s="25" t="s">
        <v>736</v>
      </c>
      <c r="L141" s="91" t="str">
        <f t="shared" si="23"/>
        <v>Yes</v>
      </c>
    </row>
    <row r="142" spans="1:12" x14ac:dyDescent="0.25">
      <c r="A142" s="148" t="s">
        <v>1460</v>
      </c>
      <c r="B142" s="21" t="s">
        <v>213</v>
      </c>
      <c r="C142" s="26">
        <v>3855.8299612999999</v>
      </c>
      <c r="D142" s="7" t="str">
        <f t="shared" si="20"/>
        <v>N/A</v>
      </c>
      <c r="E142" s="26">
        <v>4777.4260850000001</v>
      </c>
      <c r="F142" s="7" t="str">
        <f t="shared" si="21"/>
        <v>N/A</v>
      </c>
      <c r="G142" s="26">
        <v>5265.1301623999998</v>
      </c>
      <c r="H142" s="7" t="str">
        <f t="shared" si="22"/>
        <v>N/A</v>
      </c>
      <c r="I142" s="8">
        <v>23.9</v>
      </c>
      <c r="J142" s="8">
        <v>10.210000000000001</v>
      </c>
      <c r="K142" s="25" t="s">
        <v>736</v>
      </c>
      <c r="L142" s="91" t="str">
        <f t="shared" si="23"/>
        <v>Yes</v>
      </c>
    </row>
    <row r="143" spans="1:12" x14ac:dyDescent="0.25">
      <c r="A143" s="148" t="s">
        <v>1461</v>
      </c>
      <c r="B143" s="21" t="s">
        <v>213</v>
      </c>
      <c r="C143" s="26">
        <v>11168.540998</v>
      </c>
      <c r="D143" s="7" t="str">
        <f t="shared" si="20"/>
        <v>N/A</v>
      </c>
      <c r="E143" s="26">
        <v>11664.016878</v>
      </c>
      <c r="F143" s="7" t="str">
        <f t="shared" si="21"/>
        <v>N/A</v>
      </c>
      <c r="G143" s="26">
        <v>11836.891217</v>
      </c>
      <c r="H143" s="7" t="str">
        <f t="shared" si="22"/>
        <v>N/A</v>
      </c>
      <c r="I143" s="8">
        <v>4.4359999999999999</v>
      </c>
      <c r="J143" s="8">
        <v>1.482</v>
      </c>
      <c r="K143" s="25" t="s">
        <v>736</v>
      </c>
      <c r="L143" s="91" t="str">
        <f t="shared" si="23"/>
        <v>Yes</v>
      </c>
    </row>
    <row r="144" spans="1:12" x14ac:dyDescent="0.25">
      <c r="A144" s="148" t="s">
        <v>89</v>
      </c>
      <c r="B144" s="21" t="s">
        <v>213</v>
      </c>
      <c r="C144" s="4">
        <v>9.9960548377999991</v>
      </c>
      <c r="D144" s="7" t="str">
        <f t="shared" ref="D144:D161" si="24">IF($B144="N/A","N/A",IF(C144&gt;10,"No",IF(C144&lt;-10,"No","Yes")))</f>
        <v>N/A</v>
      </c>
      <c r="E144" s="4">
        <v>9.2139982848000006</v>
      </c>
      <c r="F144" s="7" t="str">
        <f t="shared" ref="F144:F161" si="25">IF($B144="N/A","N/A",IF(E144&gt;10,"No",IF(E144&lt;-10,"No","Yes")))</f>
        <v>N/A</v>
      </c>
      <c r="G144" s="4">
        <v>9.5493951281000005</v>
      </c>
      <c r="H144" s="7" t="str">
        <f t="shared" ref="H144:H161" si="26">IF($B144="N/A","N/A",IF(G144&gt;10,"No",IF(G144&lt;-10,"No","Yes")))</f>
        <v>N/A</v>
      </c>
      <c r="I144" s="8">
        <v>-7.82</v>
      </c>
      <c r="J144" s="8">
        <v>3.64</v>
      </c>
      <c r="K144" s="25" t="s">
        <v>736</v>
      </c>
      <c r="L144" s="91" t="str">
        <f t="shared" ref="L144:L161" si="27">IF(J144="Div by 0", "N/A", IF(K144="N/A","N/A", IF(J144&gt;VALUE(MID(K144,1,2)), "No", IF(J144&lt;-1*VALUE(MID(K144,1,2)), "No", "Yes"))))</f>
        <v>Yes</v>
      </c>
    </row>
    <row r="145" spans="1:12" x14ac:dyDescent="0.25">
      <c r="A145" s="148" t="s">
        <v>475</v>
      </c>
      <c r="B145" s="21" t="s">
        <v>213</v>
      </c>
      <c r="C145" s="4">
        <v>11.803943246999999</v>
      </c>
      <c r="D145" s="7" t="str">
        <f t="shared" si="24"/>
        <v>N/A</v>
      </c>
      <c r="E145" s="4">
        <v>11.302009412</v>
      </c>
      <c r="F145" s="7" t="str">
        <f t="shared" si="25"/>
        <v>N/A</v>
      </c>
      <c r="G145" s="4">
        <v>11.692741158</v>
      </c>
      <c r="H145" s="7" t="str">
        <f t="shared" si="26"/>
        <v>N/A</v>
      </c>
      <c r="I145" s="8">
        <v>-4.25</v>
      </c>
      <c r="J145" s="8">
        <v>3.4569999999999999</v>
      </c>
      <c r="K145" s="25" t="s">
        <v>736</v>
      </c>
      <c r="L145" s="91" t="str">
        <f t="shared" si="27"/>
        <v>Yes</v>
      </c>
    </row>
    <row r="146" spans="1:12" x14ac:dyDescent="0.25">
      <c r="A146" s="148" t="s">
        <v>476</v>
      </c>
      <c r="B146" s="21" t="s">
        <v>213</v>
      </c>
      <c r="C146" s="4">
        <v>8.6007882883000004</v>
      </c>
      <c r="D146" s="7" t="str">
        <f t="shared" si="24"/>
        <v>N/A</v>
      </c>
      <c r="E146" s="4">
        <v>7.3218262805999998</v>
      </c>
      <c r="F146" s="7" t="str">
        <f t="shared" si="25"/>
        <v>N/A</v>
      </c>
      <c r="G146" s="4">
        <v>7.6698468747000001</v>
      </c>
      <c r="H146" s="7" t="str">
        <f t="shared" si="26"/>
        <v>N/A</v>
      </c>
      <c r="I146" s="8">
        <v>-14.9</v>
      </c>
      <c r="J146" s="8">
        <v>4.7530000000000001</v>
      </c>
      <c r="K146" s="25" t="s">
        <v>736</v>
      </c>
      <c r="L146" s="91" t="str">
        <f t="shared" si="27"/>
        <v>Yes</v>
      </c>
    </row>
    <row r="147" spans="1:12" x14ac:dyDescent="0.25">
      <c r="A147" s="148" t="s">
        <v>1462</v>
      </c>
      <c r="B147" s="21" t="s">
        <v>213</v>
      </c>
      <c r="C147" s="4">
        <v>13.22286879</v>
      </c>
      <c r="D147" s="7" t="str">
        <f t="shared" si="24"/>
        <v>N/A</v>
      </c>
      <c r="E147" s="4">
        <v>12.443103107000001</v>
      </c>
      <c r="F147" s="7" t="str">
        <f t="shared" si="25"/>
        <v>N/A</v>
      </c>
      <c r="G147" s="4">
        <v>12.23258727</v>
      </c>
      <c r="H147" s="7" t="str">
        <f t="shared" si="26"/>
        <v>N/A</v>
      </c>
      <c r="I147" s="8">
        <v>-5.9</v>
      </c>
      <c r="J147" s="8">
        <v>-1.69</v>
      </c>
      <c r="K147" s="25" t="s">
        <v>736</v>
      </c>
      <c r="L147" s="91" t="str">
        <f t="shared" si="27"/>
        <v>Yes</v>
      </c>
    </row>
    <row r="148" spans="1:12" x14ac:dyDescent="0.25">
      <c r="A148" s="148" t="s">
        <v>1463</v>
      </c>
      <c r="B148" s="21" t="s">
        <v>213</v>
      </c>
      <c r="C148" s="4">
        <v>25.859590934</v>
      </c>
      <c r="D148" s="7" t="str">
        <f t="shared" si="24"/>
        <v>N/A</v>
      </c>
      <c r="E148" s="4">
        <v>25.087771718999999</v>
      </c>
      <c r="F148" s="7" t="str">
        <f t="shared" si="25"/>
        <v>N/A</v>
      </c>
      <c r="G148" s="4">
        <v>24.860977237</v>
      </c>
      <c r="H148" s="7" t="str">
        <f t="shared" si="26"/>
        <v>N/A</v>
      </c>
      <c r="I148" s="8">
        <v>-2.98</v>
      </c>
      <c r="J148" s="8">
        <v>-0.90400000000000003</v>
      </c>
      <c r="K148" s="25" t="s">
        <v>736</v>
      </c>
      <c r="L148" s="91" t="str">
        <f t="shared" si="27"/>
        <v>Yes</v>
      </c>
    </row>
    <row r="149" spans="1:12" x14ac:dyDescent="0.25">
      <c r="A149" s="148" t="s">
        <v>1464</v>
      </c>
      <c r="B149" s="21" t="s">
        <v>213</v>
      </c>
      <c r="C149" s="4">
        <v>3.4557995495</v>
      </c>
      <c r="D149" s="7" t="str">
        <f t="shared" si="24"/>
        <v>N/A</v>
      </c>
      <c r="E149" s="4">
        <v>2.8292037861999999</v>
      </c>
      <c r="F149" s="7" t="str">
        <f t="shared" si="25"/>
        <v>N/A</v>
      </c>
      <c r="G149" s="4">
        <v>2.4072250705</v>
      </c>
      <c r="H149" s="7" t="str">
        <f t="shared" si="26"/>
        <v>N/A</v>
      </c>
      <c r="I149" s="8">
        <v>-18.100000000000001</v>
      </c>
      <c r="J149" s="8">
        <v>-14.9</v>
      </c>
      <c r="K149" s="25" t="s">
        <v>736</v>
      </c>
      <c r="L149" s="91" t="str">
        <f t="shared" si="27"/>
        <v>Yes</v>
      </c>
    </row>
    <row r="150" spans="1:12" x14ac:dyDescent="0.25">
      <c r="A150" s="148" t="s">
        <v>90</v>
      </c>
      <c r="B150" s="21" t="s">
        <v>213</v>
      </c>
      <c r="C150" s="4">
        <v>56.675543282</v>
      </c>
      <c r="D150" s="7" t="str">
        <f t="shared" si="24"/>
        <v>N/A</v>
      </c>
      <c r="E150" s="4">
        <v>64.451810804999994</v>
      </c>
      <c r="F150" s="7" t="str">
        <f t="shared" si="25"/>
        <v>N/A</v>
      </c>
      <c r="G150" s="4">
        <v>49.480831987000002</v>
      </c>
      <c r="H150" s="7" t="str">
        <f t="shared" si="26"/>
        <v>N/A</v>
      </c>
      <c r="I150" s="8">
        <v>13.72</v>
      </c>
      <c r="J150" s="8">
        <v>-23.2</v>
      </c>
      <c r="K150" s="25" t="s">
        <v>736</v>
      </c>
      <c r="L150" s="91" t="str">
        <f t="shared" si="27"/>
        <v>Yes</v>
      </c>
    </row>
    <row r="151" spans="1:12" x14ac:dyDescent="0.25">
      <c r="A151" s="148" t="s">
        <v>477</v>
      </c>
      <c r="B151" s="21" t="s">
        <v>213</v>
      </c>
      <c r="C151" s="4">
        <v>52.209323752000003</v>
      </c>
      <c r="D151" s="7" t="str">
        <f t="shared" si="24"/>
        <v>N/A</v>
      </c>
      <c r="E151" s="4">
        <v>60.741764398000001</v>
      </c>
      <c r="F151" s="7" t="str">
        <f t="shared" si="25"/>
        <v>N/A</v>
      </c>
      <c r="G151" s="4">
        <v>45.377029731999997</v>
      </c>
      <c r="H151" s="7" t="str">
        <f t="shared" si="26"/>
        <v>N/A</v>
      </c>
      <c r="I151" s="8">
        <v>16.34</v>
      </c>
      <c r="J151" s="8">
        <v>-25.3</v>
      </c>
      <c r="K151" s="25" t="s">
        <v>736</v>
      </c>
      <c r="L151" s="91" t="str">
        <f t="shared" si="27"/>
        <v>Yes</v>
      </c>
    </row>
    <row r="152" spans="1:12" x14ac:dyDescent="0.25">
      <c r="A152" s="148" t="s">
        <v>478</v>
      </c>
      <c r="B152" s="21" t="s">
        <v>213</v>
      </c>
      <c r="C152" s="4">
        <v>59.811373873999997</v>
      </c>
      <c r="D152" s="7" t="str">
        <f t="shared" si="24"/>
        <v>N/A</v>
      </c>
      <c r="E152" s="4">
        <v>67.013502227000004</v>
      </c>
      <c r="F152" s="7" t="str">
        <f t="shared" si="25"/>
        <v>N/A</v>
      </c>
      <c r="G152" s="4">
        <v>54.218585543000003</v>
      </c>
      <c r="H152" s="7" t="str">
        <f t="shared" si="26"/>
        <v>N/A</v>
      </c>
      <c r="I152" s="8">
        <v>12.04</v>
      </c>
      <c r="J152" s="8">
        <v>-19.100000000000001</v>
      </c>
      <c r="K152" s="25" t="s">
        <v>736</v>
      </c>
      <c r="L152" s="91" t="str">
        <f t="shared" si="27"/>
        <v>Yes</v>
      </c>
    </row>
    <row r="153" spans="1:12" x14ac:dyDescent="0.25">
      <c r="A153" s="148" t="s">
        <v>117</v>
      </c>
      <c r="B153" s="21" t="s">
        <v>213</v>
      </c>
      <c r="C153" s="4">
        <v>89.809974685</v>
      </c>
      <c r="D153" s="7" t="str">
        <f t="shared" si="24"/>
        <v>N/A</v>
      </c>
      <c r="E153" s="4">
        <v>89.916881060999998</v>
      </c>
      <c r="F153" s="7" t="str">
        <f t="shared" si="25"/>
        <v>N/A</v>
      </c>
      <c r="G153" s="4">
        <v>89.423805913999999</v>
      </c>
      <c r="H153" s="7" t="str">
        <f t="shared" si="26"/>
        <v>N/A</v>
      </c>
      <c r="I153" s="8">
        <v>0.11899999999999999</v>
      </c>
      <c r="J153" s="8">
        <v>-0.54800000000000004</v>
      </c>
      <c r="K153" s="25" t="s">
        <v>736</v>
      </c>
      <c r="L153" s="91" t="str">
        <f t="shared" si="27"/>
        <v>Yes</v>
      </c>
    </row>
    <row r="154" spans="1:12" x14ac:dyDescent="0.25">
      <c r="A154" s="148" t="s">
        <v>479</v>
      </c>
      <c r="B154" s="21" t="s">
        <v>213</v>
      </c>
      <c r="C154" s="4">
        <v>85.841164547999995</v>
      </c>
      <c r="D154" s="7" t="str">
        <f t="shared" si="24"/>
        <v>N/A</v>
      </c>
      <c r="E154" s="4">
        <v>85.885560619000003</v>
      </c>
      <c r="F154" s="7" t="str">
        <f t="shared" si="25"/>
        <v>N/A</v>
      </c>
      <c r="G154" s="4">
        <v>85.382219914999993</v>
      </c>
      <c r="H154" s="7" t="str">
        <f t="shared" si="26"/>
        <v>N/A</v>
      </c>
      <c r="I154" s="8">
        <v>5.1700000000000003E-2</v>
      </c>
      <c r="J154" s="8">
        <v>-0.58599999999999997</v>
      </c>
      <c r="K154" s="25" t="s">
        <v>736</v>
      </c>
      <c r="L154" s="91" t="str">
        <f t="shared" si="27"/>
        <v>Yes</v>
      </c>
    </row>
    <row r="155" spans="1:12" x14ac:dyDescent="0.25">
      <c r="A155" s="148" t="s">
        <v>480</v>
      </c>
      <c r="B155" s="21" t="s">
        <v>213</v>
      </c>
      <c r="C155" s="4">
        <v>93.274915540999999</v>
      </c>
      <c r="D155" s="7" t="str">
        <f t="shared" si="24"/>
        <v>N/A</v>
      </c>
      <c r="E155" s="4">
        <v>93.130567928999994</v>
      </c>
      <c r="F155" s="7" t="str">
        <f t="shared" si="25"/>
        <v>N/A</v>
      </c>
      <c r="G155" s="4">
        <v>92.727396190999997</v>
      </c>
      <c r="H155" s="7" t="str">
        <f t="shared" si="26"/>
        <v>N/A</v>
      </c>
      <c r="I155" s="8">
        <v>-0.155</v>
      </c>
      <c r="J155" s="8">
        <v>-0.433</v>
      </c>
      <c r="K155" s="25" t="s">
        <v>736</v>
      </c>
      <c r="L155" s="91" t="str">
        <f t="shared" si="27"/>
        <v>Yes</v>
      </c>
    </row>
    <row r="156" spans="1:12" x14ac:dyDescent="0.25">
      <c r="A156" s="148" t="s">
        <v>1465</v>
      </c>
      <c r="B156" s="21" t="s">
        <v>213</v>
      </c>
      <c r="C156" s="22">
        <v>0.34287123829999999</v>
      </c>
      <c r="D156" s="7" t="str">
        <f t="shared" si="24"/>
        <v>N/A</v>
      </c>
      <c r="E156" s="22">
        <v>0.64632181850000003</v>
      </c>
      <c r="F156" s="7" t="str">
        <f t="shared" si="25"/>
        <v>N/A</v>
      </c>
      <c r="G156" s="22">
        <v>0.81152916809999998</v>
      </c>
      <c r="H156" s="7" t="str">
        <f t="shared" si="26"/>
        <v>N/A</v>
      </c>
      <c r="I156" s="8">
        <v>88.5</v>
      </c>
      <c r="J156" s="8">
        <v>25.56</v>
      </c>
      <c r="K156" s="25" t="s">
        <v>736</v>
      </c>
      <c r="L156" s="91" t="str">
        <f t="shared" si="27"/>
        <v>Yes</v>
      </c>
    </row>
    <row r="157" spans="1:12" x14ac:dyDescent="0.25">
      <c r="A157" s="148" t="s">
        <v>1466</v>
      </c>
      <c r="B157" s="21" t="s">
        <v>213</v>
      </c>
      <c r="C157" s="22">
        <v>0.2300967843</v>
      </c>
      <c r="D157" s="7" t="str">
        <f t="shared" si="24"/>
        <v>N/A</v>
      </c>
      <c r="E157" s="22">
        <v>0.40449438199999999</v>
      </c>
      <c r="F157" s="7" t="str">
        <f t="shared" si="25"/>
        <v>N/A</v>
      </c>
      <c r="G157" s="22">
        <v>0.74730500950000001</v>
      </c>
      <c r="H157" s="7" t="str">
        <f t="shared" si="26"/>
        <v>N/A</v>
      </c>
      <c r="I157" s="8">
        <v>75.790000000000006</v>
      </c>
      <c r="J157" s="8">
        <v>84.75</v>
      </c>
      <c r="K157" s="25" t="s">
        <v>736</v>
      </c>
      <c r="L157" s="91" t="str">
        <f t="shared" si="27"/>
        <v>No</v>
      </c>
    </row>
    <row r="158" spans="1:12" x14ac:dyDescent="0.25">
      <c r="A158" s="148" t="s">
        <v>1467</v>
      </c>
      <c r="B158" s="21" t="s">
        <v>213</v>
      </c>
      <c r="C158" s="22">
        <v>0.42389525369999997</v>
      </c>
      <c r="D158" s="7" t="str">
        <f t="shared" si="24"/>
        <v>N/A</v>
      </c>
      <c r="E158" s="22">
        <v>0.92870722429999997</v>
      </c>
      <c r="F158" s="7" t="str">
        <f t="shared" si="25"/>
        <v>N/A</v>
      </c>
      <c r="G158" s="22">
        <v>0.83266932270000005</v>
      </c>
      <c r="H158" s="7" t="str">
        <f t="shared" si="26"/>
        <v>N/A</v>
      </c>
      <c r="I158" s="8">
        <v>119.1</v>
      </c>
      <c r="J158" s="8">
        <v>-10.3</v>
      </c>
      <c r="K158" s="25" t="s">
        <v>736</v>
      </c>
      <c r="L158" s="91" t="str">
        <f t="shared" si="27"/>
        <v>Yes</v>
      </c>
    </row>
    <row r="159" spans="1:12" x14ac:dyDescent="0.25">
      <c r="A159" s="148" t="s">
        <v>1468</v>
      </c>
      <c r="B159" s="21" t="s">
        <v>213</v>
      </c>
      <c r="C159" s="22">
        <v>210.81041769999999</v>
      </c>
      <c r="D159" s="7" t="str">
        <f t="shared" si="24"/>
        <v>N/A</v>
      </c>
      <c r="E159" s="22">
        <v>231.88734260999999</v>
      </c>
      <c r="F159" s="7" t="str">
        <f t="shared" si="25"/>
        <v>N/A</v>
      </c>
      <c r="G159" s="22">
        <v>234.32659659999999</v>
      </c>
      <c r="H159" s="7" t="str">
        <f t="shared" si="26"/>
        <v>N/A</v>
      </c>
      <c r="I159" s="8">
        <v>9.9979999999999993</v>
      </c>
      <c r="J159" s="8">
        <v>1.052</v>
      </c>
      <c r="K159" s="25" t="s">
        <v>736</v>
      </c>
      <c r="L159" s="91" t="str">
        <f t="shared" si="27"/>
        <v>Yes</v>
      </c>
    </row>
    <row r="160" spans="1:12" x14ac:dyDescent="0.25">
      <c r="A160" s="148" t="s">
        <v>1469</v>
      </c>
      <c r="B160" s="21" t="s">
        <v>213</v>
      </c>
      <c r="C160" s="22">
        <v>212.60723956000001</v>
      </c>
      <c r="D160" s="7" t="str">
        <f t="shared" si="24"/>
        <v>N/A</v>
      </c>
      <c r="E160" s="22">
        <v>229.65043918000001</v>
      </c>
      <c r="F160" s="7" t="str">
        <f t="shared" si="25"/>
        <v>N/A</v>
      </c>
      <c r="G160" s="22">
        <v>230.71279451000001</v>
      </c>
      <c r="H160" s="7" t="str">
        <f t="shared" si="26"/>
        <v>N/A</v>
      </c>
      <c r="I160" s="8">
        <v>8.016</v>
      </c>
      <c r="J160" s="8">
        <v>0.46260000000000001</v>
      </c>
      <c r="K160" s="25" t="s">
        <v>736</v>
      </c>
      <c r="L160" s="91" t="str">
        <f t="shared" si="27"/>
        <v>Yes</v>
      </c>
    </row>
    <row r="161" spans="1:12" x14ac:dyDescent="0.25">
      <c r="A161" s="148" t="s">
        <v>1470</v>
      </c>
      <c r="B161" s="21" t="s">
        <v>213</v>
      </c>
      <c r="C161" s="22">
        <v>207.34114052999999</v>
      </c>
      <c r="D161" s="7" t="str">
        <f t="shared" si="24"/>
        <v>N/A</v>
      </c>
      <c r="E161" s="22">
        <v>254.37146371</v>
      </c>
      <c r="F161" s="7" t="str">
        <f t="shared" si="25"/>
        <v>N/A</v>
      </c>
      <c r="G161" s="22">
        <v>270.49506346999999</v>
      </c>
      <c r="H161" s="7" t="str">
        <f t="shared" si="26"/>
        <v>N/A</v>
      </c>
      <c r="I161" s="8">
        <v>22.68</v>
      </c>
      <c r="J161" s="8">
        <v>6.3390000000000004</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0</v>
      </c>
      <c r="F163" s="7" t="str">
        <f t="shared" si="29"/>
        <v>N/A</v>
      </c>
      <c r="G163" s="22">
        <v>11</v>
      </c>
      <c r="H163" s="7" t="str">
        <f t="shared" si="30"/>
        <v>N/A</v>
      </c>
      <c r="I163" s="8">
        <v>-100</v>
      </c>
      <c r="J163" s="8" t="s">
        <v>1747</v>
      </c>
      <c r="K163" s="10" t="s">
        <v>213</v>
      </c>
      <c r="L163" s="91" t="str">
        <f t="shared" si="31"/>
        <v>N/A</v>
      </c>
    </row>
    <row r="164" spans="1:12" ht="25" x14ac:dyDescent="0.25">
      <c r="A164" s="148" t="s">
        <v>1604</v>
      </c>
      <c r="B164" s="21" t="s">
        <v>213</v>
      </c>
      <c r="C164" s="22">
        <v>11</v>
      </c>
      <c r="D164" s="7" t="str">
        <f t="shared" si="28"/>
        <v>N/A</v>
      </c>
      <c r="E164" s="22">
        <v>0</v>
      </c>
      <c r="F164" s="7" t="str">
        <f t="shared" si="29"/>
        <v>N/A</v>
      </c>
      <c r="G164" s="22">
        <v>0</v>
      </c>
      <c r="H164" s="7" t="str">
        <f t="shared" si="30"/>
        <v>N/A</v>
      </c>
      <c r="I164" s="8">
        <v>-100</v>
      </c>
      <c r="J164" s="8" t="s">
        <v>1747</v>
      </c>
      <c r="K164" s="10" t="s">
        <v>213</v>
      </c>
      <c r="L164" s="91" t="str">
        <f t="shared" si="31"/>
        <v>N/A</v>
      </c>
    </row>
    <row r="165" spans="1:12" ht="25" x14ac:dyDescent="0.25">
      <c r="A165" s="148" t="s">
        <v>1471</v>
      </c>
      <c r="B165" s="21" t="s">
        <v>213</v>
      </c>
      <c r="C165" s="22">
        <v>61</v>
      </c>
      <c r="D165" s="7" t="str">
        <f t="shared" si="28"/>
        <v>N/A</v>
      </c>
      <c r="E165" s="22">
        <v>54</v>
      </c>
      <c r="F165" s="7" t="str">
        <f t="shared" si="29"/>
        <v>N/A</v>
      </c>
      <c r="G165" s="22">
        <v>50</v>
      </c>
      <c r="H165" s="7" t="str">
        <f t="shared" si="30"/>
        <v>N/A</v>
      </c>
      <c r="I165" s="8">
        <v>-11.5</v>
      </c>
      <c r="J165" s="8">
        <v>-7.41</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112</v>
      </c>
      <c r="D167" s="7" t="str">
        <f t="shared" si="28"/>
        <v>N/A</v>
      </c>
      <c r="E167" s="22">
        <v>112</v>
      </c>
      <c r="F167" s="7" t="str">
        <f t="shared" si="29"/>
        <v>N/A</v>
      </c>
      <c r="G167" s="22">
        <v>96</v>
      </c>
      <c r="H167" s="7" t="str">
        <f t="shared" si="30"/>
        <v>N/A</v>
      </c>
      <c r="I167" s="8">
        <v>0</v>
      </c>
      <c r="J167" s="8">
        <v>-14.3</v>
      </c>
      <c r="K167" s="10" t="s">
        <v>213</v>
      </c>
      <c r="L167" s="91" t="str">
        <f t="shared" si="31"/>
        <v>N/A</v>
      </c>
    </row>
    <row r="168" spans="1:12" x14ac:dyDescent="0.25">
      <c r="A168" s="148" t="s">
        <v>125</v>
      </c>
      <c r="B168" s="21" t="s">
        <v>213</v>
      </c>
      <c r="C168" s="26">
        <v>552495</v>
      </c>
      <c r="D168" s="7" t="str">
        <f t="shared" si="28"/>
        <v>N/A</v>
      </c>
      <c r="E168" s="26">
        <v>378551</v>
      </c>
      <c r="F168" s="7" t="str">
        <f t="shared" si="29"/>
        <v>N/A</v>
      </c>
      <c r="G168" s="26">
        <v>540648</v>
      </c>
      <c r="H168" s="7" t="str">
        <f t="shared" si="30"/>
        <v>N/A</v>
      </c>
      <c r="I168" s="8">
        <v>-31.5</v>
      </c>
      <c r="J168" s="8">
        <v>42.82</v>
      </c>
      <c r="K168" s="10" t="s">
        <v>213</v>
      </c>
      <c r="L168" s="91" t="str">
        <f t="shared" si="31"/>
        <v>N/A</v>
      </c>
    </row>
    <row r="169" spans="1:12" x14ac:dyDescent="0.25">
      <c r="A169" s="148" t="s">
        <v>1607</v>
      </c>
      <c r="B169" s="21" t="s">
        <v>213</v>
      </c>
      <c r="C169" s="26">
        <v>527913</v>
      </c>
      <c r="D169" s="7" t="str">
        <f t="shared" si="28"/>
        <v>N/A</v>
      </c>
      <c r="E169" s="26">
        <v>219208</v>
      </c>
      <c r="F169" s="7" t="str">
        <f t="shared" si="29"/>
        <v>N/A</v>
      </c>
      <c r="G169" s="26">
        <v>364752</v>
      </c>
      <c r="H169" s="7" t="str">
        <f t="shared" si="30"/>
        <v>N/A</v>
      </c>
      <c r="I169" s="8">
        <v>-58.5</v>
      </c>
      <c r="J169" s="8">
        <v>66.400000000000006</v>
      </c>
      <c r="K169" s="10" t="s">
        <v>213</v>
      </c>
      <c r="L169" s="91" t="str">
        <f t="shared" si="31"/>
        <v>N/A</v>
      </c>
    </row>
    <row r="170" spans="1:12" x14ac:dyDescent="0.25">
      <c r="A170" s="148" t="s">
        <v>1364</v>
      </c>
      <c r="B170" s="21" t="s">
        <v>213</v>
      </c>
      <c r="C170" s="26">
        <v>261538</v>
      </c>
      <c r="D170" s="7" t="str">
        <f t="shared" si="28"/>
        <v>N/A</v>
      </c>
      <c r="E170" s="26">
        <v>260519</v>
      </c>
      <c r="F170" s="7" t="str">
        <f t="shared" si="29"/>
        <v>N/A</v>
      </c>
      <c r="G170" s="26">
        <v>284250</v>
      </c>
      <c r="H170" s="7" t="str">
        <f t="shared" si="30"/>
        <v>N/A</v>
      </c>
      <c r="I170" s="8">
        <v>-0.39</v>
      </c>
      <c r="J170" s="8">
        <v>9.109</v>
      </c>
      <c r="K170" s="10" t="s">
        <v>213</v>
      </c>
      <c r="L170" s="91" t="str">
        <f t="shared" si="31"/>
        <v>N/A</v>
      </c>
    </row>
    <row r="171" spans="1:12" x14ac:dyDescent="0.25">
      <c r="A171" s="148" t="s">
        <v>1601</v>
      </c>
      <c r="B171" s="21" t="s">
        <v>213</v>
      </c>
      <c r="C171" s="26">
        <v>143589</v>
      </c>
      <c r="D171" s="7" t="str">
        <f t="shared" si="28"/>
        <v>N/A</v>
      </c>
      <c r="E171" s="26">
        <v>76584</v>
      </c>
      <c r="F171" s="7" t="str">
        <f t="shared" si="29"/>
        <v>N/A</v>
      </c>
      <c r="G171" s="26">
        <v>116085</v>
      </c>
      <c r="H171" s="7" t="str">
        <f t="shared" si="30"/>
        <v>N/A</v>
      </c>
      <c r="I171" s="8">
        <v>-46.7</v>
      </c>
      <c r="J171" s="8">
        <v>51.58</v>
      </c>
      <c r="K171" s="10" t="s">
        <v>213</v>
      </c>
      <c r="L171" s="91" t="str">
        <f t="shared" si="31"/>
        <v>N/A</v>
      </c>
    </row>
    <row r="172" spans="1:12" x14ac:dyDescent="0.25">
      <c r="A172" s="148" t="s">
        <v>1602</v>
      </c>
      <c r="B172" s="21" t="s">
        <v>213</v>
      </c>
      <c r="C172" s="26">
        <v>392663</v>
      </c>
      <c r="D172" s="7" t="str">
        <f t="shared" si="28"/>
        <v>N/A</v>
      </c>
      <c r="E172" s="26">
        <v>378453</v>
      </c>
      <c r="F172" s="7" t="str">
        <f t="shared" si="29"/>
        <v>N/A</v>
      </c>
      <c r="G172" s="26">
        <v>530976</v>
      </c>
      <c r="H172" s="7" t="str">
        <f t="shared" si="30"/>
        <v>N/A</v>
      </c>
      <c r="I172" s="8">
        <v>-3.62</v>
      </c>
      <c r="J172" s="8">
        <v>40.299999999999997</v>
      </c>
      <c r="K172" s="10" t="s">
        <v>213</v>
      </c>
      <c r="L172" s="91" t="str">
        <f t="shared" si="31"/>
        <v>N/A</v>
      </c>
    </row>
    <row r="173" spans="1:12" ht="25" x14ac:dyDescent="0.25">
      <c r="A173" s="148" t="s">
        <v>1365</v>
      </c>
      <c r="B173" s="21" t="s">
        <v>213</v>
      </c>
      <c r="C173" s="26">
        <v>116563</v>
      </c>
      <c r="D173" s="7" t="str">
        <f t="shared" ref="D173:D187" si="32">IF($B173="N/A","N/A",IF(C173&gt;10,"No",IF(C173&lt;-10,"No","Yes")))</f>
        <v>N/A</v>
      </c>
      <c r="E173" s="26">
        <v>98745</v>
      </c>
      <c r="F173" s="7" t="str">
        <f t="shared" ref="F173:F187" si="33">IF($B173="N/A","N/A",IF(E173&gt;10,"No",IF(E173&lt;-10,"No","Yes")))</f>
        <v>N/A</v>
      </c>
      <c r="G173" s="26">
        <v>74842</v>
      </c>
      <c r="H173" s="7" t="str">
        <f t="shared" ref="H173:H187" si="34">IF($B173="N/A","N/A",IF(G173&gt;10,"No",IF(G173&lt;-10,"No","Yes")))</f>
        <v>N/A</v>
      </c>
      <c r="I173" s="8">
        <v>-15.3</v>
      </c>
      <c r="J173" s="8">
        <v>-24.2</v>
      </c>
      <c r="K173" s="25" t="s">
        <v>736</v>
      </c>
      <c r="L173" s="91" t="str">
        <f t="shared" ref="L173:L187" si="35">IF(J173="Div by 0", "N/A", IF(K173="N/A","N/A", IF(J173&gt;VALUE(MID(K173,1,2)), "No", IF(J173&lt;-1*VALUE(MID(K173,1,2)), "No", "Yes"))))</f>
        <v>Yes</v>
      </c>
    </row>
    <row r="174" spans="1:12" x14ac:dyDescent="0.25">
      <c r="A174" s="148" t="s">
        <v>647</v>
      </c>
      <c r="B174" s="21" t="s">
        <v>213</v>
      </c>
      <c r="C174" s="22">
        <v>1544</v>
      </c>
      <c r="D174" s="7" t="str">
        <f t="shared" si="32"/>
        <v>N/A</v>
      </c>
      <c r="E174" s="22">
        <v>1473</v>
      </c>
      <c r="F174" s="7" t="str">
        <f t="shared" si="33"/>
        <v>N/A</v>
      </c>
      <c r="G174" s="22">
        <v>1301</v>
      </c>
      <c r="H174" s="7" t="str">
        <f t="shared" si="34"/>
        <v>N/A</v>
      </c>
      <c r="I174" s="8">
        <v>-4.5999999999999996</v>
      </c>
      <c r="J174" s="8">
        <v>-11.7</v>
      </c>
      <c r="K174" s="25" t="s">
        <v>736</v>
      </c>
      <c r="L174" s="91" t="str">
        <f t="shared" si="35"/>
        <v>Yes</v>
      </c>
    </row>
    <row r="175" spans="1:12" x14ac:dyDescent="0.25">
      <c r="A175" s="148" t="s">
        <v>1366</v>
      </c>
      <c r="B175" s="21" t="s">
        <v>213</v>
      </c>
      <c r="C175" s="26">
        <v>75.494170983999993</v>
      </c>
      <c r="D175" s="7" t="str">
        <f t="shared" si="32"/>
        <v>N/A</v>
      </c>
      <c r="E175" s="26">
        <v>67.036659877999995</v>
      </c>
      <c r="F175" s="7" t="str">
        <f t="shared" si="33"/>
        <v>N/A</v>
      </c>
      <c r="G175" s="26">
        <v>57.526518062999997</v>
      </c>
      <c r="H175" s="7" t="str">
        <f t="shared" si="34"/>
        <v>N/A</v>
      </c>
      <c r="I175" s="8">
        <v>-11.2</v>
      </c>
      <c r="J175" s="8">
        <v>-14.2</v>
      </c>
      <c r="K175" s="25" t="s">
        <v>736</v>
      </c>
      <c r="L175" s="91" t="str">
        <f t="shared" si="35"/>
        <v>Yes</v>
      </c>
    </row>
    <row r="176" spans="1:12" ht="25" x14ac:dyDescent="0.25">
      <c r="A176" s="148" t="s">
        <v>1367</v>
      </c>
      <c r="B176" s="21" t="s">
        <v>213</v>
      </c>
      <c r="C176" s="26">
        <v>1367008</v>
      </c>
      <c r="D176" s="7" t="str">
        <f t="shared" si="32"/>
        <v>N/A</v>
      </c>
      <c r="E176" s="26">
        <v>1413928</v>
      </c>
      <c r="F176" s="7" t="str">
        <f t="shared" si="33"/>
        <v>N/A</v>
      </c>
      <c r="G176" s="26">
        <v>1239443</v>
      </c>
      <c r="H176" s="7" t="str">
        <f t="shared" si="34"/>
        <v>N/A</v>
      </c>
      <c r="I176" s="8">
        <v>3.4319999999999999</v>
      </c>
      <c r="J176" s="8">
        <v>-12.3</v>
      </c>
      <c r="K176" s="25" t="s">
        <v>736</v>
      </c>
      <c r="L176" s="91" t="str">
        <f t="shared" si="35"/>
        <v>Yes</v>
      </c>
    </row>
    <row r="177" spans="1:12" x14ac:dyDescent="0.25">
      <c r="A177" s="148" t="s">
        <v>514</v>
      </c>
      <c r="B177" s="21" t="s">
        <v>213</v>
      </c>
      <c r="C177" s="22">
        <v>6524</v>
      </c>
      <c r="D177" s="7" t="str">
        <f t="shared" si="32"/>
        <v>N/A</v>
      </c>
      <c r="E177" s="22">
        <v>6565</v>
      </c>
      <c r="F177" s="7" t="str">
        <f t="shared" si="33"/>
        <v>N/A</v>
      </c>
      <c r="G177" s="22">
        <v>6007</v>
      </c>
      <c r="H177" s="7" t="str">
        <f t="shared" si="34"/>
        <v>N/A</v>
      </c>
      <c r="I177" s="8">
        <v>0.62839999999999996</v>
      </c>
      <c r="J177" s="8">
        <v>-8.5</v>
      </c>
      <c r="K177" s="25" t="s">
        <v>736</v>
      </c>
      <c r="L177" s="91" t="str">
        <f t="shared" si="35"/>
        <v>Yes</v>
      </c>
    </row>
    <row r="178" spans="1:12" x14ac:dyDescent="0.25">
      <c r="A178" s="148" t="s">
        <v>1368</v>
      </c>
      <c r="B178" s="21" t="s">
        <v>213</v>
      </c>
      <c r="C178" s="26">
        <v>209.53525445</v>
      </c>
      <c r="D178" s="7" t="str">
        <f t="shared" si="32"/>
        <v>N/A</v>
      </c>
      <c r="E178" s="26">
        <v>215.37364812999999</v>
      </c>
      <c r="F178" s="7" t="str">
        <f t="shared" si="33"/>
        <v>N/A</v>
      </c>
      <c r="G178" s="26">
        <v>206.33311137000001</v>
      </c>
      <c r="H178" s="7" t="str">
        <f t="shared" si="34"/>
        <v>N/A</v>
      </c>
      <c r="I178" s="8">
        <v>2.786</v>
      </c>
      <c r="J178" s="8">
        <v>-4.2</v>
      </c>
      <c r="K178" s="25" t="s">
        <v>736</v>
      </c>
      <c r="L178" s="91" t="str">
        <f t="shared" si="35"/>
        <v>Yes</v>
      </c>
    </row>
    <row r="179" spans="1:12" ht="25" x14ac:dyDescent="0.25">
      <c r="A179" s="148" t="s">
        <v>1369</v>
      </c>
      <c r="B179" s="21" t="s">
        <v>213</v>
      </c>
      <c r="C179" s="26">
        <v>4484309</v>
      </c>
      <c r="D179" s="7" t="str">
        <f t="shared" si="32"/>
        <v>N/A</v>
      </c>
      <c r="E179" s="26">
        <v>5347713</v>
      </c>
      <c r="F179" s="7" t="str">
        <f t="shared" si="33"/>
        <v>N/A</v>
      </c>
      <c r="G179" s="26">
        <v>5704653</v>
      </c>
      <c r="H179" s="7" t="str">
        <f t="shared" si="34"/>
        <v>N/A</v>
      </c>
      <c r="I179" s="8">
        <v>19.25</v>
      </c>
      <c r="J179" s="8">
        <v>6.6749999999999998</v>
      </c>
      <c r="K179" s="25" t="s">
        <v>736</v>
      </c>
      <c r="L179" s="91" t="str">
        <f t="shared" si="35"/>
        <v>Yes</v>
      </c>
    </row>
    <row r="180" spans="1:12" x14ac:dyDescent="0.25">
      <c r="A180" s="148" t="s">
        <v>515</v>
      </c>
      <c r="B180" s="21" t="s">
        <v>213</v>
      </c>
      <c r="C180" s="22">
        <v>11675</v>
      </c>
      <c r="D180" s="7" t="str">
        <f t="shared" si="32"/>
        <v>N/A</v>
      </c>
      <c r="E180" s="22">
        <v>12704</v>
      </c>
      <c r="F180" s="7" t="str">
        <f t="shared" si="33"/>
        <v>N/A</v>
      </c>
      <c r="G180" s="22">
        <v>12978</v>
      </c>
      <c r="H180" s="7" t="str">
        <f t="shared" si="34"/>
        <v>N/A</v>
      </c>
      <c r="I180" s="8">
        <v>8.8140000000000001</v>
      </c>
      <c r="J180" s="8">
        <v>2.157</v>
      </c>
      <c r="K180" s="25" t="s">
        <v>736</v>
      </c>
      <c r="L180" s="91" t="str">
        <f t="shared" si="35"/>
        <v>Yes</v>
      </c>
    </row>
    <row r="181" spans="1:12" ht="25" x14ac:dyDescent="0.25">
      <c r="A181" s="148" t="s">
        <v>1370</v>
      </c>
      <c r="B181" s="21" t="s">
        <v>213</v>
      </c>
      <c r="C181" s="26">
        <v>384.09498929</v>
      </c>
      <c r="D181" s="7" t="str">
        <f t="shared" si="32"/>
        <v>N/A</v>
      </c>
      <c r="E181" s="26">
        <v>420.94718198999999</v>
      </c>
      <c r="F181" s="7" t="str">
        <f t="shared" si="33"/>
        <v>N/A</v>
      </c>
      <c r="G181" s="26">
        <v>439.56333796000001</v>
      </c>
      <c r="H181" s="7" t="str">
        <f t="shared" si="34"/>
        <v>N/A</v>
      </c>
      <c r="I181" s="8">
        <v>9.5950000000000006</v>
      </c>
      <c r="J181" s="8">
        <v>4.4219999999999997</v>
      </c>
      <c r="K181" s="25" t="s">
        <v>736</v>
      </c>
      <c r="L181" s="91" t="str">
        <f t="shared" si="35"/>
        <v>Yes</v>
      </c>
    </row>
    <row r="182" spans="1:12" ht="25" x14ac:dyDescent="0.25">
      <c r="A182" s="148" t="s">
        <v>1371</v>
      </c>
      <c r="B182" s="21" t="s">
        <v>213</v>
      </c>
      <c r="C182" s="26">
        <v>170098</v>
      </c>
      <c r="D182" s="7" t="str">
        <f t="shared" si="32"/>
        <v>N/A</v>
      </c>
      <c r="E182" s="26">
        <v>227121</v>
      </c>
      <c r="F182" s="7" t="str">
        <f t="shared" si="33"/>
        <v>N/A</v>
      </c>
      <c r="G182" s="26">
        <v>167624</v>
      </c>
      <c r="H182" s="7" t="str">
        <f t="shared" si="34"/>
        <v>N/A</v>
      </c>
      <c r="I182" s="8">
        <v>33.520000000000003</v>
      </c>
      <c r="J182" s="8">
        <v>-26.2</v>
      </c>
      <c r="K182" s="25" t="s">
        <v>736</v>
      </c>
      <c r="L182" s="91" t="str">
        <f t="shared" si="35"/>
        <v>Yes</v>
      </c>
    </row>
    <row r="183" spans="1:12" x14ac:dyDescent="0.25">
      <c r="A183" s="148" t="s">
        <v>516</v>
      </c>
      <c r="B183" s="21" t="s">
        <v>213</v>
      </c>
      <c r="C183" s="22">
        <v>144</v>
      </c>
      <c r="D183" s="7" t="str">
        <f t="shared" si="32"/>
        <v>N/A</v>
      </c>
      <c r="E183" s="22">
        <v>155</v>
      </c>
      <c r="F183" s="7" t="str">
        <f t="shared" si="33"/>
        <v>N/A</v>
      </c>
      <c r="G183" s="22">
        <v>151</v>
      </c>
      <c r="H183" s="7" t="str">
        <f t="shared" si="34"/>
        <v>N/A</v>
      </c>
      <c r="I183" s="8">
        <v>7.6390000000000002</v>
      </c>
      <c r="J183" s="8">
        <v>-2.58</v>
      </c>
      <c r="K183" s="25" t="s">
        <v>736</v>
      </c>
      <c r="L183" s="91" t="str">
        <f t="shared" si="35"/>
        <v>Yes</v>
      </c>
    </row>
    <row r="184" spans="1:12" x14ac:dyDescent="0.25">
      <c r="A184" s="148" t="s">
        <v>1372</v>
      </c>
      <c r="B184" s="21" t="s">
        <v>213</v>
      </c>
      <c r="C184" s="26">
        <v>1181.2361111</v>
      </c>
      <c r="D184" s="7" t="str">
        <f t="shared" si="32"/>
        <v>N/A</v>
      </c>
      <c r="E184" s="26">
        <v>1465.2967742000001</v>
      </c>
      <c r="F184" s="7" t="str">
        <f t="shared" si="33"/>
        <v>N/A</v>
      </c>
      <c r="G184" s="26">
        <v>1110.0927151999999</v>
      </c>
      <c r="H184" s="7" t="str">
        <f t="shared" si="34"/>
        <v>N/A</v>
      </c>
      <c r="I184" s="8">
        <v>24.05</v>
      </c>
      <c r="J184" s="8">
        <v>-24.2</v>
      </c>
      <c r="K184" s="25" t="s">
        <v>736</v>
      </c>
      <c r="L184" s="91" t="str">
        <f t="shared" si="35"/>
        <v>Yes</v>
      </c>
    </row>
    <row r="185" spans="1:12" ht="25" x14ac:dyDescent="0.25">
      <c r="A185" s="148" t="s">
        <v>1373</v>
      </c>
      <c r="B185" s="21" t="s">
        <v>213</v>
      </c>
      <c r="C185" s="26">
        <v>7886</v>
      </c>
      <c r="D185" s="7" t="str">
        <f t="shared" si="32"/>
        <v>N/A</v>
      </c>
      <c r="E185" s="26">
        <v>5041</v>
      </c>
      <c r="F185" s="7" t="str">
        <f t="shared" si="33"/>
        <v>N/A</v>
      </c>
      <c r="G185" s="26">
        <v>20724893</v>
      </c>
      <c r="H185" s="7" t="str">
        <f t="shared" si="34"/>
        <v>N/A</v>
      </c>
      <c r="I185" s="8">
        <v>-36.1</v>
      </c>
      <c r="J185" s="8">
        <v>411000</v>
      </c>
      <c r="K185" s="25" t="s">
        <v>736</v>
      </c>
      <c r="L185" s="91" t="str">
        <f t="shared" si="35"/>
        <v>No</v>
      </c>
    </row>
    <row r="186" spans="1:12" ht="25" x14ac:dyDescent="0.25">
      <c r="A186" s="148" t="s">
        <v>517</v>
      </c>
      <c r="B186" s="21" t="s">
        <v>213</v>
      </c>
      <c r="C186" s="22">
        <v>42</v>
      </c>
      <c r="D186" s="7" t="str">
        <f t="shared" si="32"/>
        <v>N/A</v>
      </c>
      <c r="E186" s="22">
        <v>63</v>
      </c>
      <c r="F186" s="7" t="str">
        <f t="shared" si="33"/>
        <v>N/A</v>
      </c>
      <c r="G186" s="22">
        <v>3910</v>
      </c>
      <c r="H186" s="7" t="str">
        <f t="shared" si="34"/>
        <v>N/A</v>
      </c>
      <c r="I186" s="8">
        <v>50</v>
      </c>
      <c r="J186" s="8">
        <v>6106</v>
      </c>
      <c r="K186" s="25" t="s">
        <v>736</v>
      </c>
      <c r="L186" s="91" t="str">
        <f t="shared" si="35"/>
        <v>No</v>
      </c>
    </row>
    <row r="187" spans="1:12" ht="25" x14ac:dyDescent="0.25">
      <c r="A187" s="148" t="s">
        <v>1374</v>
      </c>
      <c r="B187" s="21" t="s">
        <v>213</v>
      </c>
      <c r="C187" s="26">
        <v>187.76190475999999</v>
      </c>
      <c r="D187" s="7" t="str">
        <f t="shared" si="32"/>
        <v>N/A</v>
      </c>
      <c r="E187" s="26">
        <v>80.015873016</v>
      </c>
      <c r="F187" s="7" t="str">
        <f t="shared" si="33"/>
        <v>N/A</v>
      </c>
      <c r="G187" s="26">
        <v>5300.4841432000003</v>
      </c>
      <c r="H187" s="7" t="str">
        <f t="shared" si="34"/>
        <v>N/A</v>
      </c>
      <c r="I187" s="8">
        <v>-57.4</v>
      </c>
      <c r="J187" s="8">
        <v>6524</v>
      </c>
      <c r="K187" s="25" t="s">
        <v>736</v>
      </c>
      <c r="L187" s="91" t="str">
        <f t="shared" si="35"/>
        <v>No</v>
      </c>
    </row>
    <row r="188" spans="1:12" x14ac:dyDescent="0.25">
      <c r="A188" s="122" t="s">
        <v>1375</v>
      </c>
      <c r="B188" s="21" t="s">
        <v>213</v>
      </c>
      <c r="C188" s="26">
        <v>27898413</v>
      </c>
      <c r="D188" s="7" t="str">
        <f t="shared" ref="D188:D203" si="36">IF($B188="N/A","N/A",IF(C188&gt;10,"No",IF(C188&lt;-10,"No","Yes")))</f>
        <v>N/A</v>
      </c>
      <c r="E188" s="26">
        <v>35923750</v>
      </c>
      <c r="F188" s="7" t="str">
        <f t="shared" ref="F188:F203" si="37">IF($B188="N/A","N/A",IF(E188&gt;10,"No",IF(E188&lt;-10,"No","Yes")))</f>
        <v>N/A</v>
      </c>
      <c r="G188" s="26">
        <v>60936679</v>
      </c>
      <c r="H188" s="7" t="str">
        <f t="shared" ref="H188:H203" si="38">IF($B188="N/A","N/A",IF(G188&gt;10,"No",IF(G188&lt;-10,"No","Yes")))</f>
        <v>N/A</v>
      </c>
      <c r="I188" s="8">
        <v>28.77</v>
      </c>
      <c r="J188" s="8">
        <v>69.63</v>
      </c>
      <c r="K188" s="25" t="s">
        <v>736</v>
      </c>
      <c r="L188" s="91" t="str">
        <f t="shared" ref="L188:L203" si="39">IF(J188="Div by 0", "N/A", IF(K188="N/A","N/A", IF(J188&gt;VALUE(MID(K188,1,2)), "No", IF(J188&lt;-1*VALUE(MID(K188,1,2)), "No", "Yes"))))</f>
        <v>No</v>
      </c>
    </row>
    <row r="189" spans="1:12" x14ac:dyDescent="0.25">
      <c r="A189" s="122" t="s">
        <v>1472</v>
      </c>
      <c r="B189" s="21" t="s">
        <v>213</v>
      </c>
      <c r="C189" s="22">
        <v>3620</v>
      </c>
      <c r="D189" s="7" t="str">
        <f t="shared" si="36"/>
        <v>N/A</v>
      </c>
      <c r="E189" s="22">
        <v>3744</v>
      </c>
      <c r="F189" s="7" t="str">
        <f t="shared" si="37"/>
        <v>N/A</v>
      </c>
      <c r="G189" s="22">
        <v>7017</v>
      </c>
      <c r="H189" s="7" t="str">
        <f t="shared" si="38"/>
        <v>N/A</v>
      </c>
      <c r="I189" s="8">
        <v>3.4249999999999998</v>
      </c>
      <c r="J189" s="8">
        <v>87.42</v>
      </c>
      <c r="K189" s="25" t="s">
        <v>736</v>
      </c>
      <c r="L189" s="91" t="str">
        <f t="shared" si="39"/>
        <v>No</v>
      </c>
    </row>
    <row r="190" spans="1:12" x14ac:dyDescent="0.25">
      <c r="A190" s="122" t="s">
        <v>1473</v>
      </c>
      <c r="B190" s="21" t="s">
        <v>213</v>
      </c>
      <c r="C190" s="26">
        <v>7706.7439227000004</v>
      </c>
      <c r="D190" s="7" t="str">
        <f t="shared" si="36"/>
        <v>N/A</v>
      </c>
      <c r="E190" s="26">
        <v>9595.0186966000001</v>
      </c>
      <c r="F190" s="7" t="str">
        <f t="shared" si="37"/>
        <v>N/A</v>
      </c>
      <c r="G190" s="26">
        <v>8684.1497791000002</v>
      </c>
      <c r="H190" s="7" t="str">
        <f t="shared" si="38"/>
        <v>N/A</v>
      </c>
      <c r="I190" s="8">
        <v>24.5</v>
      </c>
      <c r="J190" s="8">
        <v>-9.49</v>
      </c>
      <c r="K190" s="25" t="s">
        <v>736</v>
      </c>
      <c r="L190" s="91" t="str">
        <f t="shared" si="39"/>
        <v>Yes</v>
      </c>
    </row>
    <row r="191" spans="1:12" x14ac:dyDescent="0.25">
      <c r="A191" s="122" t="s">
        <v>1474</v>
      </c>
      <c r="B191" s="21" t="s">
        <v>213</v>
      </c>
      <c r="C191" s="26">
        <v>7187.9638606999997</v>
      </c>
      <c r="D191" s="7" t="str">
        <f t="shared" si="36"/>
        <v>N/A</v>
      </c>
      <c r="E191" s="26">
        <v>8520.6334208000007</v>
      </c>
      <c r="F191" s="7" t="str">
        <f t="shared" si="37"/>
        <v>N/A</v>
      </c>
      <c r="G191" s="26">
        <v>8711.7831325000006</v>
      </c>
      <c r="H191" s="7" t="str">
        <f t="shared" si="38"/>
        <v>N/A</v>
      </c>
      <c r="I191" s="8">
        <v>18.54</v>
      </c>
      <c r="J191" s="8">
        <v>2.2429999999999999</v>
      </c>
      <c r="K191" s="25" t="s">
        <v>736</v>
      </c>
      <c r="L191" s="91" t="str">
        <f t="shared" si="39"/>
        <v>Yes</v>
      </c>
    </row>
    <row r="192" spans="1:12" x14ac:dyDescent="0.25">
      <c r="A192" s="122" t="s">
        <v>1475</v>
      </c>
      <c r="B192" s="21" t="s">
        <v>213</v>
      </c>
      <c r="C192" s="26">
        <v>8847.0879810999995</v>
      </c>
      <c r="D192" s="7" t="str">
        <f t="shared" si="36"/>
        <v>N/A</v>
      </c>
      <c r="E192" s="26">
        <v>11668.969697</v>
      </c>
      <c r="F192" s="7" t="str">
        <f t="shared" si="37"/>
        <v>N/A</v>
      </c>
      <c r="G192" s="26">
        <v>8777.4321498000008</v>
      </c>
      <c r="H192" s="7" t="str">
        <f t="shared" si="38"/>
        <v>N/A</v>
      </c>
      <c r="I192" s="8">
        <v>31.9</v>
      </c>
      <c r="J192" s="8">
        <v>-24.8</v>
      </c>
      <c r="K192" s="25" t="s">
        <v>736</v>
      </c>
      <c r="L192" s="91" t="str">
        <f t="shared" si="39"/>
        <v>Yes</v>
      </c>
    </row>
    <row r="193" spans="1:12" x14ac:dyDescent="0.25">
      <c r="A193" s="148" t="s">
        <v>1476</v>
      </c>
      <c r="B193" s="21" t="s">
        <v>213</v>
      </c>
      <c r="C193" s="5">
        <v>5.9506197191999997</v>
      </c>
      <c r="D193" s="7" t="str">
        <f t="shared" si="36"/>
        <v>N/A</v>
      </c>
      <c r="E193" s="5">
        <v>6.1745497723999998</v>
      </c>
      <c r="F193" s="7" t="str">
        <f t="shared" si="37"/>
        <v>N/A</v>
      </c>
      <c r="G193" s="5">
        <v>11.565085539</v>
      </c>
      <c r="H193" s="7" t="str">
        <f t="shared" si="38"/>
        <v>N/A</v>
      </c>
      <c r="I193" s="8">
        <v>3.7629999999999999</v>
      </c>
      <c r="J193" s="8">
        <v>87.3</v>
      </c>
      <c r="K193" s="25" t="s">
        <v>736</v>
      </c>
      <c r="L193" s="91" t="str">
        <f t="shared" si="39"/>
        <v>No</v>
      </c>
    </row>
    <row r="194" spans="1:12" x14ac:dyDescent="0.25">
      <c r="A194" s="148" t="s">
        <v>1477</v>
      </c>
      <c r="B194" s="21" t="s">
        <v>213</v>
      </c>
      <c r="C194" s="5">
        <v>8.3618942324999992</v>
      </c>
      <c r="D194" s="7" t="str">
        <f t="shared" si="36"/>
        <v>N/A</v>
      </c>
      <c r="E194" s="5">
        <v>8.5381340106000003</v>
      </c>
      <c r="F194" s="7" t="str">
        <f t="shared" si="37"/>
        <v>N/A</v>
      </c>
      <c r="G194" s="5">
        <v>10.461926299</v>
      </c>
      <c r="H194" s="7" t="str">
        <f t="shared" si="38"/>
        <v>N/A</v>
      </c>
      <c r="I194" s="8">
        <v>2.1080000000000001</v>
      </c>
      <c r="J194" s="8">
        <v>22.53</v>
      </c>
      <c r="K194" s="25" t="s">
        <v>736</v>
      </c>
      <c r="L194" s="91" t="str">
        <f t="shared" si="39"/>
        <v>Yes</v>
      </c>
    </row>
    <row r="195" spans="1:12" x14ac:dyDescent="0.25">
      <c r="A195" s="148" t="s">
        <v>1478</v>
      </c>
      <c r="B195" s="21" t="s">
        <v>213</v>
      </c>
      <c r="C195" s="5">
        <v>4.4798704955000002</v>
      </c>
      <c r="D195" s="7" t="str">
        <f t="shared" si="36"/>
        <v>N/A</v>
      </c>
      <c r="E195" s="5">
        <v>4.8232182628000002</v>
      </c>
      <c r="F195" s="7" t="str">
        <f t="shared" si="37"/>
        <v>N/A</v>
      </c>
      <c r="G195" s="5">
        <v>13.961226361</v>
      </c>
      <c r="H195" s="7" t="str">
        <f t="shared" si="38"/>
        <v>N/A</v>
      </c>
      <c r="I195" s="8">
        <v>7.6639999999999997</v>
      </c>
      <c r="J195" s="8">
        <v>189.5</v>
      </c>
      <c r="K195" s="25" t="s">
        <v>736</v>
      </c>
      <c r="L195" s="91" t="str">
        <f t="shared" si="39"/>
        <v>No</v>
      </c>
    </row>
    <row r="196" spans="1:12" x14ac:dyDescent="0.25">
      <c r="A196" s="122" t="s">
        <v>1387</v>
      </c>
      <c r="B196" s="21" t="s">
        <v>213</v>
      </c>
      <c r="C196" s="26">
        <v>7886</v>
      </c>
      <c r="D196" s="7" t="str">
        <f t="shared" si="36"/>
        <v>N/A</v>
      </c>
      <c r="E196" s="26">
        <v>5041</v>
      </c>
      <c r="F196" s="7" t="str">
        <f t="shared" si="37"/>
        <v>N/A</v>
      </c>
      <c r="G196" s="26">
        <v>20724893</v>
      </c>
      <c r="H196" s="7" t="str">
        <f t="shared" si="38"/>
        <v>N/A</v>
      </c>
      <c r="I196" s="8">
        <v>-36.1</v>
      </c>
      <c r="J196" s="8">
        <v>411000</v>
      </c>
      <c r="K196" s="25" t="s">
        <v>736</v>
      </c>
      <c r="L196" s="91" t="str">
        <f t="shared" si="39"/>
        <v>No</v>
      </c>
    </row>
    <row r="197" spans="1:12" x14ac:dyDescent="0.25">
      <c r="A197" s="122" t="s">
        <v>1479</v>
      </c>
      <c r="B197" s="21" t="s">
        <v>213</v>
      </c>
      <c r="C197" s="22">
        <v>42</v>
      </c>
      <c r="D197" s="7" t="str">
        <f t="shared" si="36"/>
        <v>N/A</v>
      </c>
      <c r="E197" s="22">
        <v>63</v>
      </c>
      <c r="F197" s="7" t="str">
        <f t="shared" si="37"/>
        <v>N/A</v>
      </c>
      <c r="G197" s="22">
        <v>3910</v>
      </c>
      <c r="H197" s="7" t="str">
        <f t="shared" si="38"/>
        <v>N/A</v>
      </c>
      <c r="I197" s="8">
        <v>50</v>
      </c>
      <c r="J197" s="8">
        <v>6106</v>
      </c>
      <c r="K197" s="25" t="s">
        <v>736</v>
      </c>
      <c r="L197" s="91" t="str">
        <f t="shared" si="39"/>
        <v>No</v>
      </c>
    </row>
    <row r="198" spans="1:12" ht="25" x14ac:dyDescent="0.25">
      <c r="A198" s="122" t="s">
        <v>1480</v>
      </c>
      <c r="B198" s="21" t="s">
        <v>213</v>
      </c>
      <c r="C198" s="26">
        <v>187.76190475999999</v>
      </c>
      <c r="D198" s="7" t="str">
        <f t="shared" si="36"/>
        <v>N/A</v>
      </c>
      <c r="E198" s="26">
        <v>80.015873016</v>
      </c>
      <c r="F198" s="7" t="str">
        <f t="shared" si="37"/>
        <v>N/A</v>
      </c>
      <c r="G198" s="26">
        <v>5300.4841432000003</v>
      </c>
      <c r="H198" s="7" t="str">
        <f t="shared" si="38"/>
        <v>N/A</v>
      </c>
      <c r="I198" s="8">
        <v>-57.4</v>
      </c>
      <c r="J198" s="8">
        <v>6524</v>
      </c>
      <c r="K198" s="25" t="s">
        <v>736</v>
      </c>
      <c r="L198" s="91" t="str">
        <f t="shared" si="39"/>
        <v>No</v>
      </c>
    </row>
    <row r="199" spans="1:12" ht="25" x14ac:dyDescent="0.25">
      <c r="A199" s="122" t="s">
        <v>1481</v>
      </c>
      <c r="B199" s="21" t="s">
        <v>213</v>
      </c>
      <c r="C199" s="26">
        <v>168.88888889</v>
      </c>
      <c r="D199" s="7" t="str">
        <f t="shared" si="36"/>
        <v>N/A</v>
      </c>
      <c r="E199" s="26">
        <v>25.75</v>
      </c>
      <c r="F199" s="7" t="str">
        <f t="shared" si="37"/>
        <v>N/A</v>
      </c>
      <c r="G199" s="26">
        <v>3962.3261803</v>
      </c>
      <c r="H199" s="7" t="str">
        <f t="shared" si="38"/>
        <v>N/A</v>
      </c>
      <c r="I199" s="8">
        <v>-84.8</v>
      </c>
      <c r="J199" s="8">
        <v>15288</v>
      </c>
      <c r="K199" s="25" t="s">
        <v>736</v>
      </c>
      <c r="L199" s="91" t="str">
        <f t="shared" si="39"/>
        <v>No</v>
      </c>
    </row>
    <row r="200" spans="1:12" ht="25" x14ac:dyDescent="0.25">
      <c r="A200" s="122" t="s">
        <v>1482</v>
      </c>
      <c r="B200" s="21" t="s">
        <v>213</v>
      </c>
      <c r="C200" s="26">
        <v>237.21428571000001</v>
      </c>
      <c r="D200" s="7" t="str">
        <f t="shared" si="36"/>
        <v>N/A</v>
      </c>
      <c r="E200" s="26">
        <v>166.54545454999999</v>
      </c>
      <c r="F200" s="7" t="str">
        <f t="shared" si="37"/>
        <v>N/A</v>
      </c>
      <c r="G200" s="26">
        <v>5770.3684211</v>
      </c>
      <c r="H200" s="7" t="str">
        <f t="shared" si="38"/>
        <v>N/A</v>
      </c>
      <c r="I200" s="8">
        <v>-29.8</v>
      </c>
      <c r="J200" s="8">
        <v>3365</v>
      </c>
      <c r="K200" s="25" t="s">
        <v>736</v>
      </c>
      <c r="L200" s="91" t="str">
        <f t="shared" si="39"/>
        <v>No</v>
      </c>
    </row>
    <row r="201" spans="1:12" ht="25" x14ac:dyDescent="0.25">
      <c r="A201" s="122" t="s">
        <v>1483</v>
      </c>
      <c r="B201" s="21" t="s">
        <v>213</v>
      </c>
      <c r="C201" s="5">
        <v>6.9040339300000003E-2</v>
      </c>
      <c r="D201" s="7" t="str">
        <f t="shared" si="36"/>
        <v>N/A</v>
      </c>
      <c r="E201" s="5">
        <v>0.1038986741</v>
      </c>
      <c r="F201" s="7" t="str">
        <f t="shared" si="37"/>
        <v>N/A</v>
      </c>
      <c r="G201" s="5">
        <v>6.4442759666000002</v>
      </c>
      <c r="H201" s="7" t="str">
        <f t="shared" si="38"/>
        <v>N/A</v>
      </c>
      <c r="I201" s="8">
        <v>50.49</v>
      </c>
      <c r="J201" s="8">
        <v>6102</v>
      </c>
      <c r="K201" s="25" t="s">
        <v>736</v>
      </c>
      <c r="L201" s="91" t="str">
        <f t="shared" si="39"/>
        <v>No</v>
      </c>
    </row>
    <row r="202" spans="1:12" ht="25" x14ac:dyDescent="0.25">
      <c r="A202" s="122" t="s">
        <v>1484</v>
      </c>
      <c r="B202" s="21" t="s">
        <v>213</v>
      </c>
      <c r="C202" s="5">
        <v>9.9502487599999995E-2</v>
      </c>
      <c r="D202" s="7" t="str">
        <f t="shared" si="36"/>
        <v>N/A</v>
      </c>
      <c r="E202" s="5">
        <v>0.14939867039999999</v>
      </c>
      <c r="F202" s="7" t="str">
        <f t="shared" si="37"/>
        <v>N/A</v>
      </c>
      <c r="G202" s="5">
        <v>3.4551790613</v>
      </c>
      <c r="H202" s="7" t="str">
        <f t="shared" si="38"/>
        <v>N/A</v>
      </c>
      <c r="I202" s="8">
        <v>50.15</v>
      </c>
      <c r="J202" s="8">
        <v>2213</v>
      </c>
      <c r="K202" s="25" t="s">
        <v>736</v>
      </c>
      <c r="L202" s="91" t="str">
        <f t="shared" si="39"/>
        <v>No</v>
      </c>
    </row>
    <row r="203" spans="1:12" ht="25" x14ac:dyDescent="0.25">
      <c r="A203" s="150" t="s">
        <v>1485</v>
      </c>
      <c r="B203" s="99" t="s">
        <v>213</v>
      </c>
      <c r="C203" s="100">
        <v>4.9268017999999997E-2</v>
      </c>
      <c r="D203" s="130" t="str">
        <f t="shared" si="36"/>
        <v>N/A</v>
      </c>
      <c r="E203" s="100">
        <v>7.6559020000000005E-2</v>
      </c>
      <c r="F203" s="130" t="str">
        <f t="shared" si="37"/>
        <v>N/A</v>
      </c>
      <c r="G203" s="100">
        <v>9.9989814280000004</v>
      </c>
      <c r="H203" s="130" t="str">
        <f t="shared" si="38"/>
        <v>N/A</v>
      </c>
      <c r="I203" s="131">
        <v>55.39</v>
      </c>
      <c r="J203" s="131">
        <v>12960</v>
      </c>
      <c r="K203" s="144" t="s">
        <v>736</v>
      </c>
      <c r="L203" s="102" t="str">
        <f t="shared" si="39"/>
        <v>No</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277" sqref="A277"/>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352162</v>
      </c>
      <c r="D6" s="7" t="str">
        <f>IF($B6="N/A","N/A",IF(C6&gt;10,"No",IF(C6&lt;-10,"No","Yes")))</f>
        <v>N/A</v>
      </c>
      <c r="E6" s="22">
        <v>340789</v>
      </c>
      <c r="F6" s="7" t="str">
        <f>IF($B6="N/A","N/A",IF(E6&gt;10,"No",IF(E6&lt;-10,"No","Yes")))</f>
        <v>N/A</v>
      </c>
      <c r="G6" s="22">
        <v>324603</v>
      </c>
      <c r="H6" s="7" t="str">
        <f>IF($B6="N/A","N/A",IF(G6&gt;10,"No",IF(G6&lt;-10,"No","Yes")))</f>
        <v>N/A</v>
      </c>
      <c r="I6" s="8">
        <v>-3.23</v>
      </c>
      <c r="J6" s="8">
        <v>-4.75</v>
      </c>
      <c r="K6" s="25" t="s">
        <v>736</v>
      </c>
      <c r="L6" s="91" t="str">
        <f t="shared" ref="L6:L46" si="0">IF(J6="Div by 0", "N/A", IF(K6="N/A","N/A", IF(J6&gt;VALUE(MID(K6,1,2)), "No", IF(J6&lt;-1*VALUE(MID(K6,1,2)), "No", "Yes"))))</f>
        <v>Yes</v>
      </c>
    </row>
    <row r="7" spans="1:12" x14ac:dyDescent="0.25">
      <c r="A7" s="148" t="s">
        <v>10</v>
      </c>
      <c r="B7" s="21" t="s">
        <v>213</v>
      </c>
      <c r="C7" s="22">
        <v>307540</v>
      </c>
      <c r="D7" s="7" t="str">
        <f>IF($B7="N/A","N/A",IF(C7&gt;10,"No",IF(C7&lt;-10,"No","Yes")))</f>
        <v>N/A</v>
      </c>
      <c r="E7" s="22">
        <v>301156</v>
      </c>
      <c r="F7" s="7" t="str">
        <f>IF($B7="N/A","N/A",IF(E7&gt;10,"No",IF(E7&lt;-10,"No","Yes")))</f>
        <v>N/A</v>
      </c>
      <c r="G7" s="22">
        <v>287641</v>
      </c>
      <c r="H7" s="7" t="str">
        <f>IF($B7="N/A","N/A",IF(G7&gt;10,"No",IF(G7&lt;-10,"No","Yes")))</f>
        <v>N/A</v>
      </c>
      <c r="I7" s="8">
        <v>-2.08</v>
      </c>
      <c r="J7" s="8">
        <v>-4.49</v>
      </c>
      <c r="K7" s="25" t="s">
        <v>736</v>
      </c>
      <c r="L7" s="91" t="str">
        <f t="shared" si="0"/>
        <v>Yes</v>
      </c>
    </row>
    <row r="8" spans="1:12" x14ac:dyDescent="0.25">
      <c r="A8" s="148" t="s">
        <v>91</v>
      </c>
      <c r="B8" s="5" t="s">
        <v>297</v>
      </c>
      <c r="C8" s="4">
        <v>87.329126935999994</v>
      </c>
      <c r="D8" s="7" t="str">
        <f>IF($B8="N/A","N/A",IF(C8&gt;90,"No",IF(C8&lt;65,"No","Yes")))</f>
        <v>Yes</v>
      </c>
      <c r="E8" s="4">
        <v>88.370223217000003</v>
      </c>
      <c r="F8" s="7" t="str">
        <f>IF($B8="N/A","N/A",IF(E8&gt;90,"No",IF(E8&lt;65,"No","Yes")))</f>
        <v>Yes</v>
      </c>
      <c r="G8" s="4">
        <v>88.613167469000004</v>
      </c>
      <c r="H8" s="7" t="str">
        <f>IF($B8="N/A","N/A",IF(G8&gt;90,"No",IF(G8&lt;65,"No","Yes")))</f>
        <v>Yes</v>
      </c>
      <c r="I8" s="8">
        <v>1.1919999999999999</v>
      </c>
      <c r="J8" s="8">
        <v>0.27489999999999998</v>
      </c>
      <c r="K8" s="25" t="s">
        <v>736</v>
      </c>
      <c r="L8" s="91" t="str">
        <f t="shared" si="0"/>
        <v>Yes</v>
      </c>
    </row>
    <row r="9" spans="1:12" x14ac:dyDescent="0.25">
      <c r="A9" s="148" t="s">
        <v>92</v>
      </c>
      <c r="B9" s="5" t="s">
        <v>298</v>
      </c>
      <c r="C9" s="4">
        <v>92.202049254000002</v>
      </c>
      <c r="D9" s="7" t="str">
        <f>IF($B9="N/A","N/A",IF(C9&gt;100,"No",IF(C9&lt;90,"No","Yes")))</f>
        <v>Yes</v>
      </c>
      <c r="E9" s="4">
        <v>93.091108270999996</v>
      </c>
      <c r="F9" s="7" t="str">
        <f>IF($B9="N/A","N/A",IF(E9&gt;100,"No",IF(E9&lt;90,"No","Yes")))</f>
        <v>Yes</v>
      </c>
      <c r="G9" s="4">
        <v>92.437583794999995</v>
      </c>
      <c r="H9" s="7" t="str">
        <f>IF($B9="N/A","N/A",IF(G9&gt;100,"No",IF(G9&lt;90,"No","Yes")))</f>
        <v>Yes</v>
      </c>
      <c r="I9" s="8">
        <v>0.96430000000000005</v>
      </c>
      <c r="J9" s="8">
        <v>-0.70199999999999996</v>
      </c>
      <c r="K9" s="25" t="s">
        <v>736</v>
      </c>
      <c r="L9" s="91" t="str">
        <f t="shared" si="0"/>
        <v>Yes</v>
      </c>
    </row>
    <row r="10" spans="1:12" x14ac:dyDescent="0.25">
      <c r="A10" s="148" t="s">
        <v>93</v>
      </c>
      <c r="B10" s="5" t="s">
        <v>299</v>
      </c>
      <c r="C10" s="4">
        <v>93.208450657</v>
      </c>
      <c r="D10" s="7" t="str">
        <f>IF($B10="N/A","N/A",IF(C10&gt;100,"No",IF(C10&lt;85,"No","Yes")))</f>
        <v>Yes</v>
      </c>
      <c r="E10" s="4">
        <v>93.465928051999995</v>
      </c>
      <c r="F10" s="7" t="str">
        <f>IF($B10="N/A","N/A",IF(E10&gt;100,"No",IF(E10&lt;85,"No","Yes")))</f>
        <v>Yes</v>
      </c>
      <c r="G10" s="4">
        <v>92.917137780999994</v>
      </c>
      <c r="H10" s="7" t="str">
        <f>IF($B10="N/A","N/A",IF(G10&gt;100,"No",IF(G10&lt;85,"No","Yes")))</f>
        <v>Yes</v>
      </c>
      <c r="I10" s="8">
        <v>0.2762</v>
      </c>
      <c r="J10" s="8">
        <v>-0.58699999999999997</v>
      </c>
      <c r="K10" s="25" t="s">
        <v>736</v>
      </c>
      <c r="L10" s="91" t="str">
        <f t="shared" si="0"/>
        <v>Yes</v>
      </c>
    </row>
    <row r="11" spans="1:12" x14ac:dyDescent="0.25">
      <c r="A11" s="148" t="s">
        <v>94</v>
      </c>
      <c r="B11" s="5" t="s">
        <v>300</v>
      </c>
      <c r="C11" s="4">
        <v>87.907773624000001</v>
      </c>
      <c r="D11" s="7" t="str">
        <f>IF($B11="N/A","N/A",IF(C11&gt;100,"No",IF(C11&lt;80,"No","Yes")))</f>
        <v>Yes</v>
      </c>
      <c r="E11" s="4">
        <v>88.559949248999999</v>
      </c>
      <c r="F11" s="7" t="str">
        <f>IF($B11="N/A","N/A",IF(E11&gt;100,"No",IF(E11&lt;80,"No","Yes")))</f>
        <v>Yes</v>
      </c>
      <c r="G11" s="4">
        <v>88.740677512000005</v>
      </c>
      <c r="H11" s="7" t="str">
        <f>IF($B11="N/A","N/A",IF(G11&gt;100,"No",IF(G11&lt;80,"No","Yes")))</f>
        <v>Yes</v>
      </c>
      <c r="I11" s="8">
        <v>0.7419</v>
      </c>
      <c r="J11" s="8">
        <v>0.2041</v>
      </c>
      <c r="K11" s="25" t="s">
        <v>736</v>
      </c>
      <c r="L11" s="91" t="str">
        <f t="shared" si="0"/>
        <v>Yes</v>
      </c>
    </row>
    <row r="12" spans="1:12" x14ac:dyDescent="0.25">
      <c r="A12" s="148" t="s">
        <v>95</v>
      </c>
      <c r="B12" s="5" t="s">
        <v>300</v>
      </c>
      <c r="C12" s="4">
        <v>82.632724143999994</v>
      </c>
      <c r="D12" s="7" t="str">
        <f>IF($B12="N/A","N/A",IF(C12&gt;100,"No",IF(C12&lt;80,"No","Yes")))</f>
        <v>Yes</v>
      </c>
      <c r="E12" s="4">
        <v>84.234153509999999</v>
      </c>
      <c r="F12" s="7" t="str">
        <f>IF($B12="N/A","N/A",IF(E12&gt;100,"No",IF(E12&lt;80,"No","Yes")))</f>
        <v>Yes</v>
      </c>
      <c r="G12" s="4">
        <v>84.590367044000004</v>
      </c>
      <c r="H12" s="7" t="str">
        <f>IF($B12="N/A","N/A",IF(G12&gt;100,"No",IF(G12&lt;80,"No","Yes")))</f>
        <v>Yes</v>
      </c>
      <c r="I12" s="8">
        <v>1.9379999999999999</v>
      </c>
      <c r="J12" s="8">
        <v>0.4229</v>
      </c>
      <c r="K12" s="25" t="s">
        <v>736</v>
      </c>
      <c r="L12" s="91" t="str">
        <f t="shared" si="0"/>
        <v>Yes</v>
      </c>
    </row>
    <row r="13" spans="1:12" x14ac:dyDescent="0.25">
      <c r="A13" s="90" t="s">
        <v>96</v>
      </c>
      <c r="B13" s="21" t="s">
        <v>213</v>
      </c>
      <c r="C13" s="22">
        <v>308957.07</v>
      </c>
      <c r="D13" s="7" t="str">
        <f t="shared" ref="D13:D44" si="1">IF($B13="N/A","N/A",IF(C13&gt;10,"No",IF(C13&lt;-10,"No","Yes")))</f>
        <v>N/A</v>
      </c>
      <c r="E13" s="22">
        <v>296580.75</v>
      </c>
      <c r="F13" s="7" t="str">
        <f t="shared" ref="F13:F44" si="2">IF($B13="N/A","N/A",IF(E13&gt;10,"No",IF(E13&lt;-10,"No","Yes")))</f>
        <v>N/A</v>
      </c>
      <c r="G13" s="22">
        <v>281932.55</v>
      </c>
      <c r="H13" s="7" t="str">
        <f t="shared" ref="H13:H44" si="3">IF($B13="N/A","N/A",IF(G13&gt;10,"No",IF(G13&lt;-10,"No","Yes")))</f>
        <v>N/A</v>
      </c>
      <c r="I13" s="8">
        <v>-4.01</v>
      </c>
      <c r="J13" s="8">
        <v>-4.9400000000000004</v>
      </c>
      <c r="K13" s="25" t="s">
        <v>736</v>
      </c>
      <c r="L13" s="91" t="str">
        <f t="shared" si="0"/>
        <v>Yes</v>
      </c>
    </row>
    <row r="14" spans="1:12" x14ac:dyDescent="0.25">
      <c r="A14" s="90" t="s">
        <v>100</v>
      </c>
      <c r="B14" s="21" t="s">
        <v>213</v>
      </c>
      <c r="C14" s="22">
        <v>27815</v>
      </c>
      <c r="D14" s="7" t="str">
        <f t="shared" si="1"/>
        <v>N/A</v>
      </c>
      <c r="E14" s="22">
        <v>27385</v>
      </c>
      <c r="F14" s="7" t="str">
        <f t="shared" si="2"/>
        <v>N/A</v>
      </c>
      <c r="G14" s="22">
        <v>27597</v>
      </c>
      <c r="H14" s="7" t="str">
        <f t="shared" si="3"/>
        <v>N/A</v>
      </c>
      <c r="I14" s="8">
        <v>-1.55</v>
      </c>
      <c r="J14" s="8">
        <v>0.77410000000000001</v>
      </c>
      <c r="K14" s="25" t="s">
        <v>736</v>
      </c>
      <c r="L14" s="91" t="str">
        <f t="shared" si="0"/>
        <v>Yes</v>
      </c>
    </row>
    <row r="15" spans="1:12" x14ac:dyDescent="0.25">
      <c r="A15" s="90" t="s">
        <v>976</v>
      </c>
      <c r="B15" s="21" t="s">
        <v>213</v>
      </c>
      <c r="C15" s="22">
        <v>6667</v>
      </c>
      <c r="D15" s="7" t="str">
        <f t="shared" si="1"/>
        <v>N/A</v>
      </c>
      <c r="E15" s="22">
        <v>6691</v>
      </c>
      <c r="F15" s="7" t="str">
        <f t="shared" si="2"/>
        <v>N/A</v>
      </c>
      <c r="G15" s="22">
        <v>6660</v>
      </c>
      <c r="H15" s="7" t="str">
        <f t="shared" si="3"/>
        <v>N/A</v>
      </c>
      <c r="I15" s="8">
        <v>0.36</v>
      </c>
      <c r="J15" s="8">
        <v>-0.46300000000000002</v>
      </c>
      <c r="K15" s="25" t="s">
        <v>736</v>
      </c>
      <c r="L15" s="91" t="str">
        <f t="shared" si="0"/>
        <v>Yes</v>
      </c>
    </row>
    <row r="16" spans="1:12" x14ac:dyDescent="0.25">
      <c r="A16" s="90" t="s">
        <v>977</v>
      </c>
      <c r="B16" s="21" t="s">
        <v>213</v>
      </c>
      <c r="C16" s="22">
        <v>4078</v>
      </c>
      <c r="D16" s="7" t="str">
        <f t="shared" si="1"/>
        <v>N/A</v>
      </c>
      <c r="E16" s="22">
        <v>3959</v>
      </c>
      <c r="F16" s="7" t="str">
        <f t="shared" si="2"/>
        <v>N/A</v>
      </c>
      <c r="G16" s="22">
        <v>3974</v>
      </c>
      <c r="H16" s="7" t="str">
        <f t="shared" si="3"/>
        <v>N/A</v>
      </c>
      <c r="I16" s="8">
        <v>-2.92</v>
      </c>
      <c r="J16" s="8">
        <v>0.37890000000000001</v>
      </c>
      <c r="K16" s="25" t="s">
        <v>736</v>
      </c>
      <c r="L16" s="91" t="str">
        <f t="shared" si="0"/>
        <v>Yes</v>
      </c>
    </row>
    <row r="17" spans="1:12" x14ac:dyDescent="0.25">
      <c r="A17" s="90" t="s">
        <v>978</v>
      </c>
      <c r="B17" s="21" t="s">
        <v>213</v>
      </c>
      <c r="C17" s="22">
        <v>11642</v>
      </c>
      <c r="D17" s="7" t="str">
        <f t="shared" si="1"/>
        <v>N/A</v>
      </c>
      <c r="E17" s="22">
        <v>11388</v>
      </c>
      <c r="F17" s="7" t="str">
        <f t="shared" si="2"/>
        <v>N/A</v>
      </c>
      <c r="G17" s="22">
        <v>11517</v>
      </c>
      <c r="H17" s="7" t="str">
        <f t="shared" si="3"/>
        <v>N/A</v>
      </c>
      <c r="I17" s="8">
        <v>-2.1800000000000002</v>
      </c>
      <c r="J17" s="8">
        <v>1.133</v>
      </c>
      <c r="K17" s="25" t="s">
        <v>736</v>
      </c>
      <c r="L17" s="91" t="str">
        <f t="shared" si="0"/>
        <v>Yes</v>
      </c>
    </row>
    <row r="18" spans="1:12" x14ac:dyDescent="0.25">
      <c r="A18" s="90" t="s">
        <v>979</v>
      </c>
      <c r="B18" s="21" t="s">
        <v>213</v>
      </c>
      <c r="C18" s="22">
        <v>5428</v>
      </c>
      <c r="D18" s="7" t="str">
        <f t="shared" si="1"/>
        <v>N/A</v>
      </c>
      <c r="E18" s="22">
        <v>5347</v>
      </c>
      <c r="F18" s="7" t="str">
        <f t="shared" si="2"/>
        <v>N/A</v>
      </c>
      <c r="G18" s="22">
        <v>5446</v>
      </c>
      <c r="H18" s="7" t="str">
        <f t="shared" si="3"/>
        <v>N/A</v>
      </c>
      <c r="I18" s="8">
        <v>-1.49</v>
      </c>
      <c r="J18" s="8">
        <v>1.8520000000000001</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59309</v>
      </c>
      <c r="D20" s="7" t="str">
        <f t="shared" si="1"/>
        <v>N/A</v>
      </c>
      <c r="E20" s="22">
        <v>59932</v>
      </c>
      <c r="F20" s="7" t="str">
        <f t="shared" si="2"/>
        <v>N/A</v>
      </c>
      <c r="G20" s="22">
        <v>61910</v>
      </c>
      <c r="H20" s="7" t="str">
        <f t="shared" si="3"/>
        <v>N/A</v>
      </c>
      <c r="I20" s="8">
        <v>1.05</v>
      </c>
      <c r="J20" s="8">
        <v>3.3</v>
      </c>
      <c r="K20" s="25" t="s">
        <v>736</v>
      </c>
      <c r="L20" s="91" t="str">
        <f t="shared" si="0"/>
        <v>Yes</v>
      </c>
    </row>
    <row r="21" spans="1:12" x14ac:dyDescent="0.25">
      <c r="A21" s="90" t="s">
        <v>981</v>
      </c>
      <c r="B21" s="21" t="s">
        <v>213</v>
      </c>
      <c r="C21" s="22">
        <v>34742</v>
      </c>
      <c r="D21" s="7" t="str">
        <f t="shared" si="1"/>
        <v>N/A</v>
      </c>
      <c r="E21" s="22">
        <v>35295</v>
      </c>
      <c r="F21" s="7" t="str">
        <f t="shared" si="2"/>
        <v>N/A</v>
      </c>
      <c r="G21" s="22">
        <v>35497</v>
      </c>
      <c r="H21" s="7" t="str">
        <f t="shared" si="3"/>
        <v>N/A</v>
      </c>
      <c r="I21" s="8">
        <v>1.5920000000000001</v>
      </c>
      <c r="J21" s="8">
        <v>0.57230000000000003</v>
      </c>
      <c r="K21" s="25" t="s">
        <v>736</v>
      </c>
      <c r="L21" s="91" t="str">
        <f t="shared" si="0"/>
        <v>Yes</v>
      </c>
    </row>
    <row r="22" spans="1:12" x14ac:dyDescent="0.25">
      <c r="A22" s="90" t="s">
        <v>982</v>
      </c>
      <c r="B22" s="21" t="s">
        <v>213</v>
      </c>
      <c r="C22" s="22">
        <v>772</v>
      </c>
      <c r="D22" s="7" t="str">
        <f t="shared" si="1"/>
        <v>N/A</v>
      </c>
      <c r="E22" s="22">
        <v>758</v>
      </c>
      <c r="F22" s="7" t="str">
        <f t="shared" si="2"/>
        <v>N/A</v>
      </c>
      <c r="G22" s="22">
        <v>804</v>
      </c>
      <c r="H22" s="7" t="str">
        <f t="shared" si="3"/>
        <v>N/A</v>
      </c>
      <c r="I22" s="8">
        <v>-1.81</v>
      </c>
      <c r="J22" s="8">
        <v>6.069</v>
      </c>
      <c r="K22" s="25" t="s">
        <v>736</v>
      </c>
      <c r="L22" s="91" t="str">
        <f t="shared" si="0"/>
        <v>Yes</v>
      </c>
    </row>
    <row r="23" spans="1:12" x14ac:dyDescent="0.25">
      <c r="A23" s="90" t="s">
        <v>983</v>
      </c>
      <c r="B23" s="21" t="s">
        <v>213</v>
      </c>
      <c r="C23" s="22">
        <v>18936</v>
      </c>
      <c r="D23" s="7" t="str">
        <f>IF($B23="N/A","N/A",IF(C23&gt;10,"No",IF(C23&lt;-10,"No","Yes")))</f>
        <v>N/A</v>
      </c>
      <c r="E23" s="22">
        <v>18893</v>
      </c>
      <c r="F23" s="7" t="str">
        <f t="shared" si="2"/>
        <v>N/A</v>
      </c>
      <c r="G23" s="22">
        <v>19753</v>
      </c>
      <c r="H23" s="7" t="str">
        <f t="shared" si="3"/>
        <v>N/A</v>
      </c>
      <c r="I23" s="8">
        <v>-0.22700000000000001</v>
      </c>
      <c r="J23" s="8">
        <v>4.5519999999999996</v>
      </c>
      <c r="K23" s="25" t="s">
        <v>736</v>
      </c>
      <c r="L23" s="91" t="str">
        <f t="shared" si="0"/>
        <v>Yes</v>
      </c>
    </row>
    <row r="24" spans="1:12" x14ac:dyDescent="0.25">
      <c r="A24" s="90" t="s">
        <v>984</v>
      </c>
      <c r="B24" s="21" t="s">
        <v>213</v>
      </c>
      <c r="C24" s="22">
        <v>4859</v>
      </c>
      <c r="D24" s="7" t="str">
        <f t="shared" si="1"/>
        <v>N/A</v>
      </c>
      <c r="E24" s="22">
        <v>4986</v>
      </c>
      <c r="F24" s="7" t="str">
        <f t="shared" si="2"/>
        <v>N/A</v>
      </c>
      <c r="G24" s="22">
        <v>5856</v>
      </c>
      <c r="H24" s="7" t="str">
        <f t="shared" si="3"/>
        <v>N/A</v>
      </c>
      <c r="I24" s="8">
        <v>2.6139999999999999</v>
      </c>
      <c r="J24" s="8">
        <v>17.45</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144167</v>
      </c>
      <c r="D26" s="7" t="str">
        <f t="shared" si="1"/>
        <v>N/A</v>
      </c>
      <c r="E26" s="22">
        <v>141870</v>
      </c>
      <c r="F26" s="7" t="str">
        <f t="shared" si="2"/>
        <v>N/A</v>
      </c>
      <c r="G26" s="22">
        <v>138241</v>
      </c>
      <c r="H26" s="7" t="str">
        <f t="shared" si="3"/>
        <v>N/A</v>
      </c>
      <c r="I26" s="8">
        <v>-1.59</v>
      </c>
      <c r="J26" s="8">
        <v>-2.56</v>
      </c>
      <c r="K26" s="25" t="s">
        <v>736</v>
      </c>
      <c r="L26" s="91" t="str">
        <f t="shared" si="0"/>
        <v>Yes</v>
      </c>
    </row>
    <row r="27" spans="1:12" x14ac:dyDescent="0.25">
      <c r="A27" s="90" t="s">
        <v>986</v>
      </c>
      <c r="B27" s="21" t="s">
        <v>213</v>
      </c>
      <c r="C27" s="22">
        <v>0</v>
      </c>
      <c r="D27" s="7" t="str">
        <f t="shared" si="1"/>
        <v>N/A</v>
      </c>
      <c r="E27" s="22">
        <v>0</v>
      </c>
      <c r="F27" s="7" t="str">
        <f t="shared" si="2"/>
        <v>N/A</v>
      </c>
      <c r="G27" s="22">
        <v>0</v>
      </c>
      <c r="H27" s="7" t="str">
        <f t="shared" si="3"/>
        <v>N/A</v>
      </c>
      <c r="I27" s="8" t="s">
        <v>1747</v>
      </c>
      <c r="J27" s="8" t="s">
        <v>1747</v>
      </c>
      <c r="K27" s="25" t="s">
        <v>736</v>
      </c>
      <c r="L27" s="91" t="str">
        <f t="shared" si="0"/>
        <v>N/A</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623</v>
      </c>
      <c r="D29" s="7" t="str">
        <f t="shared" si="1"/>
        <v>N/A</v>
      </c>
      <c r="E29" s="22">
        <v>646</v>
      </c>
      <c r="F29" s="7" t="str">
        <f t="shared" si="2"/>
        <v>N/A</v>
      </c>
      <c r="G29" s="22">
        <v>386</v>
      </c>
      <c r="H29" s="7" t="str">
        <f t="shared" si="3"/>
        <v>N/A</v>
      </c>
      <c r="I29" s="8">
        <v>3.6920000000000002</v>
      </c>
      <c r="J29" s="8">
        <v>-40.200000000000003</v>
      </c>
      <c r="K29" s="25" t="s">
        <v>736</v>
      </c>
      <c r="L29" s="91" t="str">
        <f t="shared" si="0"/>
        <v>No</v>
      </c>
    </row>
    <row r="30" spans="1:12" x14ac:dyDescent="0.25">
      <c r="A30" s="90" t="s">
        <v>989</v>
      </c>
      <c r="B30" s="21" t="s">
        <v>213</v>
      </c>
      <c r="C30" s="22">
        <v>114733</v>
      </c>
      <c r="D30" s="7" t="str">
        <f t="shared" si="1"/>
        <v>N/A</v>
      </c>
      <c r="E30" s="22">
        <v>114000</v>
      </c>
      <c r="F30" s="7" t="str">
        <f t="shared" si="2"/>
        <v>N/A</v>
      </c>
      <c r="G30" s="22">
        <v>108546</v>
      </c>
      <c r="H30" s="7" t="str">
        <f t="shared" si="3"/>
        <v>N/A</v>
      </c>
      <c r="I30" s="8">
        <v>-0.63900000000000001</v>
      </c>
      <c r="J30" s="8">
        <v>-4.78</v>
      </c>
      <c r="K30" s="25" t="s">
        <v>736</v>
      </c>
      <c r="L30" s="91" t="str">
        <f t="shared" si="0"/>
        <v>Yes</v>
      </c>
    </row>
    <row r="31" spans="1:12" x14ac:dyDescent="0.25">
      <c r="A31" s="90" t="s">
        <v>990</v>
      </c>
      <c r="B31" s="21" t="s">
        <v>213</v>
      </c>
      <c r="C31" s="22">
        <v>25442</v>
      </c>
      <c r="D31" s="7" t="str">
        <f t="shared" si="1"/>
        <v>N/A</v>
      </c>
      <c r="E31" s="22">
        <v>23702</v>
      </c>
      <c r="F31" s="7" t="str">
        <f t="shared" si="2"/>
        <v>N/A</v>
      </c>
      <c r="G31" s="22">
        <v>25872</v>
      </c>
      <c r="H31" s="7" t="str">
        <f t="shared" si="3"/>
        <v>N/A</v>
      </c>
      <c r="I31" s="8">
        <v>-6.84</v>
      </c>
      <c r="J31" s="8">
        <v>9.1549999999999994</v>
      </c>
      <c r="K31" s="25" t="s">
        <v>736</v>
      </c>
      <c r="L31" s="91" t="str">
        <f t="shared" si="0"/>
        <v>Yes</v>
      </c>
    </row>
    <row r="32" spans="1:12" x14ac:dyDescent="0.25">
      <c r="A32" s="90" t="s">
        <v>991</v>
      </c>
      <c r="B32" s="21" t="s">
        <v>213</v>
      </c>
      <c r="C32" s="22">
        <v>3366</v>
      </c>
      <c r="D32" s="7" t="str">
        <f t="shared" si="1"/>
        <v>N/A</v>
      </c>
      <c r="E32" s="22">
        <v>3520</v>
      </c>
      <c r="F32" s="7" t="str">
        <f t="shared" si="2"/>
        <v>N/A</v>
      </c>
      <c r="G32" s="22">
        <v>3433</v>
      </c>
      <c r="H32" s="7" t="str">
        <f t="shared" si="3"/>
        <v>N/A</v>
      </c>
      <c r="I32" s="8">
        <v>4.5750000000000002</v>
      </c>
      <c r="J32" s="8">
        <v>-2.4700000000000002</v>
      </c>
      <c r="K32" s="25" t="s">
        <v>736</v>
      </c>
      <c r="L32" s="91" t="str">
        <f t="shared" si="0"/>
        <v>Yes</v>
      </c>
    </row>
    <row r="33" spans="1:12" x14ac:dyDescent="0.25">
      <c r="A33" s="90" t="s">
        <v>992</v>
      </c>
      <c r="B33" s="21" t="s">
        <v>213</v>
      </c>
      <c r="C33" s="22">
        <v>11</v>
      </c>
      <c r="D33" s="7" t="str">
        <f t="shared" si="1"/>
        <v>N/A</v>
      </c>
      <c r="E33" s="22">
        <v>11</v>
      </c>
      <c r="F33" s="7" t="str">
        <f t="shared" si="2"/>
        <v>N/A</v>
      </c>
      <c r="G33" s="22">
        <v>11</v>
      </c>
      <c r="H33" s="7" t="str">
        <f t="shared" si="3"/>
        <v>N/A</v>
      </c>
      <c r="I33" s="8">
        <v>-33.299999999999997</v>
      </c>
      <c r="J33" s="8">
        <v>100</v>
      </c>
      <c r="K33" s="25" t="s">
        <v>736</v>
      </c>
      <c r="L33" s="91" t="str">
        <f t="shared" si="0"/>
        <v>No</v>
      </c>
    </row>
    <row r="34" spans="1:12" x14ac:dyDescent="0.25">
      <c r="A34" s="90" t="s">
        <v>105</v>
      </c>
      <c r="B34" s="21" t="s">
        <v>213</v>
      </c>
      <c r="C34" s="22">
        <v>120871</v>
      </c>
      <c r="D34" s="7" t="str">
        <f t="shared" si="1"/>
        <v>N/A</v>
      </c>
      <c r="E34" s="22">
        <v>111602</v>
      </c>
      <c r="F34" s="7" t="str">
        <f t="shared" si="2"/>
        <v>N/A</v>
      </c>
      <c r="G34" s="22">
        <v>96855</v>
      </c>
      <c r="H34" s="7" t="str">
        <f t="shared" si="3"/>
        <v>N/A</v>
      </c>
      <c r="I34" s="8">
        <v>-7.67</v>
      </c>
      <c r="J34" s="8">
        <v>-13.2</v>
      </c>
      <c r="K34" s="25" t="s">
        <v>736</v>
      </c>
      <c r="L34" s="91" t="str">
        <f t="shared" si="0"/>
        <v>Yes</v>
      </c>
    </row>
    <row r="35" spans="1:12" x14ac:dyDescent="0.25">
      <c r="A35" s="90" t="s">
        <v>993</v>
      </c>
      <c r="B35" s="21" t="s">
        <v>213</v>
      </c>
      <c r="C35" s="22">
        <v>34080</v>
      </c>
      <c r="D35" s="7" t="str">
        <f t="shared" si="1"/>
        <v>N/A</v>
      </c>
      <c r="E35" s="22">
        <v>33701</v>
      </c>
      <c r="F35" s="7" t="str">
        <f t="shared" si="2"/>
        <v>N/A</v>
      </c>
      <c r="G35" s="22">
        <v>19420</v>
      </c>
      <c r="H35" s="7" t="str">
        <f t="shared" si="3"/>
        <v>N/A</v>
      </c>
      <c r="I35" s="8">
        <v>-1.1100000000000001</v>
      </c>
      <c r="J35" s="8">
        <v>-42.4</v>
      </c>
      <c r="K35" s="25" t="s">
        <v>736</v>
      </c>
      <c r="L35" s="91" t="str">
        <f t="shared" si="0"/>
        <v>No</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482</v>
      </c>
      <c r="D37" s="7" t="str">
        <f t="shared" si="1"/>
        <v>N/A</v>
      </c>
      <c r="E37" s="22">
        <v>479</v>
      </c>
      <c r="F37" s="7" t="str">
        <f t="shared" si="2"/>
        <v>N/A</v>
      </c>
      <c r="G37" s="22">
        <v>352</v>
      </c>
      <c r="H37" s="7" t="str">
        <f t="shared" si="3"/>
        <v>N/A</v>
      </c>
      <c r="I37" s="8">
        <v>-0.622</v>
      </c>
      <c r="J37" s="8">
        <v>-26.5</v>
      </c>
      <c r="K37" s="25" t="s">
        <v>736</v>
      </c>
      <c r="L37" s="91" t="str">
        <f t="shared" si="0"/>
        <v>Yes</v>
      </c>
    </row>
    <row r="38" spans="1:12" x14ac:dyDescent="0.25">
      <c r="A38" s="90" t="s">
        <v>996</v>
      </c>
      <c r="B38" s="21" t="s">
        <v>213</v>
      </c>
      <c r="C38" s="22">
        <v>2407</v>
      </c>
      <c r="D38" s="7" t="str">
        <f t="shared" si="1"/>
        <v>N/A</v>
      </c>
      <c r="E38" s="22">
        <v>2307</v>
      </c>
      <c r="F38" s="7" t="str">
        <f t="shared" si="2"/>
        <v>N/A</v>
      </c>
      <c r="G38" s="22">
        <v>2817</v>
      </c>
      <c r="H38" s="7" t="str">
        <f t="shared" si="3"/>
        <v>N/A</v>
      </c>
      <c r="I38" s="8">
        <v>-4.1500000000000004</v>
      </c>
      <c r="J38" s="8">
        <v>22.11</v>
      </c>
      <c r="K38" s="25" t="s">
        <v>736</v>
      </c>
      <c r="L38" s="91" t="str">
        <f t="shared" si="0"/>
        <v>Yes</v>
      </c>
    </row>
    <row r="39" spans="1:12" x14ac:dyDescent="0.25">
      <c r="A39" s="90" t="s">
        <v>997</v>
      </c>
      <c r="B39" s="21" t="s">
        <v>213</v>
      </c>
      <c r="C39" s="22">
        <v>62761</v>
      </c>
      <c r="D39" s="7" t="str">
        <f t="shared" si="1"/>
        <v>N/A</v>
      </c>
      <c r="E39" s="22">
        <v>60833</v>
      </c>
      <c r="F39" s="7" t="str">
        <f t="shared" si="2"/>
        <v>N/A</v>
      </c>
      <c r="G39" s="22">
        <v>64635</v>
      </c>
      <c r="H39" s="7" t="str">
        <f t="shared" si="3"/>
        <v>N/A</v>
      </c>
      <c r="I39" s="8">
        <v>-3.07</v>
      </c>
      <c r="J39" s="8">
        <v>6.25</v>
      </c>
      <c r="K39" s="25" t="s">
        <v>736</v>
      </c>
      <c r="L39" s="91" t="str">
        <f t="shared" si="0"/>
        <v>Yes</v>
      </c>
    </row>
    <row r="40" spans="1:12" x14ac:dyDescent="0.25">
      <c r="A40" s="90" t="s">
        <v>998</v>
      </c>
      <c r="B40" s="21" t="s">
        <v>213</v>
      </c>
      <c r="C40" s="22">
        <v>21141</v>
      </c>
      <c r="D40" s="7" t="str">
        <f t="shared" si="1"/>
        <v>N/A</v>
      </c>
      <c r="E40" s="22">
        <v>14282</v>
      </c>
      <c r="F40" s="7" t="str">
        <f t="shared" si="2"/>
        <v>N/A</v>
      </c>
      <c r="G40" s="22">
        <v>9631</v>
      </c>
      <c r="H40" s="7" t="str">
        <f t="shared" si="3"/>
        <v>N/A</v>
      </c>
      <c r="I40" s="8">
        <v>-32.4</v>
      </c>
      <c r="J40" s="8">
        <v>-32.6</v>
      </c>
      <c r="K40" s="25" t="s">
        <v>736</v>
      </c>
      <c r="L40" s="91" t="str">
        <f t="shared" si="0"/>
        <v>No</v>
      </c>
    </row>
    <row r="41" spans="1:12" x14ac:dyDescent="0.25">
      <c r="A41" s="148" t="s">
        <v>84</v>
      </c>
      <c r="B41" s="21" t="s">
        <v>213</v>
      </c>
      <c r="C41" s="26">
        <v>1705632150</v>
      </c>
      <c r="D41" s="7" t="str">
        <f t="shared" si="1"/>
        <v>N/A</v>
      </c>
      <c r="E41" s="26">
        <v>1928787183</v>
      </c>
      <c r="F41" s="7" t="str">
        <f t="shared" si="2"/>
        <v>N/A</v>
      </c>
      <c r="G41" s="26">
        <v>2033275688</v>
      </c>
      <c r="H41" s="7" t="str">
        <f t="shared" si="3"/>
        <v>N/A</v>
      </c>
      <c r="I41" s="8">
        <v>13.08</v>
      </c>
      <c r="J41" s="8">
        <v>5.4169999999999998</v>
      </c>
      <c r="K41" s="25" t="s">
        <v>736</v>
      </c>
      <c r="L41" s="91" t="str">
        <f t="shared" si="0"/>
        <v>Yes</v>
      </c>
    </row>
    <row r="42" spans="1:12" x14ac:dyDescent="0.25">
      <c r="A42" s="148" t="s">
        <v>1486</v>
      </c>
      <c r="B42" s="21" t="s">
        <v>213</v>
      </c>
      <c r="C42" s="26">
        <v>4843.3168542000003</v>
      </c>
      <c r="D42" s="7" t="str">
        <f t="shared" si="1"/>
        <v>N/A</v>
      </c>
      <c r="E42" s="26">
        <v>5659.7694849</v>
      </c>
      <c r="F42" s="7" t="str">
        <f t="shared" si="2"/>
        <v>N/A</v>
      </c>
      <c r="G42" s="26">
        <v>6263.8844619000001</v>
      </c>
      <c r="H42" s="7" t="str">
        <f t="shared" si="3"/>
        <v>N/A</v>
      </c>
      <c r="I42" s="8">
        <v>16.86</v>
      </c>
      <c r="J42" s="8">
        <v>10.67</v>
      </c>
      <c r="K42" s="25" t="s">
        <v>736</v>
      </c>
      <c r="L42" s="91" t="str">
        <f t="shared" si="0"/>
        <v>Yes</v>
      </c>
    </row>
    <row r="43" spans="1:12" x14ac:dyDescent="0.25">
      <c r="A43" s="148" t="s">
        <v>1487</v>
      </c>
      <c r="B43" s="21" t="s">
        <v>213</v>
      </c>
      <c r="C43" s="26">
        <v>5546.0497820999999</v>
      </c>
      <c r="D43" s="7" t="str">
        <f t="shared" si="1"/>
        <v>N/A</v>
      </c>
      <c r="E43" s="26">
        <v>6404.6115069999996</v>
      </c>
      <c r="F43" s="7" t="str">
        <f t="shared" si="2"/>
        <v>N/A</v>
      </c>
      <c r="G43" s="26">
        <v>7068.7964788999998</v>
      </c>
      <c r="H43" s="7" t="str">
        <f t="shared" si="3"/>
        <v>N/A</v>
      </c>
      <c r="I43" s="8">
        <v>15.48</v>
      </c>
      <c r="J43" s="8">
        <v>10.37</v>
      </c>
      <c r="K43" s="25" t="s">
        <v>736</v>
      </c>
      <c r="L43" s="91" t="str">
        <f t="shared" si="0"/>
        <v>Yes</v>
      </c>
    </row>
    <row r="44" spans="1:12" x14ac:dyDescent="0.25">
      <c r="A44" s="122" t="s">
        <v>107</v>
      </c>
      <c r="B44" s="21" t="s">
        <v>213</v>
      </c>
      <c r="C44" s="26">
        <v>0</v>
      </c>
      <c r="D44" s="7" t="str">
        <f t="shared" si="1"/>
        <v>N/A</v>
      </c>
      <c r="E44" s="26">
        <v>0</v>
      </c>
      <c r="F44" s="7" t="str">
        <f t="shared" si="2"/>
        <v>N/A</v>
      </c>
      <c r="G44" s="26">
        <v>0</v>
      </c>
      <c r="H44" s="7" t="str">
        <f t="shared" si="3"/>
        <v>N/A</v>
      </c>
      <c r="I44" s="8" t="s">
        <v>1747</v>
      </c>
      <c r="J44" s="8" t="s">
        <v>1747</v>
      </c>
      <c r="K44" s="25" t="s">
        <v>736</v>
      </c>
      <c r="L44" s="91" t="str">
        <f t="shared" si="0"/>
        <v>N/A</v>
      </c>
    </row>
    <row r="45" spans="1:12" x14ac:dyDescent="0.25">
      <c r="A45" s="148" t="s">
        <v>158</v>
      </c>
      <c r="B45" s="25" t="s">
        <v>217</v>
      </c>
      <c r="C45" s="1">
        <v>0</v>
      </c>
      <c r="D45" s="7" t="str">
        <f>IF($B45="N/A","N/A",IF(C45&gt;0,"No",IF(C45&lt;0,"No","Yes")))</f>
        <v>Yes</v>
      </c>
      <c r="E45" s="1">
        <v>0</v>
      </c>
      <c r="F45" s="7" t="str">
        <f>IF($B45="N/A","N/A",IF(E45&gt;0,"No",IF(E45&lt;0,"No","Yes")))</f>
        <v>Yes</v>
      </c>
      <c r="G45" s="1">
        <v>0</v>
      </c>
      <c r="H45" s="7" t="str">
        <f>IF($B45="N/A","N/A",IF(G45&gt;0,"No",IF(G45&lt;0,"No","Yes")))</f>
        <v>Yes</v>
      </c>
      <c r="I45" s="8" t="s">
        <v>1747</v>
      </c>
      <c r="J45" s="8" t="s">
        <v>1747</v>
      </c>
      <c r="K45" s="25" t="s">
        <v>736</v>
      </c>
      <c r="L45" s="91" t="str">
        <f t="shared" si="0"/>
        <v>N/A</v>
      </c>
    </row>
    <row r="46" spans="1:12" x14ac:dyDescent="0.25">
      <c r="A46" s="148"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1747</v>
      </c>
      <c r="J46" s="8" t="s">
        <v>1747</v>
      </c>
      <c r="K46" s="25" t="s">
        <v>736</v>
      </c>
      <c r="L46" s="91" t="str">
        <f t="shared" si="0"/>
        <v>N/A</v>
      </c>
    </row>
    <row r="47" spans="1:12" x14ac:dyDescent="0.25">
      <c r="A47" s="148" t="s">
        <v>1289</v>
      </c>
      <c r="B47" s="21" t="s">
        <v>213</v>
      </c>
      <c r="C47" s="26" t="s">
        <v>1747</v>
      </c>
      <c r="D47" s="7" t="str">
        <f t="shared" si="4"/>
        <v>N/A</v>
      </c>
      <c r="E47" s="26" t="s">
        <v>1747</v>
      </c>
      <c r="F47" s="7" t="str">
        <f t="shared" si="5"/>
        <v>N/A</v>
      </c>
      <c r="G47" s="26" t="s">
        <v>1747</v>
      </c>
      <c r="H47" s="7" t="str">
        <f t="shared" si="6"/>
        <v>N/A</v>
      </c>
      <c r="I47" s="8" t="s">
        <v>1747</v>
      </c>
      <c r="J47" s="8" t="s">
        <v>1747</v>
      </c>
      <c r="K47" s="25" t="s">
        <v>736</v>
      </c>
      <c r="L47" s="91" t="str">
        <f>IF(J47="Div by 0", "N/A", IF(OR(J47="N/A",K47="N/A"),"N/A", IF(J47&gt;VALUE(MID(K47,1,2)), "No", IF(J47&lt;-1*VALUE(MID(K47,1,2)), "No", "Yes"))))</f>
        <v>N/A</v>
      </c>
    </row>
    <row r="48" spans="1:12" x14ac:dyDescent="0.25">
      <c r="A48" s="148" t="s">
        <v>1488</v>
      </c>
      <c r="B48" s="21" t="s">
        <v>213</v>
      </c>
      <c r="C48" s="26">
        <v>11837.338163</v>
      </c>
      <c r="D48" s="7" t="str">
        <f t="shared" ref="D48:D74" si="7">IF($B48="N/A","N/A",IF(C48&gt;10,"No",IF(C48&lt;-10,"No","Yes")))</f>
        <v>N/A</v>
      </c>
      <c r="E48" s="26">
        <v>13171.476611</v>
      </c>
      <c r="F48" s="7" t="str">
        <f t="shared" ref="F48:F74" si="8">IF($B48="N/A","N/A",IF(E48&gt;10,"No",IF(E48&lt;-10,"No","Yes")))</f>
        <v>N/A</v>
      </c>
      <c r="G48" s="26">
        <v>13434.425880000001</v>
      </c>
      <c r="H48" s="7" t="str">
        <f t="shared" ref="H48:H74" si="9">IF($B48="N/A","N/A",IF(G48&gt;10,"No",IF(G48&lt;-10,"No","Yes")))</f>
        <v>N/A</v>
      </c>
      <c r="I48" s="8">
        <v>11.27</v>
      </c>
      <c r="J48" s="8">
        <v>1.996</v>
      </c>
      <c r="K48" s="25" t="s">
        <v>736</v>
      </c>
      <c r="L48" s="91" t="str">
        <f t="shared" ref="L48:L74" si="10">IF(J48="Div by 0", "N/A", IF(K48="N/A","N/A", IF(J48&gt;VALUE(MID(K48,1,2)), "No", IF(J48&lt;-1*VALUE(MID(K48,1,2)), "No", "Yes"))))</f>
        <v>Yes</v>
      </c>
    </row>
    <row r="49" spans="1:12" x14ac:dyDescent="0.25">
      <c r="A49" s="148" t="s">
        <v>1489</v>
      </c>
      <c r="B49" s="21" t="s">
        <v>213</v>
      </c>
      <c r="C49" s="26">
        <v>7857.6592170000004</v>
      </c>
      <c r="D49" s="7" t="str">
        <f t="shared" si="7"/>
        <v>N/A</v>
      </c>
      <c r="E49" s="26">
        <v>8057.0833955999997</v>
      </c>
      <c r="F49" s="7" t="str">
        <f t="shared" si="8"/>
        <v>N/A</v>
      </c>
      <c r="G49" s="26">
        <v>8656.6315314999993</v>
      </c>
      <c r="H49" s="7" t="str">
        <f t="shared" si="9"/>
        <v>N/A</v>
      </c>
      <c r="I49" s="8">
        <v>2.5379999999999998</v>
      </c>
      <c r="J49" s="8">
        <v>7.4409999999999998</v>
      </c>
      <c r="K49" s="25" t="s">
        <v>736</v>
      </c>
      <c r="L49" s="91" t="str">
        <f t="shared" si="10"/>
        <v>Yes</v>
      </c>
    </row>
    <row r="50" spans="1:12" x14ac:dyDescent="0.25">
      <c r="A50" s="148" t="s">
        <v>1490</v>
      </c>
      <c r="B50" s="21" t="s">
        <v>213</v>
      </c>
      <c r="C50" s="26">
        <v>10295.333497</v>
      </c>
      <c r="D50" s="7" t="str">
        <f t="shared" si="7"/>
        <v>N/A</v>
      </c>
      <c r="E50" s="26">
        <v>13779.713564</v>
      </c>
      <c r="F50" s="7" t="str">
        <f t="shared" si="8"/>
        <v>N/A</v>
      </c>
      <c r="G50" s="26">
        <v>16275.893306</v>
      </c>
      <c r="H50" s="7" t="str">
        <f t="shared" si="9"/>
        <v>N/A</v>
      </c>
      <c r="I50" s="8">
        <v>33.840000000000003</v>
      </c>
      <c r="J50" s="8">
        <v>18.11</v>
      </c>
      <c r="K50" s="25" t="s">
        <v>736</v>
      </c>
      <c r="L50" s="91" t="str">
        <f t="shared" si="10"/>
        <v>Yes</v>
      </c>
    </row>
    <row r="51" spans="1:12" x14ac:dyDescent="0.25">
      <c r="A51" s="148" t="s">
        <v>1491</v>
      </c>
      <c r="B51" s="21" t="s">
        <v>213</v>
      </c>
      <c r="C51" s="26">
        <v>2581.0128844000001</v>
      </c>
      <c r="D51" s="7" t="str">
        <f t="shared" si="7"/>
        <v>N/A</v>
      </c>
      <c r="E51" s="26">
        <v>2996.5342466000002</v>
      </c>
      <c r="F51" s="7" t="str">
        <f t="shared" si="8"/>
        <v>N/A</v>
      </c>
      <c r="G51" s="26">
        <v>3171.2671703000001</v>
      </c>
      <c r="H51" s="7" t="str">
        <f t="shared" si="9"/>
        <v>N/A</v>
      </c>
      <c r="I51" s="8">
        <v>16.100000000000001</v>
      </c>
      <c r="J51" s="8">
        <v>5.8310000000000004</v>
      </c>
      <c r="K51" s="25" t="s">
        <v>736</v>
      </c>
      <c r="L51" s="91" t="str">
        <f t="shared" si="10"/>
        <v>Yes</v>
      </c>
    </row>
    <row r="52" spans="1:12" x14ac:dyDescent="0.25">
      <c r="A52" s="148" t="s">
        <v>1492</v>
      </c>
      <c r="B52" s="21" t="s">
        <v>213</v>
      </c>
      <c r="C52" s="26">
        <v>37736.924282</v>
      </c>
      <c r="D52" s="7" t="str">
        <f t="shared" si="7"/>
        <v>N/A</v>
      </c>
      <c r="E52" s="26">
        <v>40791.569852000001</v>
      </c>
      <c r="F52" s="7" t="str">
        <f t="shared" si="8"/>
        <v>N/A</v>
      </c>
      <c r="G52" s="26">
        <v>38907.969335000002</v>
      </c>
      <c r="H52" s="7" t="str">
        <f t="shared" si="9"/>
        <v>N/A</v>
      </c>
      <c r="I52" s="8">
        <v>8.0950000000000006</v>
      </c>
      <c r="J52" s="8">
        <v>-4.62</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14099.733362999999</v>
      </c>
      <c r="D54" s="7" t="str">
        <f t="shared" si="7"/>
        <v>N/A</v>
      </c>
      <c r="E54" s="26">
        <v>15403.525496</v>
      </c>
      <c r="F54" s="7" t="str">
        <f t="shared" si="8"/>
        <v>N/A</v>
      </c>
      <c r="G54" s="26">
        <v>15894.326198999999</v>
      </c>
      <c r="H54" s="7" t="str">
        <f t="shared" si="9"/>
        <v>N/A</v>
      </c>
      <c r="I54" s="8">
        <v>9.2469999999999999</v>
      </c>
      <c r="J54" s="8">
        <v>3.1859999999999999</v>
      </c>
      <c r="K54" s="25" t="s">
        <v>736</v>
      </c>
      <c r="L54" s="91" t="str">
        <f t="shared" si="10"/>
        <v>Yes</v>
      </c>
    </row>
    <row r="55" spans="1:12" x14ac:dyDescent="0.25">
      <c r="A55" s="148" t="s">
        <v>1495</v>
      </c>
      <c r="B55" s="21" t="s">
        <v>213</v>
      </c>
      <c r="C55" s="26">
        <v>15448.056070000001</v>
      </c>
      <c r="D55" s="7" t="str">
        <f t="shared" si="7"/>
        <v>N/A</v>
      </c>
      <c r="E55" s="26">
        <v>16574.562063000001</v>
      </c>
      <c r="F55" s="7" t="str">
        <f t="shared" si="8"/>
        <v>N/A</v>
      </c>
      <c r="G55" s="26">
        <v>17137.343099000002</v>
      </c>
      <c r="H55" s="7" t="str">
        <f t="shared" si="9"/>
        <v>N/A</v>
      </c>
      <c r="I55" s="8">
        <v>7.2919999999999998</v>
      </c>
      <c r="J55" s="8">
        <v>3.395</v>
      </c>
      <c r="K55" s="25" t="s">
        <v>736</v>
      </c>
      <c r="L55" s="91" t="str">
        <f t="shared" si="10"/>
        <v>Yes</v>
      </c>
    </row>
    <row r="56" spans="1:12" x14ac:dyDescent="0.25">
      <c r="A56" s="148" t="s">
        <v>1496</v>
      </c>
      <c r="B56" s="21" t="s">
        <v>213</v>
      </c>
      <c r="C56" s="26">
        <v>24188.962435000001</v>
      </c>
      <c r="D56" s="7" t="str">
        <f t="shared" si="7"/>
        <v>N/A</v>
      </c>
      <c r="E56" s="26">
        <v>27866.655673000001</v>
      </c>
      <c r="F56" s="7" t="str">
        <f t="shared" si="8"/>
        <v>N/A</v>
      </c>
      <c r="G56" s="26">
        <v>34241.181592000001</v>
      </c>
      <c r="H56" s="7" t="str">
        <f t="shared" si="9"/>
        <v>N/A</v>
      </c>
      <c r="I56" s="8">
        <v>15.2</v>
      </c>
      <c r="J56" s="8">
        <v>22.88</v>
      </c>
      <c r="K56" s="25" t="s">
        <v>736</v>
      </c>
      <c r="L56" s="91" t="str">
        <f t="shared" si="10"/>
        <v>Yes</v>
      </c>
    </row>
    <row r="57" spans="1:12" x14ac:dyDescent="0.25">
      <c r="A57" s="148" t="s">
        <v>1497</v>
      </c>
      <c r="B57" s="21" t="s">
        <v>213</v>
      </c>
      <c r="C57" s="26">
        <v>7564.5061259000004</v>
      </c>
      <c r="D57" s="7" t="str">
        <f t="shared" si="7"/>
        <v>N/A</v>
      </c>
      <c r="E57" s="26">
        <v>8797.3862277000007</v>
      </c>
      <c r="F57" s="7" t="str">
        <f t="shared" si="8"/>
        <v>N/A</v>
      </c>
      <c r="G57" s="26">
        <v>9995.7286488000009</v>
      </c>
      <c r="H57" s="7" t="str">
        <f t="shared" si="9"/>
        <v>N/A</v>
      </c>
      <c r="I57" s="8">
        <v>16.3</v>
      </c>
      <c r="J57" s="8">
        <v>13.62</v>
      </c>
      <c r="K57" s="25" t="s">
        <v>736</v>
      </c>
      <c r="L57" s="91" t="str">
        <f t="shared" si="10"/>
        <v>Yes</v>
      </c>
    </row>
    <row r="58" spans="1:12" x14ac:dyDescent="0.25">
      <c r="A58" s="148" t="s">
        <v>1498</v>
      </c>
      <c r="B58" s="21" t="s">
        <v>213</v>
      </c>
      <c r="C58" s="26">
        <v>28324.625436999999</v>
      </c>
      <c r="D58" s="7" t="str">
        <f t="shared" si="7"/>
        <v>N/A</v>
      </c>
      <c r="E58" s="26">
        <v>30251.299437999998</v>
      </c>
      <c r="F58" s="7" t="str">
        <f t="shared" si="8"/>
        <v>N/A</v>
      </c>
      <c r="G58" s="26">
        <v>25737.351264000001</v>
      </c>
      <c r="H58" s="7" t="str">
        <f t="shared" si="9"/>
        <v>N/A</v>
      </c>
      <c r="I58" s="8">
        <v>6.8019999999999996</v>
      </c>
      <c r="J58" s="8">
        <v>-14.9</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1981.9109089000001</v>
      </c>
      <c r="D60" s="7" t="str">
        <f t="shared" si="7"/>
        <v>N/A</v>
      </c>
      <c r="E60" s="26">
        <v>2394.3342567</v>
      </c>
      <c r="F60" s="7" t="str">
        <f t="shared" si="8"/>
        <v>N/A</v>
      </c>
      <c r="G60" s="26">
        <v>2641.5200411000001</v>
      </c>
      <c r="H60" s="7" t="str">
        <f t="shared" si="9"/>
        <v>N/A</v>
      </c>
      <c r="I60" s="8">
        <v>20.81</v>
      </c>
      <c r="J60" s="8">
        <v>10.32</v>
      </c>
      <c r="K60" s="25" t="s">
        <v>736</v>
      </c>
      <c r="L60" s="91" t="str">
        <f t="shared" si="10"/>
        <v>Yes</v>
      </c>
    </row>
    <row r="61" spans="1:12" x14ac:dyDescent="0.25">
      <c r="A61" s="148" t="s">
        <v>1501</v>
      </c>
      <c r="B61" s="21" t="s">
        <v>213</v>
      </c>
      <c r="C61" s="26" t="s">
        <v>1747</v>
      </c>
      <c r="D61" s="7" t="str">
        <f t="shared" si="7"/>
        <v>N/A</v>
      </c>
      <c r="E61" s="26" t="s">
        <v>1747</v>
      </c>
      <c r="F61" s="7" t="str">
        <f t="shared" si="8"/>
        <v>N/A</v>
      </c>
      <c r="G61" s="26" t="s">
        <v>1747</v>
      </c>
      <c r="H61" s="7" t="str">
        <f t="shared" si="9"/>
        <v>N/A</v>
      </c>
      <c r="I61" s="8" t="s">
        <v>1747</v>
      </c>
      <c r="J61" s="8" t="s">
        <v>1747</v>
      </c>
      <c r="K61" s="25" t="s">
        <v>736</v>
      </c>
      <c r="L61" s="91" t="str">
        <f t="shared" si="10"/>
        <v>N/A</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v>1124.0626003</v>
      </c>
      <c r="D63" s="7" t="str">
        <f t="shared" si="7"/>
        <v>N/A</v>
      </c>
      <c r="E63" s="26">
        <v>1807.6904024999999</v>
      </c>
      <c r="F63" s="7" t="str">
        <f t="shared" si="8"/>
        <v>N/A</v>
      </c>
      <c r="G63" s="26">
        <v>1386.9041451000001</v>
      </c>
      <c r="H63" s="7" t="str">
        <f t="shared" si="9"/>
        <v>N/A</v>
      </c>
      <c r="I63" s="8">
        <v>60.82</v>
      </c>
      <c r="J63" s="8">
        <v>-23.3</v>
      </c>
      <c r="K63" s="25" t="s">
        <v>736</v>
      </c>
      <c r="L63" s="91" t="str">
        <f t="shared" si="10"/>
        <v>Yes</v>
      </c>
    </row>
    <row r="64" spans="1:12" x14ac:dyDescent="0.25">
      <c r="A64" s="148" t="s">
        <v>1504</v>
      </c>
      <c r="B64" s="21" t="s">
        <v>213</v>
      </c>
      <c r="C64" s="26">
        <v>1986.7046011</v>
      </c>
      <c r="D64" s="7" t="str">
        <f t="shared" si="7"/>
        <v>N/A</v>
      </c>
      <c r="E64" s="26">
        <v>2417.0873333</v>
      </c>
      <c r="F64" s="7" t="str">
        <f t="shared" si="8"/>
        <v>N/A</v>
      </c>
      <c r="G64" s="26">
        <v>2704.1716323000001</v>
      </c>
      <c r="H64" s="7" t="str">
        <f t="shared" si="9"/>
        <v>N/A</v>
      </c>
      <c r="I64" s="8">
        <v>21.66</v>
      </c>
      <c r="J64" s="8">
        <v>11.88</v>
      </c>
      <c r="K64" s="25" t="s">
        <v>736</v>
      </c>
      <c r="L64" s="91" t="str">
        <f t="shared" si="10"/>
        <v>Yes</v>
      </c>
    </row>
    <row r="65" spans="1:12" x14ac:dyDescent="0.25">
      <c r="A65" s="148" t="s">
        <v>1505</v>
      </c>
      <c r="B65" s="21" t="s">
        <v>213</v>
      </c>
      <c r="C65" s="26">
        <v>1402.1970756999999</v>
      </c>
      <c r="D65" s="7" t="str">
        <f t="shared" si="7"/>
        <v>N/A</v>
      </c>
      <c r="E65" s="26">
        <v>1560.5260315999999</v>
      </c>
      <c r="F65" s="7" t="str">
        <f t="shared" si="8"/>
        <v>N/A</v>
      </c>
      <c r="G65" s="26">
        <v>1811.9398964</v>
      </c>
      <c r="H65" s="7" t="str">
        <f t="shared" si="9"/>
        <v>N/A</v>
      </c>
      <c r="I65" s="8">
        <v>11.29</v>
      </c>
      <c r="J65" s="8">
        <v>16.11</v>
      </c>
      <c r="K65" s="25" t="s">
        <v>736</v>
      </c>
      <c r="L65" s="91" t="str">
        <f t="shared" si="10"/>
        <v>Yes</v>
      </c>
    </row>
    <row r="66" spans="1:12" x14ac:dyDescent="0.25">
      <c r="A66" s="148" t="s">
        <v>1506</v>
      </c>
      <c r="B66" s="21" t="s">
        <v>213</v>
      </c>
      <c r="C66" s="26">
        <v>6350.9765299999999</v>
      </c>
      <c r="D66" s="7" t="str">
        <f t="shared" si="7"/>
        <v>N/A</v>
      </c>
      <c r="E66" s="26">
        <v>7374.6556817999999</v>
      </c>
      <c r="F66" s="7" t="str">
        <f t="shared" si="8"/>
        <v>N/A</v>
      </c>
      <c r="G66" s="26">
        <v>7049.1226333000004</v>
      </c>
      <c r="H66" s="7" t="str">
        <f t="shared" si="9"/>
        <v>N/A</v>
      </c>
      <c r="I66" s="8">
        <v>16.12</v>
      </c>
      <c r="J66" s="8">
        <v>-4.41</v>
      </c>
      <c r="K66" s="25" t="s">
        <v>736</v>
      </c>
      <c r="L66" s="91" t="str">
        <f t="shared" si="10"/>
        <v>Yes</v>
      </c>
    </row>
    <row r="67" spans="1:12" x14ac:dyDescent="0.25">
      <c r="A67" s="148" t="s">
        <v>1507</v>
      </c>
      <c r="B67" s="21" t="s">
        <v>213</v>
      </c>
      <c r="C67" s="26">
        <v>11065</v>
      </c>
      <c r="D67" s="7" t="str">
        <f t="shared" si="7"/>
        <v>N/A</v>
      </c>
      <c r="E67" s="26">
        <v>11050.5</v>
      </c>
      <c r="F67" s="7" t="str">
        <f t="shared" si="8"/>
        <v>N/A</v>
      </c>
      <c r="G67" s="26">
        <v>6466.5</v>
      </c>
      <c r="H67" s="7" t="str">
        <f t="shared" si="9"/>
        <v>N/A</v>
      </c>
      <c r="I67" s="8">
        <v>-0.13100000000000001</v>
      </c>
      <c r="J67" s="8">
        <v>-41.5</v>
      </c>
      <c r="K67" s="25" t="s">
        <v>736</v>
      </c>
      <c r="L67" s="91" t="str">
        <f t="shared" si="10"/>
        <v>No</v>
      </c>
    </row>
    <row r="68" spans="1:12" x14ac:dyDescent="0.25">
      <c r="A68" s="148" t="s">
        <v>1508</v>
      </c>
      <c r="B68" s="21" t="s">
        <v>213</v>
      </c>
      <c r="C68" s="26">
        <v>2104.8005972999999</v>
      </c>
      <c r="D68" s="7" t="str">
        <f t="shared" si="7"/>
        <v>N/A</v>
      </c>
      <c r="E68" s="26">
        <v>2735.0585563</v>
      </c>
      <c r="F68" s="7" t="str">
        <f t="shared" si="8"/>
        <v>N/A</v>
      </c>
      <c r="G68" s="26">
        <v>3235.1631821000001</v>
      </c>
      <c r="H68" s="7" t="str">
        <f t="shared" si="9"/>
        <v>N/A</v>
      </c>
      <c r="I68" s="8">
        <v>29.94</v>
      </c>
      <c r="J68" s="8">
        <v>18.28</v>
      </c>
      <c r="K68" s="25" t="s">
        <v>736</v>
      </c>
      <c r="L68" s="91" t="str">
        <f t="shared" si="10"/>
        <v>Yes</v>
      </c>
    </row>
    <row r="69" spans="1:12" x14ac:dyDescent="0.25">
      <c r="A69" s="148" t="s">
        <v>1509</v>
      </c>
      <c r="B69" s="21" t="s">
        <v>213</v>
      </c>
      <c r="C69" s="26">
        <v>1566.5940728</v>
      </c>
      <c r="D69" s="7" t="str">
        <f t="shared" si="7"/>
        <v>N/A</v>
      </c>
      <c r="E69" s="26">
        <v>1917.4997181000001</v>
      </c>
      <c r="F69" s="7" t="str">
        <f t="shared" si="8"/>
        <v>N/A</v>
      </c>
      <c r="G69" s="26">
        <v>2308.2479403000002</v>
      </c>
      <c r="H69" s="7" t="str">
        <f t="shared" si="9"/>
        <v>N/A</v>
      </c>
      <c r="I69" s="8">
        <v>22.4</v>
      </c>
      <c r="J69" s="8">
        <v>20.38</v>
      </c>
      <c r="K69" s="25" t="s">
        <v>736</v>
      </c>
      <c r="L69" s="91" t="str">
        <f t="shared" si="10"/>
        <v>Yes</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v>1511.3838174</v>
      </c>
      <c r="D71" s="7" t="str">
        <f t="shared" si="7"/>
        <v>N/A</v>
      </c>
      <c r="E71" s="26">
        <v>1996.1064718</v>
      </c>
      <c r="F71" s="7" t="str">
        <f t="shared" si="8"/>
        <v>N/A</v>
      </c>
      <c r="G71" s="26">
        <v>2623.2357955000002</v>
      </c>
      <c r="H71" s="7" t="str">
        <f t="shared" si="9"/>
        <v>N/A</v>
      </c>
      <c r="I71" s="8">
        <v>32.07</v>
      </c>
      <c r="J71" s="8">
        <v>31.42</v>
      </c>
      <c r="K71" s="25" t="s">
        <v>736</v>
      </c>
      <c r="L71" s="91" t="str">
        <f t="shared" si="10"/>
        <v>No</v>
      </c>
    </row>
    <row r="72" spans="1:12" x14ac:dyDescent="0.25">
      <c r="A72" s="148" t="s">
        <v>1512</v>
      </c>
      <c r="B72" s="21" t="s">
        <v>213</v>
      </c>
      <c r="C72" s="26">
        <v>1845.0494391</v>
      </c>
      <c r="D72" s="7" t="str">
        <f t="shared" si="7"/>
        <v>N/A</v>
      </c>
      <c r="E72" s="26">
        <v>2834.2037277999998</v>
      </c>
      <c r="F72" s="7" t="str">
        <f t="shared" si="8"/>
        <v>N/A</v>
      </c>
      <c r="G72" s="26">
        <v>3721.8700745000001</v>
      </c>
      <c r="H72" s="7" t="str">
        <f t="shared" si="9"/>
        <v>N/A</v>
      </c>
      <c r="I72" s="8">
        <v>53.61</v>
      </c>
      <c r="J72" s="8">
        <v>31.32</v>
      </c>
      <c r="K72" s="25" t="s">
        <v>736</v>
      </c>
      <c r="L72" s="91" t="str">
        <f t="shared" si="10"/>
        <v>No</v>
      </c>
    </row>
    <row r="73" spans="1:12" x14ac:dyDescent="0.25">
      <c r="A73" s="148" t="s">
        <v>1513</v>
      </c>
      <c r="B73" s="21" t="s">
        <v>213</v>
      </c>
      <c r="C73" s="26">
        <v>2276.6773155000001</v>
      </c>
      <c r="D73" s="7" t="str">
        <f t="shared" si="7"/>
        <v>N/A</v>
      </c>
      <c r="E73" s="26">
        <v>2901.3206648</v>
      </c>
      <c r="F73" s="7" t="str">
        <f t="shared" si="8"/>
        <v>N/A</v>
      </c>
      <c r="G73" s="26">
        <v>3247.5838786999998</v>
      </c>
      <c r="H73" s="7" t="str">
        <f t="shared" si="9"/>
        <v>N/A</v>
      </c>
      <c r="I73" s="8">
        <v>27.44</v>
      </c>
      <c r="J73" s="8">
        <v>11.93</v>
      </c>
      <c r="K73" s="25" t="s">
        <v>736</v>
      </c>
      <c r="L73" s="91" t="str">
        <f t="shared" si="10"/>
        <v>Yes</v>
      </c>
    </row>
    <row r="74" spans="1:12" x14ac:dyDescent="0.25">
      <c r="A74" s="148" t="s">
        <v>1514</v>
      </c>
      <c r="B74" s="21" t="s">
        <v>213</v>
      </c>
      <c r="C74" s="26">
        <v>2505.2628069000002</v>
      </c>
      <c r="D74" s="7" t="str">
        <f t="shared" si="7"/>
        <v>N/A</v>
      </c>
      <c r="E74" s="26">
        <v>3964.8273350999998</v>
      </c>
      <c r="F74" s="7" t="str">
        <f t="shared" si="8"/>
        <v>N/A</v>
      </c>
      <c r="G74" s="26">
        <v>4900.8497559999996</v>
      </c>
      <c r="H74" s="7" t="str">
        <f t="shared" si="9"/>
        <v>N/A</v>
      </c>
      <c r="I74" s="8">
        <v>58.26</v>
      </c>
      <c r="J74" s="8">
        <v>23.61</v>
      </c>
      <c r="K74" s="25" t="s">
        <v>736</v>
      </c>
      <c r="L74" s="91" t="str">
        <f t="shared" si="10"/>
        <v>Yes</v>
      </c>
    </row>
    <row r="75" spans="1:12" x14ac:dyDescent="0.25">
      <c r="A75" s="148" t="s">
        <v>1596</v>
      </c>
      <c r="B75" s="21" t="s">
        <v>213</v>
      </c>
      <c r="C75" s="26">
        <v>108174162</v>
      </c>
      <c r="D75" s="7" t="str">
        <f t="shared" ref="D75:D144" si="11">IF($B75="N/A","N/A",IF(C75&gt;10,"No",IF(C75&lt;-10,"No","Yes")))</f>
        <v>N/A</v>
      </c>
      <c r="E75" s="26">
        <v>179710951</v>
      </c>
      <c r="F75" s="7" t="str">
        <f t="shared" ref="F75:F144" si="12">IF($B75="N/A","N/A",IF(E75&gt;10,"No",IF(E75&lt;-10,"No","Yes")))</f>
        <v>N/A</v>
      </c>
      <c r="G75" s="26">
        <v>174073538</v>
      </c>
      <c r="H75" s="7" t="str">
        <f t="shared" ref="H75:H144" si="13">IF($B75="N/A","N/A",IF(G75&gt;10,"No",IF(G75&lt;-10,"No","Yes")))</f>
        <v>N/A</v>
      </c>
      <c r="I75" s="8">
        <v>66.13</v>
      </c>
      <c r="J75" s="8">
        <v>-3.14</v>
      </c>
      <c r="K75" s="25" t="s">
        <v>736</v>
      </c>
      <c r="L75" s="91" t="str">
        <f t="shared" ref="L75:L135" si="14">IF(J75="Div by 0", "N/A", IF(K75="N/A","N/A", IF(J75&gt;VALUE(MID(K75,1,2)), "No", IF(J75&lt;-1*VALUE(MID(K75,1,2)), "No", "Yes"))))</f>
        <v>Yes</v>
      </c>
    </row>
    <row r="76" spans="1:12" x14ac:dyDescent="0.25">
      <c r="A76" s="148" t="s">
        <v>596</v>
      </c>
      <c r="B76" s="21" t="s">
        <v>213</v>
      </c>
      <c r="C76" s="22">
        <v>17911</v>
      </c>
      <c r="D76" s="7" t="str">
        <f t="shared" si="11"/>
        <v>N/A</v>
      </c>
      <c r="E76" s="22">
        <v>24535</v>
      </c>
      <c r="F76" s="7" t="str">
        <f t="shared" si="12"/>
        <v>N/A</v>
      </c>
      <c r="G76" s="22">
        <v>23250</v>
      </c>
      <c r="H76" s="7" t="str">
        <f t="shared" si="13"/>
        <v>N/A</v>
      </c>
      <c r="I76" s="8">
        <v>36.979999999999997</v>
      </c>
      <c r="J76" s="8">
        <v>-5.24</v>
      </c>
      <c r="K76" s="25" t="s">
        <v>736</v>
      </c>
      <c r="L76" s="91" t="str">
        <f t="shared" si="14"/>
        <v>Yes</v>
      </c>
    </row>
    <row r="77" spans="1:12" x14ac:dyDescent="0.25">
      <c r="A77" s="148" t="s">
        <v>1423</v>
      </c>
      <c r="B77" s="21" t="s">
        <v>213</v>
      </c>
      <c r="C77" s="26">
        <v>6039.5378258999999</v>
      </c>
      <c r="D77" s="7" t="str">
        <f t="shared" si="11"/>
        <v>N/A</v>
      </c>
      <c r="E77" s="26">
        <v>7324.6770328000002</v>
      </c>
      <c r="F77" s="7" t="str">
        <f t="shared" si="12"/>
        <v>N/A</v>
      </c>
      <c r="G77" s="26">
        <v>7487.0338924999996</v>
      </c>
      <c r="H77" s="7" t="str">
        <f t="shared" si="13"/>
        <v>N/A</v>
      </c>
      <c r="I77" s="8">
        <v>21.28</v>
      </c>
      <c r="J77" s="8">
        <v>2.2170000000000001</v>
      </c>
      <c r="K77" s="25" t="s">
        <v>736</v>
      </c>
      <c r="L77" s="91" t="str">
        <f t="shared" si="14"/>
        <v>Yes</v>
      </c>
    </row>
    <row r="78" spans="1:12" x14ac:dyDescent="0.25">
      <c r="A78" s="148" t="s">
        <v>1424</v>
      </c>
      <c r="B78" s="21" t="s">
        <v>213</v>
      </c>
      <c r="C78" s="22">
        <v>3.4942772598</v>
      </c>
      <c r="D78" s="7" t="str">
        <f t="shared" si="11"/>
        <v>N/A</v>
      </c>
      <c r="E78" s="22">
        <v>4.5585490116000003</v>
      </c>
      <c r="F78" s="7" t="str">
        <f t="shared" si="12"/>
        <v>N/A</v>
      </c>
      <c r="G78" s="22">
        <v>4.5920430108000003</v>
      </c>
      <c r="H78" s="7" t="str">
        <f t="shared" si="13"/>
        <v>N/A</v>
      </c>
      <c r="I78" s="8">
        <v>30.46</v>
      </c>
      <c r="J78" s="8">
        <v>0.73480000000000001</v>
      </c>
      <c r="K78" s="25" t="s">
        <v>736</v>
      </c>
      <c r="L78" s="91" t="str">
        <f t="shared" si="14"/>
        <v>Yes</v>
      </c>
    </row>
    <row r="79" spans="1:12" x14ac:dyDescent="0.25">
      <c r="A79" s="148" t="s">
        <v>597</v>
      </c>
      <c r="B79" s="21" t="s">
        <v>213</v>
      </c>
      <c r="C79" s="26">
        <v>170469</v>
      </c>
      <c r="D79" s="7" t="str">
        <f t="shared" si="11"/>
        <v>N/A</v>
      </c>
      <c r="E79" s="26">
        <v>27823</v>
      </c>
      <c r="F79" s="7" t="str">
        <f t="shared" si="12"/>
        <v>N/A</v>
      </c>
      <c r="G79" s="26">
        <v>12107292</v>
      </c>
      <c r="H79" s="7" t="str">
        <f t="shared" si="13"/>
        <v>N/A</v>
      </c>
      <c r="I79" s="8">
        <v>-83.7</v>
      </c>
      <c r="J79" s="8">
        <v>43415</v>
      </c>
      <c r="K79" s="25" t="s">
        <v>736</v>
      </c>
      <c r="L79" s="91" t="str">
        <f t="shared" si="14"/>
        <v>No</v>
      </c>
    </row>
    <row r="80" spans="1:12" x14ac:dyDescent="0.25">
      <c r="A80" s="148" t="s">
        <v>598</v>
      </c>
      <c r="B80" s="21" t="s">
        <v>213</v>
      </c>
      <c r="C80" s="22">
        <v>21</v>
      </c>
      <c r="D80" s="7" t="str">
        <f t="shared" si="11"/>
        <v>N/A</v>
      </c>
      <c r="E80" s="22">
        <v>13</v>
      </c>
      <c r="F80" s="7" t="str">
        <f t="shared" si="12"/>
        <v>N/A</v>
      </c>
      <c r="G80" s="22">
        <v>2434</v>
      </c>
      <c r="H80" s="7" t="str">
        <f t="shared" si="13"/>
        <v>N/A</v>
      </c>
      <c r="I80" s="8">
        <v>-38.1</v>
      </c>
      <c r="J80" s="8">
        <v>18623</v>
      </c>
      <c r="K80" s="25" t="s">
        <v>736</v>
      </c>
      <c r="L80" s="91" t="str">
        <f t="shared" si="14"/>
        <v>No</v>
      </c>
    </row>
    <row r="81" spans="1:12" x14ac:dyDescent="0.25">
      <c r="A81" s="148" t="s">
        <v>1425</v>
      </c>
      <c r="B81" s="21" t="s">
        <v>213</v>
      </c>
      <c r="C81" s="26">
        <v>8117.5714286000002</v>
      </c>
      <c r="D81" s="7" t="str">
        <f t="shared" si="11"/>
        <v>N/A</v>
      </c>
      <c r="E81" s="26">
        <v>2140.2307691999999</v>
      </c>
      <c r="F81" s="7" t="str">
        <f t="shared" si="12"/>
        <v>N/A</v>
      </c>
      <c r="G81" s="26">
        <v>4974.2366474999999</v>
      </c>
      <c r="H81" s="7" t="str">
        <f t="shared" si="13"/>
        <v>N/A</v>
      </c>
      <c r="I81" s="8">
        <v>-73.599999999999994</v>
      </c>
      <c r="J81" s="8">
        <v>132.4</v>
      </c>
      <c r="K81" s="25" t="s">
        <v>736</v>
      </c>
      <c r="L81" s="91" t="str">
        <f t="shared" si="14"/>
        <v>No</v>
      </c>
    </row>
    <row r="82" spans="1:12" ht="25" x14ac:dyDescent="0.25">
      <c r="A82" s="148" t="s">
        <v>599</v>
      </c>
      <c r="B82" s="21" t="s">
        <v>213</v>
      </c>
      <c r="C82" s="26">
        <v>1368548</v>
      </c>
      <c r="D82" s="7" t="str">
        <f t="shared" si="11"/>
        <v>N/A</v>
      </c>
      <c r="E82" s="26">
        <v>1339339</v>
      </c>
      <c r="F82" s="7" t="str">
        <f t="shared" si="12"/>
        <v>N/A</v>
      </c>
      <c r="G82" s="26">
        <v>1065710</v>
      </c>
      <c r="H82" s="7" t="str">
        <f t="shared" si="13"/>
        <v>N/A</v>
      </c>
      <c r="I82" s="8">
        <v>-2.13</v>
      </c>
      <c r="J82" s="8">
        <v>-20.399999999999999</v>
      </c>
      <c r="K82" s="25" t="s">
        <v>736</v>
      </c>
      <c r="L82" s="91" t="str">
        <f t="shared" si="14"/>
        <v>Yes</v>
      </c>
    </row>
    <row r="83" spans="1:12" x14ac:dyDescent="0.25">
      <c r="A83" s="148" t="s">
        <v>600</v>
      </c>
      <c r="B83" s="21" t="s">
        <v>213</v>
      </c>
      <c r="C83" s="22">
        <v>33</v>
      </c>
      <c r="D83" s="7" t="str">
        <f t="shared" si="11"/>
        <v>N/A</v>
      </c>
      <c r="E83" s="22">
        <v>29</v>
      </c>
      <c r="F83" s="7" t="str">
        <f t="shared" si="12"/>
        <v>N/A</v>
      </c>
      <c r="G83" s="22">
        <v>37</v>
      </c>
      <c r="H83" s="7" t="str">
        <f t="shared" si="13"/>
        <v>N/A</v>
      </c>
      <c r="I83" s="8">
        <v>-12.1</v>
      </c>
      <c r="J83" s="8">
        <v>27.59</v>
      </c>
      <c r="K83" s="25" t="s">
        <v>736</v>
      </c>
      <c r="L83" s="91" t="str">
        <f t="shared" si="14"/>
        <v>Yes</v>
      </c>
    </row>
    <row r="84" spans="1:12" ht="25" x14ac:dyDescent="0.25">
      <c r="A84" s="122" t="s">
        <v>1426</v>
      </c>
      <c r="B84" s="21" t="s">
        <v>213</v>
      </c>
      <c r="C84" s="26">
        <v>41471.151514999998</v>
      </c>
      <c r="D84" s="7" t="str">
        <f t="shared" si="11"/>
        <v>N/A</v>
      </c>
      <c r="E84" s="26">
        <v>46184.103448000002</v>
      </c>
      <c r="F84" s="7" t="str">
        <f t="shared" si="12"/>
        <v>N/A</v>
      </c>
      <c r="G84" s="26">
        <v>28802.972973</v>
      </c>
      <c r="H84" s="7" t="str">
        <f t="shared" si="13"/>
        <v>N/A</v>
      </c>
      <c r="I84" s="8">
        <v>11.36</v>
      </c>
      <c r="J84" s="8">
        <v>-37.6</v>
      </c>
      <c r="K84" s="25" t="s">
        <v>736</v>
      </c>
      <c r="L84" s="91" t="str">
        <f t="shared" si="14"/>
        <v>No</v>
      </c>
    </row>
    <row r="85" spans="1:12" x14ac:dyDescent="0.25">
      <c r="A85" s="122" t="s">
        <v>601</v>
      </c>
      <c r="B85" s="21" t="s">
        <v>213</v>
      </c>
      <c r="C85" s="26">
        <v>38827879</v>
      </c>
      <c r="D85" s="7" t="str">
        <f t="shared" si="11"/>
        <v>N/A</v>
      </c>
      <c r="E85" s="26">
        <v>38919174</v>
      </c>
      <c r="F85" s="7" t="str">
        <f t="shared" si="12"/>
        <v>N/A</v>
      </c>
      <c r="G85" s="26">
        <v>37432287</v>
      </c>
      <c r="H85" s="7" t="str">
        <f t="shared" si="13"/>
        <v>N/A</v>
      </c>
      <c r="I85" s="8">
        <v>0.2351</v>
      </c>
      <c r="J85" s="8">
        <v>-3.82</v>
      </c>
      <c r="K85" s="25" t="s">
        <v>736</v>
      </c>
      <c r="L85" s="91" t="str">
        <f t="shared" si="14"/>
        <v>Yes</v>
      </c>
    </row>
    <row r="86" spans="1:12" x14ac:dyDescent="0.25">
      <c r="A86" s="122" t="s">
        <v>602</v>
      </c>
      <c r="B86" s="21" t="s">
        <v>213</v>
      </c>
      <c r="C86" s="22">
        <v>666</v>
      </c>
      <c r="D86" s="7" t="str">
        <f t="shared" si="11"/>
        <v>N/A</v>
      </c>
      <c r="E86" s="22">
        <v>207</v>
      </c>
      <c r="F86" s="7" t="str">
        <f t="shared" si="12"/>
        <v>N/A</v>
      </c>
      <c r="G86" s="22">
        <v>213</v>
      </c>
      <c r="H86" s="7" t="str">
        <f t="shared" si="13"/>
        <v>N/A</v>
      </c>
      <c r="I86" s="8">
        <v>-68.900000000000006</v>
      </c>
      <c r="J86" s="8">
        <v>2.899</v>
      </c>
      <c r="K86" s="25" t="s">
        <v>736</v>
      </c>
      <c r="L86" s="91" t="str">
        <f t="shared" si="14"/>
        <v>Yes</v>
      </c>
    </row>
    <row r="87" spans="1:12" x14ac:dyDescent="0.25">
      <c r="A87" s="122" t="s">
        <v>1427</v>
      </c>
      <c r="B87" s="21" t="s">
        <v>213</v>
      </c>
      <c r="C87" s="26">
        <v>58300.118619000001</v>
      </c>
      <c r="D87" s="7" t="str">
        <f t="shared" si="11"/>
        <v>N/A</v>
      </c>
      <c r="E87" s="26">
        <v>188015.33332999999</v>
      </c>
      <c r="F87" s="7" t="str">
        <f t="shared" si="12"/>
        <v>N/A</v>
      </c>
      <c r="G87" s="26">
        <v>175738.43661999999</v>
      </c>
      <c r="H87" s="7" t="str">
        <f t="shared" si="13"/>
        <v>N/A</v>
      </c>
      <c r="I87" s="8">
        <v>222.5</v>
      </c>
      <c r="J87" s="8">
        <v>-6.53</v>
      </c>
      <c r="K87" s="25" t="s">
        <v>736</v>
      </c>
      <c r="L87" s="91" t="str">
        <f t="shared" si="14"/>
        <v>Yes</v>
      </c>
    </row>
    <row r="88" spans="1:12" x14ac:dyDescent="0.25">
      <c r="A88" s="148" t="s">
        <v>603</v>
      </c>
      <c r="B88" s="21" t="s">
        <v>213</v>
      </c>
      <c r="C88" s="26">
        <v>237182143</v>
      </c>
      <c r="D88" s="7" t="str">
        <f t="shared" si="11"/>
        <v>N/A</v>
      </c>
      <c r="E88" s="26">
        <v>245428566</v>
      </c>
      <c r="F88" s="7" t="str">
        <f t="shared" si="12"/>
        <v>N/A</v>
      </c>
      <c r="G88" s="26">
        <v>224337141</v>
      </c>
      <c r="H88" s="7" t="str">
        <f t="shared" si="13"/>
        <v>N/A</v>
      </c>
      <c r="I88" s="8">
        <v>3.4769999999999999</v>
      </c>
      <c r="J88" s="8">
        <v>-8.59</v>
      </c>
      <c r="K88" s="25" t="s">
        <v>736</v>
      </c>
      <c r="L88" s="91" t="str">
        <f t="shared" si="14"/>
        <v>Yes</v>
      </c>
    </row>
    <row r="89" spans="1:12" x14ac:dyDescent="0.25">
      <c r="A89" s="151" t="s">
        <v>604</v>
      </c>
      <c r="B89" s="22" t="s">
        <v>213</v>
      </c>
      <c r="C89" s="22">
        <v>7976</v>
      </c>
      <c r="D89" s="7" t="str">
        <f t="shared" si="11"/>
        <v>N/A</v>
      </c>
      <c r="E89" s="22">
        <v>7884</v>
      </c>
      <c r="F89" s="7" t="str">
        <f t="shared" si="12"/>
        <v>N/A</v>
      </c>
      <c r="G89" s="22">
        <v>7573</v>
      </c>
      <c r="H89" s="7" t="str">
        <f t="shared" si="13"/>
        <v>N/A</v>
      </c>
      <c r="I89" s="8">
        <v>-1.1499999999999999</v>
      </c>
      <c r="J89" s="8">
        <v>-3.94</v>
      </c>
      <c r="K89" s="1" t="s">
        <v>736</v>
      </c>
      <c r="L89" s="91" t="str">
        <f t="shared" si="14"/>
        <v>Yes</v>
      </c>
    </row>
    <row r="90" spans="1:12" x14ac:dyDescent="0.25">
      <c r="A90" s="148" t="s">
        <v>1428</v>
      </c>
      <c r="B90" s="21" t="s">
        <v>213</v>
      </c>
      <c r="C90" s="26">
        <v>29736.978811000001</v>
      </c>
      <c r="D90" s="7" t="str">
        <f t="shared" si="11"/>
        <v>N/A</v>
      </c>
      <c r="E90" s="26">
        <v>31129.955098999999</v>
      </c>
      <c r="F90" s="7" t="str">
        <f t="shared" si="12"/>
        <v>N/A</v>
      </c>
      <c r="G90" s="26">
        <v>29623.285488000001</v>
      </c>
      <c r="H90" s="7" t="str">
        <f t="shared" si="13"/>
        <v>N/A</v>
      </c>
      <c r="I90" s="8">
        <v>4.6840000000000002</v>
      </c>
      <c r="J90" s="8">
        <v>-4.84</v>
      </c>
      <c r="K90" s="25" t="s">
        <v>736</v>
      </c>
      <c r="L90" s="91" t="str">
        <f t="shared" si="14"/>
        <v>Yes</v>
      </c>
    </row>
    <row r="91" spans="1:12" x14ac:dyDescent="0.25">
      <c r="A91" s="148" t="s">
        <v>605</v>
      </c>
      <c r="B91" s="21" t="s">
        <v>213</v>
      </c>
      <c r="C91" s="26">
        <v>82665754</v>
      </c>
      <c r="D91" s="7" t="str">
        <f t="shared" si="11"/>
        <v>N/A</v>
      </c>
      <c r="E91" s="26">
        <v>90080276</v>
      </c>
      <c r="F91" s="7" t="str">
        <f t="shared" si="12"/>
        <v>N/A</v>
      </c>
      <c r="G91" s="26">
        <v>91637387</v>
      </c>
      <c r="H91" s="7" t="str">
        <f t="shared" si="13"/>
        <v>N/A</v>
      </c>
      <c r="I91" s="8">
        <v>8.9689999999999994</v>
      </c>
      <c r="J91" s="8">
        <v>1.7290000000000001</v>
      </c>
      <c r="K91" s="25" t="s">
        <v>736</v>
      </c>
      <c r="L91" s="91" t="str">
        <f t="shared" si="14"/>
        <v>Yes</v>
      </c>
    </row>
    <row r="92" spans="1:12" x14ac:dyDescent="0.25">
      <c r="A92" s="148" t="s">
        <v>606</v>
      </c>
      <c r="B92" s="21" t="s">
        <v>213</v>
      </c>
      <c r="C92" s="22">
        <v>204491</v>
      </c>
      <c r="D92" s="7" t="str">
        <f t="shared" si="11"/>
        <v>N/A</v>
      </c>
      <c r="E92" s="22">
        <v>209926</v>
      </c>
      <c r="F92" s="7" t="str">
        <f t="shared" si="12"/>
        <v>N/A</v>
      </c>
      <c r="G92" s="22">
        <v>200713</v>
      </c>
      <c r="H92" s="7" t="str">
        <f t="shared" si="13"/>
        <v>N/A</v>
      </c>
      <c r="I92" s="8">
        <v>2.6579999999999999</v>
      </c>
      <c r="J92" s="8">
        <v>-4.3899999999999997</v>
      </c>
      <c r="K92" s="25" t="s">
        <v>736</v>
      </c>
      <c r="L92" s="91" t="str">
        <f t="shared" si="14"/>
        <v>Yes</v>
      </c>
    </row>
    <row r="93" spans="1:12" x14ac:dyDescent="0.25">
      <c r="A93" s="148" t="s">
        <v>1429</v>
      </c>
      <c r="B93" s="21" t="s">
        <v>213</v>
      </c>
      <c r="C93" s="26">
        <v>404.25130689999997</v>
      </c>
      <c r="D93" s="7" t="str">
        <f t="shared" si="11"/>
        <v>N/A</v>
      </c>
      <c r="E93" s="26">
        <v>429.10490363000002</v>
      </c>
      <c r="F93" s="7" t="str">
        <f t="shared" si="12"/>
        <v>N/A</v>
      </c>
      <c r="G93" s="26">
        <v>456.55930109000002</v>
      </c>
      <c r="H93" s="7" t="str">
        <f t="shared" si="13"/>
        <v>N/A</v>
      </c>
      <c r="I93" s="8">
        <v>6.1479999999999997</v>
      </c>
      <c r="J93" s="8">
        <v>6.3979999999999997</v>
      </c>
      <c r="K93" s="25" t="s">
        <v>736</v>
      </c>
      <c r="L93" s="91" t="str">
        <f t="shared" si="14"/>
        <v>Yes</v>
      </c>
    </row>
    <row r="94" spans="1:12" x14ac:dyDescent="0.25">
      <c r="A94" s="148" t="s">
        <v>607</v>
      </c>
      <c r="B94" s="21" t="s">
        <v>213</v>
      </c>
      <c r="C94" s="26">
        <v>32128651</v>
      </c>
      <c r="D94" s="7" t="str">
        <f t="shared" si="11"/>
        <v>N/A</v>
      </c>
      <c r="E94" s="26">
        <v>32586780</v>
      </c>
      <c r="F94" s="7" t="str">
        <f t="shared" si="12"/>
        <v>N/A</v>
      </c>
      <c r="G94" s="26">
        <v>30610621</v>
      </c>
      <c r="H94" s="7" t="str">
        <f t="shared" si="13"/>
        <v>N/A</v>
      </c>
      <c r="I94" s="8">
        <v>1.4259999999999999</v>
      </c>
      <c r="J94" s="8">
        <v>-6.06</v>
      </c>
      <c r="K94" s="25" t="s">
        <v>736</v>
      </c>
      <c r="L94" s="91" t="str">
        <f t="shared" si="14"/>
        <v>Yes</v>
      </c>
    </row>
    <row r="95" spans="1:12" x14ac:dyDescent="0.25">
      <c r="A95" s="148" t="s">
        <v>608</v>
      </c>
      <c r="B95" s="21" t="s">
        <v>213</v>
      </c>
      <c r="C95" s="22">
        <v>80187</v>
      </c>
      <c r="D95" s="7" t="str">
        <f t="shared" si="11"/>
        <v>N/A</v>
      </c>
      <c r="E95" s="22">
        <v>80020</v>
      </c>
      <c r="F95" s="7" t="str">
        <f t="shared" si="12"/>
        <v>N/A</v>
      </c>
      <c r="G95" s="22">
        <v>78845</v>
      </c>
      <c r="H95" s="7" t="str">
        <f t="shared" si="13"/>
        <v>N/A</v>
      </c>
      <c r="I95" s="8">
        <v>-0.20799999999999999</v>
      </c>
      <c r="J95" s="8">
        <v>-1.47</v>
      </c>
      <c r="K95" s="25" t="s">
        <v>736</v>
      </c>
      <c r="L95" s="91" t="str">
        <f t="shared" si="14"/>
        <v>Yes</v>
      </c>
    </row>
    <row r="96" spans="1:12" x14ac:dyDescent="0.25">
      <c r="A96" s="148" t="s">
        <v>1430</v>
      </c>
      <c r="B96" s="21" t="s">
        <v>213</v>
      </c>
      <c r="C96" s="26">
        <v>400.67156770999998</v>
      </c>
      <c r="D96" s="7" t="str">
        <f t="shared" si="11"/>
        <v>N/A</v>
      </c>
      <c r="E96" s="26">
        <v>407.23294176000002</v>
      </c>
      <c r="F96" s="7" t="str">
        <f t="shared" si="12"/>
        <v>N/A</v>
      </c>
      <c r="G96" s="26">
        <v>388.23794787000003</v>
      </c>
      <c r="H96" s="7" t="str">
        <f t="shared" si="13"/>
        <v>N/A</v>
      </c>
      <c r="I96" s="8">
        <v>1.6379999999999999</v>
      </c>
      <c r="J96" s="8">
        <v>-4.66</v>
      </c>
      <c r="K96" s="25" t="s">
        <v>736</v>
      </c>
      <c r="L96" s="91" t="str">
        <f t="shared" si="14"/>
        <v>Yes</v>
      </c>
    </row>
    <row r="97" spans="1:12" ht="25" x14ac:dyDescent="0.25">
      <c r="A97" s="148" t="s">
        <v>609</v>
      </c>
      <c r="B97" s="21" t="s">
        <v>213</v>
      </c>
      <c r="C97" s="26">
        <v>14063645</v>
      </c>
      <c r="D97" s="7" t="str">
        <f t="shared" si="11"/>
        <v>N/A</v>
      </c>
      <c r="E97" s="26">
        <v>13726137</v>
      </c>
      <c r="F97" s="7" t="str">
        <f t="shared" si="12"/>
        <v>N/A</v>
      </c>
      <c r="G97" s="26">
        <v>11427081</v>
      </c>
      <c r="H97" s="7" t="str">
        <f t="shared" si="13"/>
        <v>N/A</v>
      </c>
      <c r="I97" s="8">
        <v>-2.4</v>
      </c>
      <c r="J97" s="8">
        <v>-16.7</v>
      </c>
      <c r="K97" s="25" t="s">
        <v>736</v>
      </c>
      <c r="L97" s="91" t="str">
        <f t="shared" si="14"/>
        <v>Yes</v>
      </c>
    </row>
    <row r="98" spans="1:12" x14ac:dyDescent="0.25">
      <c r="A98" s="148" t="s">
        <v>610</v>
      </c>
      <c r="B98" s="21" t="s">
        <v>213</v>
      </c>
      <c r="C98" s="22">
        <v>88467</v>
      </c>
      <c r="D98" s="7" t="str">
        <f t="shared" si="11"/>
        <v>N/A</v>
      </c>
      <c r="E98" s="22">
        <v>84439</v>
      </c>
      <c r="F98" s="7" t="str">
        <f t="shared" si="12"/>
        <v>N/A</v>
      </c>
      <c r="G98" s="22">
        <v>75875</v>
      </c>
      <c r="H98" s="7" t="str">
        <f t="shared" si="13"/>
        <v>N/A</v>
      </c>
      <c r="I98" s="8">
        <v>-4.55</v>
      </c>
      <c r="J98" s="8">
        <v>-10.1</v>
      </c>
      <c r="K98" s="25" t="s">
        <v>736</v>
      </c>
      <c r="L98" s="91" t="str">
        <f t="shared" si="14"/>
        <v>Yes</v>
      </c>
    </row>
    <row r="99" spans="1:12" ht="25" x14ac:dyDescent="0.25">
      <c r="A99" s="148" t="s">
        <v>1431</v>
      </c>
      <c r="B99" s="21" t="s">
        <v>213</v>
      </c>
      <c r="C99" s="26">
        <v>158.97052008</v>
      </c>
      <c r="D99" s="7" t="str">
        <f t="shared" si="11"/>
        <v>N/A</v>
      </c>
      <c r="E99" s="26">
        <v>162.55683984999999</v>
      </c>
      <c r="F99" s="7" t="str">
        <f t="shared" si="12"/>
        <v>N/A</v>
      </c>
      <c r="G99" s="26">
        <v>150.60403295</v>
      </c>
      <c r="H99" s="7" t="str">
        <f t="shared" si="13"/>
        <v>N/A</v>
      </c>
      <c r="I99" s="8">
        <v>2.2559999999999998</v>
      </c>
      <c r="J99" s="8">
        <v>-7.35</v>
      </c>
      <c r="K99" s="25" t="s">
        <v>736</v>
      </c>
      <c r="L99" s="91" t="str">
        <f t="shared" si="14"/>
        <v>Yes</v>
      </c>
    </row>
    <row r="100" spans="1:12" ht="25" x14ac:dyDescent="0.25">
      <c r="A100" s="148" t="s">
        <v>611</v>
      </c>
      <c r="B100" s="21" t="s">
        <v>213</v>
      </c>
      <c r="C100" s="26">
        <v>11644802</v>
      </c>
      <c r="D100" s="7" t="str">
        <f t="shared" si="11"/>
        <v>N/A</v>
      </c>
      <c r="E100" s="26">
        <v>71141956</v>
      </c>
      <c r="F100" s="7" t="str">
        <f t="shared" si="12"/>
        <v>N/A</v>
      </c>
      <c r="G100" s="26">
        <v>128906000</v>
      </c>
      <c r="H100" s="7" t="str">
        <f t="shared" si="13"/>
        <v>N/A</v>
      </c>
      <c r="I100" s="8">
        <v>510.9</v>
      </c>
      <c r="J100" s="8">
        <v>81.2</v>
      </c>
      <c r="K100" s="25" t="s">
        <v>736</v>
      </c>
      <c r="L100" s="91" t="str">
        <f t="shared" si="14"/>
        <v>No</v>
      </c>
    </row>
    <row r="101" spans="1:12" x14ac:dyDescent="0.25">
      <c r="A101" s="148" t="s">
        <v>612</v>
      </c>
      <c r="B101" s="21" t="s">
        <v>213</v>
      </c>
      <c r="C101" s="22">
        <v>31111</v>
      </c>
      <c r="D101" s="7" t="str">
        <f t="shared" si="11"/>
        <v>N/A</v>
      </c>
      <c r="E101" s="22">
        <v>132392</v>
      </c>
      <c r="F101" s="7" t="str">
        <f t="shared" si="12"/>
        <v>N/A</v>
      </c>
      <c r="G101" s="22">
        <v>162848</v>
      </c>
      <c r="H101" s="7" t="str">
        <f t="shared" si="13"/>
        <v>N/A</v>
      </c>
      <c r="I101" s="8">
        <v>325.5</v>
      </c>
      <c r="J101" s="8">
        <v>23</v>
      </c>
      <c r="K101" s="25" t="s">
        <v>736</v>
      </c>
      <c r="L101" s="91" t="str">
        <f t="shared" si="14"/>
        <v>Yes</v>
      </c>
    </row>
    <row r="102" spans="1:12" x14ac:dyDescent="0.25">
      <c r="A102" s="148" t="s">
        <v>1432</v>
      </c>
      <c r="B102" s="21" t="s">
        <v>213</v>
      </c>
      <c r="C102" s="26">
        <v>374.29854391999999</v>
      </c>
      <c r="D102" s="7" t="str">
        <f t="shared" si="11"/>
        <v>N/A</v>
      </c>
      <c r="E102" s="26">
        <v>537.35842045000004</v>
      </c>
      <c r="F102" s="7" t="str">
        <f t="shared" si="12"/>
        <v>N/A</v>
      </c>
      <c r="G102" s="26">
        <v>791.57250933</v>
      </c>
      <c r="H102" s="7" t="str">
        <f t="shared" si="13"/>
        <v>N/A</v>
      </c>
      <c r="I102" s="8">
        <v>43.56</v>
      </c>
      <c r="J102" s="8">
        <v>47.31</v>
      </c>
      <c r="K102" s="25" t="s">
        <v>736</v>
      </c>
      <c r="L102" s="91" t="str">
        <f t="shared" si="14"/>
        <v>No</v>
      </c>
    </row>
    <row r="103" spans="1:12" x14ac:dyDescent="0.25">
      <c r="A103" s="148" t="s">
        <v>613</v>
      </c>
      <c r="B103" s="21" t="s">
        <v>213</v>
      </c>
      <c r="C103" s="26">
        <v>55823340</v>
      </c>
      <c r="D103" s="7" t="str">
        <f t="shared" si="11"/>
        <v>N/A</v>
      </c>
      <c r="E103" s="26">
        <v>58029682</v>
      </c>
      <c r="F103" s="7" t="str">
        <f t="shared" si="12"/>
        <v>N/A</v>
      </c>
      <c r="G103" s="26">
        <v>61136794</v>
      </c>
      <c r="H103" s="7" t="str">
        <f t="shared" si="13"/>
        <v>N/A</v>
      </c>
      <c r="I103" s="8">
        <v>3.952</v>
      </c>
      <c r="J103" s="8">
        <v>5.3540000000000001</v>
      </c>
      <c r="K103" s="25" t="s">
        <v>736</v>
      </c>
      <c r="L103" s="91" t="str">
        <f t="shared" si="14"/>
        <v>Yes</v>
      </c>
    </row>
    <row r="104" spans="1:12" x14ac:dyDescent="0.25">
      <c r="A104" s="148" t="s">
        <v>614</v>
      </c>
      <c r="B104" s="21" t="s">
        <v>213</v>
      </c>
      <c r="C104" s="22">
        <v>98403</v>
      </c>
      <c r="D104" s="7" t="str">
        <f t="shared" si="11"/>
        <v>N/A</v>
      </c>
      <c r="E104" s="22">
        <v>97256</v>
      </c>
      <c r="F104" s="7" t="str">
        <f t="shared" si="12"/>
        <v>N/A</v>
      </c>
      <c r="G104" s="22">
        <v>91444</v>
      </c>
      <c r="H104" s="7" t="str">
        <f t="shared" si="13"/>
        <v>N/A</v>
      </c>
      <c r="I104" s="8">
        <v>-1.17</v>
      </c>
      <c r="J104" s="8">
        <v>-5.98</v>
      </c>
      <c r="K104" s="25" t="s">
        <v>736</v>
      </c>
      <c r="L104" s="91" t="str">
        <f t="shared" si="14"/>
        <v>Yes</v>
      </c>
    </row>
    <row r="105" spans="1:12" x14ac:dyDescent="0.25">
      <c r="A105" s="148" t="s">
        <v>1433</v>
      </c>
      <c r="B105" s="21" t="s">
        <v>213</v>
      </c>
      <c r="C105" s="26">
        <v>567.29307032999998</v>
      </c>
      <c r="D105" s="7" t="str">
        <f t="shared" si="11"/>
        <v>N/A</v>
      </c>
      <c r="E105" s="26">
        <v>596.66942914000003</v>
      </c>
      <c r="F105" s="7" t="str">
        <f t="shared" si="12"/>
        <v>N/A</v>
      </c>
      <c r="G105" s="26">
        <v>668.57086303999995</v>
      </c>
      <c r="H105" s="7" t="str">
        <f t="shared" si="13"/>
        <v>N/A</v>
      </c>
      <c r="I105" s="8">
        <v>5.1779999999999999</v>
      </c>
      <c r="J105" s="8">
        <v>12.05</v>
      </c>
      <c r="K105" s="25" t="s">
        <v>736</v>
      </c>
      <c r="L105" s="91" t="str">
        <f t="shared" si="14"/>
        <v>Yes</v>
      </c>
    </row>
    <row r="106" spans="1:12" ht="25" x14ac:dyDescent="0.25">
      <c r="A106" s="148" t="s">
        <v>615</v>
      </c>
      <c r="B106" s="21" t="s">
        <v>213</v>
      </c>
      <c r="C106" s="26">
        <v>11547446</v>
      </c>
      <c r="D106" s="7" t="str">
        <f t="shared" si="11"/>
        <v>N/A</v>
      </c>
      <c r="E106" s="26">
        <v>14257960</v>
      </c>
      <c r="F106" s="7" t="str">
        <f t="shared" si="12"/>
        <v>N/A</v>
      </c>
      <c r="G106" s="26">
        <v>17788132</v>
      </c>
      <c r="H106" s="7" t="str">
        <f t="shared" si="13"/>
        <v>N/A</v>
      </c>
      <c r="I106" s="8">
        <v>23.47</v>
      </c>
      <c r="J106" s="8">
        <v>24.76</v>
      </c>
      <c r="K106" s="25" t="s">
        <v>736</v>
      </c>
      <c r="L106" s="91" t="str">
        <f t="shared" si="14"/>
        <v>Yes</v>
      </c>
    </row>
    <row r="107" spans="1:12" x14ac:dyDescent="0.25">
      <c r="A107" s="148" t="s">
        <v>616</v>
      </c>
      <c r="B107" s="21" t="s">
        <v>213</v>
      </c>
      <c r="C107" s="22">
        <v>3668</v>
      </c>
      <c r="D107" s="7" t="str">
        <f t="shared" si="11"/>
        <v>N/A</v>
      </c>
      <c r="E107" s="22">
        <v>3761</v>
      </c>
      <c r="F107" s="7" t="str">
        <f t="shared" si="12"/>
        <v>N/A</v>
      </c>
      <c r="G107" s="22">
        <v>5010</v>
      </c>
      <c r="H107" s="7" t="str">
        <f t="shared" si="13"/>
        <v>N/A</v>
      </c>
      <c r="I107" s="8">
        <v>2.5350000000000001</v>
      </c>
      <c r="J107" s="8">
        <v>33.21</v>
      </c>
      <c r="K107" s="25" t="s">
        <v>736</v>
      </c>
      <c r="L107" s="91" t="str">
        <f t="shared" si="14"/>
        <v>No</v>
      </c>
    </row>
    <row r="108" spans="1:12" x14ac:dyDescent="0.25">
      <c r="A108" s="148" t="s">
        <v>1434</v>
      </c>
      <c r="B108" s="21" t="s">
        <v>213</v>
      </c>
      <c r="C108" s="26">
        <v>3148.1586695999999</v>
      </c>
      <c r="D108" s="7" t="str">
        <f t="shared" si="11"/>
        <v>N/A</v>
      </c>
      <c r="E108" s="26">
        <v>3791.0023930000002</v>
      </c>
      <c r="F108" s="7" t="str">
        <f t="shared" si="12"/>
        <v>N/A</v>
      </c>
      <c r="G108" s="26">
        <v>3550.5253493</v>
      </c>
      <c r="H108" s="7" t="str">
        <f t="shared" si="13"/>
        <v>N/A</v>
      </c>
      <c r="I108" s="8">
        <v>20.420000000000002</v>
      </c>
      <c r="J108" s="8">
        <v>-6.34</v>
      </c>
      <c r="K108" s="25" t="s">
        <v>736</v>
      </c>
      <c r="L108" s="91" t="str">
        <f t="shared" si="14"/>
        <v>Yes</v>
      </c>
    </row>
    <row r="109" spans="1:12" x14ac:dyDescent="0.25">
      <c r="A109" s="148" t="s">
        <v>617</v>
      </c>
      <c r="B109" s="21" t="s">
        <v>213</v>
      </c>
      <c r="C109" s="26">
        <v>32861177</v>
      </c>
      <c r="D109" s="7" t="str">
        <f t="shared" si="11"/>
        <v>N/A</v>
      </c>
      <c r="E109" s="26">
        <v>47087206</v>
      </c>
      <c r="F109" s="7" t="str">
        <f t="shared" si="12"/>
        <v>N/A</v>
      </c>
      <c r="G109" s="26">
        <v>63612480</v>
      </c>
      <c r="H109" s="7" t="str">
        <f t="shared" si="13"/>
        <v>N/A</v>
      </c>
      <c r="I109" s="8">
        <v>43.29</v>
      </c>
      <c r="J109" s="8">
        <v>35.1</v>
      </c>
      <c r="K109" s="25" t="s">
        <v>736</v>
      </c>
      <c r="L109" s="91" t="str">
        <f t="shared" si="14"/>
        <v>No</v>
      </c>
    </row>
    <row r="110" spans="1:12" x14ac:dyDescent="0.25">
      <c r="A110" s="148" t="s">
        <v>618</v>
      </c>
      <c r="B110" s="21" t="s">
        <v>213</v>
      </c>
      <c r="C110" s="22">
        <v>161709</v>
      </c>
      <c r="D110" s="7" t="str">
        <f t="shared" si="11"/>
        <v>N/A</v>
      </c>
      <c r="E110" s="22">
        <v>170646</v>
      </c>
      <c r="F110" s="7" t="str">
        <f t="shared" si="12"/>
        <v>N/A</v>
      </c>
      <c r="G110" s="22">
        <v>170879</v>
      </c>
      <c r="H110" s="7" t="str">
        <f t="shared" si="13"/>
        <v>N/A</v>
      </c>
      <c r="I110" s="8">
        <v>5.5270000000000001</v>
      </c>
      <c r="J110" s="8">
        <v>0.13650000000000001</v>
      </c>
      <c r="K110" s="25" t="s">
        <v>736</v>
      </c>
      <c r="L110" s="91" t="str">
        <f t="shared" si="14"/>
        <v>Yes</v>
      </c>
    </row>
    <row r="111" spans="1:12" x14ac:dyDescent="0.25">
      <c r="A111" s="148" t="s">
        <v>1435</v>
      </c>
      <c r="B111" s="21" t="s">
        <v>213</v>
      </c>
      <c r="C111" s="26">
        <v>203.21180021000001</v>
      </c>
      <c r="D111" s="7" t="str">
        <f t="shared" si="11"/>
        <v>N/A</v>
      </c>
      <c r="E111" s="26">
        <v>275.93501165999999</v>
      </c>
      <c r="F111" s="7" t="str">
        <f t="shared" si="12"/>
        <v>N/A</v>
      </c>
      <c r="G111" s="26">
        <v>372.26622347</v>
      </c>
      <c r="H111" s="7" t="str">
        <f t="shared" si="13"/>
        <v>N/A</v>
      </c>
      <c r="I111" s="8">
        <v>35.79</v>
      </c>
      <c r="J111" s="8">
        <v>34.909999999999997</v>
      </c>
      <c r="K111" s="25" t="s">
        <v>736</v>
      </c>
      <c r="L111" s="91" t="str">
        <f t="shared" si="14"/>
        <v>No</v>
      </c>
    </row>
    <row r="112" spans="1:12" x14ac:dyDescent="0.25">
      <c r="A112" s="148" t="s">
        <v>619</v>
      </c>
      <c r="B112" s="21" t="s">
        <v>213</v>
      </c>
      <c r="C112" s="26">
        <v>217758428</v>
      </c>
      <c r="D112" s="7" t="str">
        <f t="shared" si="11"/>
        <v>N/A</v>
      </c>
      <c r="E112" s="26">
        <v>210138039</v>
      </c>
      <c r="F112" s="7" t="str">
        <f t="shared" si="12"/>
        <v>N/A</v>
      </c>
      <c r="G112" s="26">
        <v>203191986</v>
      </c>
      <c r="H112" s="7" t="str">
        <f t="shared" si="13"/>
        <v>N/A</v>
      </c>
      <c r="I112" s="8">
        <v>-3.5</v>
      </c>
      <c r="J112" s="8">
        <v>-3.31</v>
      </c>
      <c r="K112" s="25" t="s">
        <v>736</v>
      </c>
      <c r="L112" s="91" t="str">
        <f t="shared" si="14"/>
        <v>Yes</v>
      </c>
    </row>
    <row r="113" spans="1:12" x14ac:dyDescent="0.25">
      <c r="A113" s="148" t="s">
        <v>620</v>
      </c>
      <c r="B113" s="21" t="s">
        <v>213</v>
      </c>
      <c r="C113" s="22">
        <v>237780</v>
      </c>
      <c r="D113" s="7" t="str">
        <f t="shared" si="11"/>
        <v>N/A</v>
      </c>
      <c r="E113" s="22">
        <v>232355</v>
      </c>
      <c r="F113" s="7" t="str">
        <f t="shared" si="12"/>
        <v>N/A</v>
      </c>
      <c r="G113" s="22">
        <v>208654</v>
      </c>
      <c r="H113" s="7" t="str">
        <f t="shared" si="13"/>
        <v>N/A</v>
      </c>
      <c r="I113" s="8">
        <v>-2.2799999999999998</v>
      </c>
      <c r="J113" s="8">
        <v>-10.199999999999999</v>
      </c>
      <c r="K113" s="25" t="s">
        <v>736</v>
      </c>
      <c r="L113" s="91" t="str">
        <f t="shared" si="14"/>
        <v>Yes</v>
      </c>
    </row>
    <row r="114" spans="1:12" x14ac:dyDescent="0.25">
      <c r="A114" s="148" t="s">
        <v>1436</v>
      </c>
      <c r="B114" s="21" t="s">
        <v>213</v>
      </c>
      <c r="C114" s="26">
        <v>915.79791404000002</v>
      </c>
      <c r="D114" s="7" t="str">
        <f t="shared" si="11"/>
        <v>N/A</v>
      </c>
      <c r="E114" s="26">
        <v>904.38354673000003</v>
      </c>
      <c r="F114" s="7" t="str">
        <f t="shared" si="12"/>
        <v>N/A</v>
      </c>
      <c r="G114" s="26">
        <v>973.82262502000003</v>
      </c>
      <c r="H114" s="7" t="str">
        <f t="shared" si="13"/>
        <v>N/A</v>
      </c>
      <c r="I114" s="8">
        <v>-1.25</v>
      </c>
      <c r="J114" s="8">
        <v>7.6779999999999999</v>
      </c>
      <c r="K114" s="25" t="s">
        <v>736</v>
      </c>
      <c r="L114" s="91" t="str">
        <f t="shared" si="14"/>
        <v>Yes</v>
      </c>
    </row>
    <row r="115" spans="1:12" ht="25" x14ac:dyDescent="0.25">
      <c r="A115" s="148" t="s">
        <v>621</v>
      </c>
      <c r="B115" s="21" t="s">
        <v>213</v>
      </c>
      <c r="C115" s="26">
        <v>462287799</v>
      </c>
      <c r="D115" s="7" t="str">
        <f t="shared" si="11"/>
        <v>N/A</v>
      </c>
      <c r="E115" s="26">
        <v>492501958</v>
      </c>
      <c r="F115" s="7" t="str">
        <f t="shared" si="12"/>
        <v>N/A</v>
      </c>
      <c r="G115" s="26">
        <v>488163919</v>
      </c>
      <c r="H115" s="7" t="str">
        <f t="shared" si="13"/>
        <v>N/A</v>
      </c>
      <c r="I115" s="8">
        <v>6.5359999999999996</v>
      </c>
      <c r="J115" s="8">
        <v>-0.88100000000000001</v>
      </c>
      <c r="K115" s="25" t="s">
        <v>736</v>
      </c>
      <c r="L115" s="91" t="str">
        <f t="shared" si="14"/>
        <v>Yes</v>
      </c>
    </row>
    <row r="116" spans="1:12" x14ac:dyDescent="0.25">
      <c r="A116" s="151" t="s">
        <v>622</v>
      </c>
      <c r="B116" s="22" t="s">
        <v>213</v>
      </c>
      <c r="C116" s="22">
        <v>64479</v>
      </c>
      <c r="D116" s="7" t="str">
        <f t="shared" si="11"/>
        <v>N/A</v>
      </c>
      <c r="E116" s="22">
        <v>61045</v>
      </c>
      <c r="F116" s="7" t="str">
        <f t="shared" si="12"/>
        <v>N/A</v>
      </c>
      <c r="G116" s="22">
        <v>86101</v>
      </c>
      <c r="H116" s="7" t="str">
        <f t="shared" si="13"/>
        <v>N/A</v>
      </c>
      <c r="I116" s="8">
        <v>-5.33</v>
      </c>
      <c r="J116" s="8">
        <v>41.05</v>
      </c>
      <c r="K116" s="1" t="s">
        <v>736</v>
      </c>
      <c r="L116" s="91" t="str">
        <f t="shared" si="14"/>
        <v>No</v>
      </c>
    </row>
    <row r="117" spans="1:12" x14ac:dyDescent="0.25">
      <c r="A117" s="148" t="s">
        <v>1437</v>
      </c>
      <c r="B117" s="21" t="s">
        <v>213</v>
      </c>
      <c r="C117" s="26">
        <v>7169.5869818000001</v>
      </c>
      <c r="D117" s="7" t="str">
        <f t="shared" si="11"/>
        <v>N/A</v>
      </c>
      <c r="E117" s="26">
        <v>8067.8508969000004</v>
      </c>
      <c r="F117" s="7" t="str">
        <f t="shared" si="12"/>
        <v>N/A</v>
      </c>
      <c r="G117" s="26">
        <v>5669.6660781999999</v>
      </c>
      <c r="H117" s="7" t="str">
        <f t="shared" si="13"/>
        <v>N/A</v>
      </c>
      <c r="I117" s="8">
        <v>12.53</v>
      </c>
      <c r="J117" s="8">
        <v>-29.7</v>
      </c>
      <c r="K117" s="25" t="s">
        <v>736</v>
      </c>
      <c r="L117" s="91" t="str">
        <f t="shared" si="14"/>
        <v>Yes</v>
      </c>
    </row>
    <row r="118" spans="1:12" ht="25" x14ac:dyDescent="0.25">
      <c r="A118" s="148" t="s">
        <v>623</v>
      </c>
      <c r="B118" s="21" t="s">
        <v>213</v>
      </c>
      <c r="C118" s="26">
        <v>50006923</v>
      </c>
      <c r="D118" s="7" t="str">
        <f t="shared" si="11"/>
        <v>N/A</v>
      </c>
      <c r="E118" s="26">
        <v>48909192</v>
      </c>
      <c r="F118" s="7" t="str">
        <f t="shared" si="12"/>
        <v>N/A</v>
      </c>
      <c r="G118" s="26">
        <v>32190447</v>
      </c>
      <c r="H118" s="7" t="str">
        <f t="shared" si="13"/>
        <v>N/A</v>
      </c>
      <c r="I118" s="8">
        <v>-2.2000000000000002</v>
      </c>
      <c r="J118" s="8">
        <v>-34.200000000000003</v>
      </c>
      <c r="K118" s="25" t="s">
        <v>736</v>
      </c>
      <c r="L118" s="91" t="str">
        <f t="shared" si="14"/>
        <v>No</v>
      </c>
    </row>
    <row r="119" spans="1:12" x14ac:dyDescent="0.25">
      <c r="A119" s="148" t="s">
        <v>624</v>
      </c>
      <c r="B119" s="21" t="s">
        <v>213</v>
      </c>
      <c r="C119" s="22">
        <v>59899</v>
      </c>
      <c r="D119" s="7" t="str">
        <f t="shared" si="11"/>
        <v>N/A</v>
      </c>
      <c r="E119" s="22">
        <v>57760</v>
      </c>
      <c r="F119" s="7" t="str">
        <f t="shared" si="12"/>
        <v>N/A</v>
      </c>
      <c r="G119" s="22">
        <v>51277</v>
      </c>
      <c r="H119" s="7" t="str">
        <f t="shared" si="13"/>
        <v>N/A</v>
      </c>
      <c r="I119" s="8">
        <v>-3.57</v>
      </c>
      <c r="J119" s="8">
        <v>-11.2</v>
      </c>
      <c r="K119" s="25" t="s">
        <v>736</v>
      </c>
      <c r="L119" s="91" t="str">
        <f t="shared" si="14"/>
        <v>Yes</v>
      </c>
    </row>
    <row r="120" spans="1:12" x14ac:dyDescent="0.25">
      <c r="A120" s="148" t="s">
        <v>1438</v>
      </c>
      <c r="B120" s="21" t="s">
        <v>213</v>
      </c>
      <c r="C120" s="26">
        <v>834.85405432000005</v>
      </c>
      <c r="D120" s="7" t="str">
        <f t="shared" si="11"/>
        <v>N/A</v>
      </c>
      <c r="E120" s="26">
        <v>846.76578946999996</v>
      </c>
      <c r="F120" s="7" t="str">
        <f t="shared" si="12"/>
        <v>N/A</v>
      </c>
      <c r="G120" s="26">
        <v>627.77555239000003</v>
      </c>
      <c r="H120" s="7" t="str">
        <f t="shared" si="13"/>
        <v>N/A</v>
      </c>
      <c r="I120" s="8">
        <v>1.427</v>
      </c>
      <c r="J120" s="8">
        <v>-25.9</v>
      </c>
      <c r="K120" s="25" t="s">
        <v>736</v>
      </c>
      <c r="L120" s="91" t="str">
        <f t="shared" si="14"/>
        <v>Yes</v>
      </c>
    </row>
    <row r="121" spans="1:12" ht="25" x14ac:dyDescent="0.25">
      <c r="A121" s="148" t="s">
        <v>625</v>
      </c>
      <c r="B121" s="21" t="s">
        <v>213</v>
      </c>
      <c r="C121" s="26">
        <v>26693701</v>
      </c>
      <c r="D121" s="7" t="str">
        <f t="shared" si="11"/>
        <v>N/A</v>
      </c>
      <c r="E121" s="26">
        <v>36793248</v>
      </c>
      <c r="F121" s="7" t="str">
        <f t="shared" si="12"/>
        <v>N/A</v>
      </c>
      <c r="G121" s="26">
        <v>40116256</v>
      </c>
      <c r="H121" s="7" t="str">
        <f t="shared" si="13"/>
        <v>N/A</v>
      </c>
      <c r="I121" s="8">
        <v>37.83</v>
      </c>
      <c r="J121" s="8">
        <v>9.032</v>
      </c>
      <c r="K121" s="25" t="s">
        <v>736</v>
      </c>
      <c r="L121" s="91" t="str">
        <f t="shared" si="14"/>
        <v>Yes</v>
      </c>
    </row>
    <row r="122" spans="1:12" x14ac:dyDescent="0.25">
      <c r="A122" s="148" t="s">
        <v>626</v>
      </c>
      <c r="B122" s="21" t="s">
        <v>213</v>
      </c>
      <c r="C122" s="22">
        <v>4060</v>
      </c>
      <c r="D122" s="7" t="str">
        <f t="shared" si="11"/>
        <v>N/A</v>
      </c>
      <c r="E122" s="22">
        <v>4373</v>
      </c>
      <c r="F122" s="7" t="str">
        <f t="shared" si="12"/>
        <v>N/A</v>
      </c>
      <c r="G122" s="22">
        <v>4580</v>
      </c>
      <c r="H122" s="7" t="str">
        <f t="shared" si="13"/>
        <v>N/A</v>
      </c>
      <c r="I122" s="8">
        <v>7.7089999999999996</v>
      </c>
      <c r="J122" s="8">
        <v>4.734</v>
      </c>
      <c r="K122" s="25" t="s">
        <v>736</v>
      </c>
      <c r="L122" s="91" t="str">
        <f t="shared" si="14"/>
        <v>Yes</v>
      </c>
    </row>
    <row r="123" spans="1:12" ht="25" x14ac:dyDescent="0.25">
      <c r="A123" s="148" t="s">
        <v>1439</v>
      </c>
      <c r="B123" s="21" t="s">
        <v>213</v>
      </c>
      <c r="C123" s="26">
        <v>6574.8032020000001</v>
      </c>
      <c r="D123" s="7" t="str">
        <f t="shared" si="11"/>
        <v>N/A</v>
      </c>
      <c r="E123" s="26">
        <v>8413.7315343999999</v>
      </c>
      <c r="F123" s="7" t="str">
        <f t="shared" si="12"/>
        <v>N/A</v>
      </c>
      <c r="G123" s="26">
        <v>8759.0078603000002</v>
      </c>
      <c r="H123" s="7" t="str">
        <f t="shared" si="13"/>
        <v>N/A</v>
      </c>
      <c r="I123" s="8">
        <v>27.97</v>
      </c>
      <c r="J123" s="8">
        <v>4.1040000000000001</v>
      </c>
      <c r="K123" s="25" t="s">
        <v>736</v>
      </c>
      <c r="L123" s="91" t="str">
        <f t="shared" si="14"/>
        <v>Yes</v>
      </c>
    </row>
    <row r="124" spans="1:12" ht="25" x14ac:dyDescent="0.25">
      <c r="A124" s="148" t="s">
        <v>627</v>
      </c>
      <c r="B124" s="21" t="s">
        <v>213</v>
      </c>
      <c r="C124" s="26">
        <v>44294885</v>
      </c>
      <c r="D124" s="7" t="str">
        <f t="shared" si="11"/>
        <v>N/A</v>
      </c>
      <c r="E124" s="26">
        <v>43265150</v>
      </c>
      <c r="F124" s="7" t="str">
        <f t="shared" si="12"/>
        <v>N/A</v>
      </c>
      <c r="G124" s="26">
        <v>41590527</v>
      </c>
      <c r="H124" s="7" t="str">
        <f t="shared" si="13"/>
        <v>N/A</v>
      </c>
      <c r="I124" s="8">
        <v>-2.3199999999999998</v>
      </c>
      <c r="J124" s="8">
        <v>-3.87</v>
      </c>
      <c r="K124" s="25" t="s">
        <v>736</v>
      </c>
      <c r="L124" s="91" t="str">
        <f t="shared" si="14"/>
        <v>Yes</v>
      </c>
    </row>
    <row r="125" spans="1:12" x14ac:dyDescent="0.25">
      <c r="A125" s="148" t="s">
        <v>628</v>
      </c>
      <c r="B125" s="21" t="s">
        <v>213</v>
      </c>
      <c r="C125" s="22">
        <v>21120</v>
      </c>
      <c r="D125" s="7" t="str">
        <f t="shared" si="11"/>
        <v>N/A</v>
      </c>
      <c r="E125" s="22">
        <v>18860</v>
      </c>
      <c r="F125" s="7" t="str">
        <f t="shared" si="12"/>
        <v>N/A</v>
      </c>
      <c r="G125" s="22">
        <v>18946</v>
      </c>
      <c r="H125" s="7" t="str">
        <f t="shared" si="13"/>
        <v>N/A</v>
      </c>
      <c r="I125" s="8">
        <v>-10.7</v>
      </c>
      <c r="J125" s="8">
        <v>0.45600000000000002</v>
      </c>
      <c r="K125" s="25" t="s">
        <v>736</v>
      </c>
      <c r="L125" s="91" t="str">
        <f t="shared" si="14"/>
        <v>Yes</v>
      </c>
    </row>
    <row r="126" spans="1:12" ht="25" x14ac:dyDescent="0.25">
      <c r="A126" s="148" t="s">
        <v>1440</v>
      </c>
      <c r="B126" s="21" t="s">
        <v>213</v>
      </c>
      <c r="C126" s="26">
        <v>2097.2956912999998</v>
      </c>
      <c r="D126" s="7" t="str">
        <f t="shared" si="11"/>
        <v>N/A</v>
      </c>
      <c r="E126" s="26">
        <v>2294.0164368999999</v>
      </c>
      <c r="F126" s="7" t="str">
        <f t="shared" si="12"/>
        <v>N/A</v>
      </c>
      <c r="G126" s="26">
        <v>2195.2141348999999</v>
      </c>
      <c r="H126" s="7" t="str">
        <f t="shared" si="13"/>
        <v>N/A</v>
      </c>
      <c r="I126" s="8">
        <v>9.3800000000000008</v>
      </c>
      <c r="J126" s="8">
        <v>-4.3099999999999996</v>
      </c>
      <c r="K126" s="25" t="s">
        <v>736</v>
      </c>
      <c r="L126" s="91" t="str">
        <f t="shared" si="14"/>
        <v>Yes</v>
      </c>
    </row>
    <row r="127" spans="1:12" ht="25" x14ac:dyDescent="0.25">
      <c r="A127" s="148" t="s">
        <v>629</v>
      </c>
      <c r="B127" s="21" t="s">
        <v>213</v>
      </c>
      <c r="C127" s="26">
        <v>2907621</v>
      </c>
      <c r="D127" s="7" t="str">
        <f t="shared" si="11"/>
        <v>N/A</v>
      </c>
      <c r="E127" s="26">
        <v>2706877</v>
      </c>
      <c r="F127" s="7" t="str">
        <f t="shared" si="12"/>
        <v>N/A</v>
      </c>
      <c r="G127" s="26">
        <v>9959080</v>
      </c>
      <c r="H127" s="7" t="str">
        <f t="shared" si="13"/>
        <v>N/A</v>
      </c>
      <c r="I127" s="8">
        <v>-6.9</v>
      </c>
      <c r="J127" s="8">
        <v>267.89999999999998</v>
      </c>
      <c r="K127" s="25" t="s">
        <v>736</v>
      </c>
      <c r="L127" s="91" t="str">
        <f t="shared" si="14"/>
        <v>No</v>
      </c>
    </row>
    <row r="128" spans="1:12" x14ac:dyDescent="0.25">
      <c r="A128" s="148" t="s">
        <v>630</v>
      </c>
      <c r="B128" s="21" t="s">
        <v>213</v>
      </c>
      <c r="C128" s="22">
        <v>446</v>
      </c>
      <c r="D128" s="7" t="str">
        <f t="shared" si="11"/>
        <v>N/A</v>
      </c>
      <c r="E128" s="22">
        <v>429</v>
      </c>
      <c r="F128" s="7" t="str">
        <f t="shared" si="12"/>
        <v>N/A</v>
      </c>
      <c r="G128" s="22">
        <v>4008</v>
      </c>
      <c r="H128" s="7" t="str">
        <f t="shared" si="13"/>
        <v>N/A</v>
      </c>
      <c r="I128" s="8">
        <v>-3.81</v>
      </c>
      <c r="J128" s="8">
        <v>834.3</v>
      </c>
      <c r="K128" s="25" t="s">
        <v>736</v>
      </c>
      <c r="L128" s="91" t="str">
        <f t="shared" si="14"/>
        <v>No</v>
      </c>
    </row>
    <row r="129" spans="1:12" ht="25" x14ac:dyDescent="0.25">
      <c r="A129" s="148" t="s">
        <v>1441</v>
      </c>
      <c r="B129" s="21" t="s">
        <v>213</v>
      </c>
      <c r="C129" s="26">
        <v>6519.3295963999999</v>
      </c>
      <c r="D129" s="7" t="str">
        <f t="shared" si="11"/>
        <v>N/A</v>
      </c>
      <c r="E129" s="26">
        <v>6309.7365966999996</v>
      </c>
      <c r="F129" s="7" t="str">
        <f t="shared" si="12"/>
        <v>N/A</v>
      </c>
      <c r="G129" s="26">
        <v>2484.8003991999999</v>
      </c>
      <c r="H129" s="7" t="str">
        <f t="shared" si="13"/>
        <v>N/A</v>
      </c>
      <c r="I129" s="8">
        <v>-3.21</v>
      </c>
      <c r="J129" s="8">
        <v>-60.6</v>
      </c>
      <c r="K129" s="25" t="s">
        <v>736</v>
      </c>
      <c r="L129" s="91" t="str">
        <f t="shared" si="14"/>
        <v>No</v>
      </c>
    </row>
    <row r="130" spans="1:12" ht="25" x14ac:dyDescent="0.25">
      <c r="A130" s="148" t="s">
        <v>631</v>
      </c>
      <c r="B130" s="21" t="s">
        <v>213</v>
      </c>
      <c r="C130" s="26">
        <v>7278455</v>
      </c>
      <c r="D130" s="7" t="str">
        <f t="shared" si="11"/>
        <v>N/A</v>
      </c>
      <c r="E130" s="26">
        <v>10120975</v>
      </c>
      <c r="F130" s="7" t="str">
        <f t="shared" si="12"/>
        <v>N/A</v>
      </c>
      <c r="G130" s="26">
        <v>12435126</v>
      </c>
      <c r="H130" s="7" t="str">
        <f t="shared" si="13"/>
        <v>N/A</v>
      </c>
      <c r="I130" s="8">
        <v>39.049999999999997</v>
      </c>
      <c r="J130" s="8">
        <v>22.86</v>
      </c>
      <c r="K130" s="25" t="s">
        <v>736</v>
      </c>
      <c r="L130" s="91" t="str">
        <f t="shared" si="14"/>
        <v>Yes</v>
      </c>
    </row>
    <row r="131" spans="1:12" x14ac:dyDescent="0.25">
      <c r="A131" s="148" t="s">
        <v>632</v>
      </c>
      <c r="B131" s="21" t="s">
        <v>213</v>
      </c>
      <c r="C131" s="22">
        <v>11776</v>
      </c>
      <c r="D131" s="7" t="str">
        <f t="shared" si="11"/>
        <v>N/A</v>
      </c>
      <c r="E131" s="22">
        <v>16605</v>
      </c>
      <c r="F131" s="7" t="str">
        <f t="shared" si="12"/>
        <v>N/A</v>
      </c>
      <c r="G131" s="22">
        <v>17892</v>
      </c>
      <c r="H131" s="7" t="str">
        <f t="shared" si="13"/>
        <v>N/A</v>
      </c>
      <c r="I131" s="8">
        <v>41.01</v>
      </c>
      <c r="J131" s="8">
        <v>7.7510000000000003</v>
      </c>
      <c r="K131" s="25" t="s">
        <v>736</v>
      </c>
      <c r="L131" s="91" t="str">
        <f t="shared" si="14"/>
        <v>Yes</v>
      </c>
    </row>
    <row r="132" spans="1:12" ht="25" x14ac:dyDescent="0.25">
      <c r="A132" s="148" t="s">
        <v>1442</v>
      </c>
      <c r="B132" s="21" t="s">
        <v>213</v>
      </c>
      <c r="C132" s="26">
        <v>618.07532269000001</v>
      </c>
      <c r="D132" s="7" t="str">
        <f t="shared" si="11"/>
        <v>N/A</v>
      </c>
      <c r="E132" s="26">
        <v>609.51370068999995</v>
      </c>
      <c r="F132" s="7" t="str">
        <f t="shared" si="12"/>
        <v>N/A</v>
      </c>
      <c r="G132" s="26">
        <v>695.01039571000001</v>
      </c>
      <c r="H132" s="7" t="str">
        <f t="shared" si="13"/>
        <v>N/A</v>
      </c>
      <c r="I132" s="8">
        <v>-1.39</v>
      </c>
      <c r="J132" s="8">
        <v>14.03</v>
      </c>
      <c r="K132" s="25" t="s">
        <v>736</v>
      </c>
      <c r="L132" s="91" t="str">
        <f t="shared" si="14"/>
        <v>Yes</v>
      </c>
    </row>
    <row r="133" spans="1:12" x14ac:dyDescent="0.25">
      <c r="A133" s="148" t="s">
        <v>633</v>
      </c>
      <c r="B133" s="21" t="s">
        <v>213</v>
      </c>
      <c r="C133" s="26">
        <v>2239678</v>
      </c>
      <c r="D133" s="7" t="str">
        <f t="shared" si="11"/>
        <v>N/A</v>
      </c>
      <c r="E133" s="26">
        <v>2394426</v>
      </c>
      <c r="F133" s="7" t="str">
        <f t="shared" si="12"/>
        <v>N/A</v>
      </c>
      <c r="G133" s="26">
        <v>2130268</v>
      </c>
      <c r="H133" s="7" t="str">
        <f t="shared" si="13"/>
        <v>N/A</v>
      </c>
      <c r="I133" s="8">
        <v>6.9089999999999998</v>
      </c>
      <c r="J133" s="8">
        <v>-11</v>
      </c>
      <c r="K133" s="25" t="s">
        <v>736</v>
      </c>
      <c r="L133" s="91" t="str">
        <f t="shared" si="14"/>
        <v>Yes</v>
      </c>
    </row>
    <row r="134" spans="1:12" x14ac:dyDescent="0.25">
      <c r="A134" s="148" t="s">
        <v>634</v>
      </c>
      <c r="B134" s="21" t="s">
        <v>213</v>
      </c>
      <c r="C134" s="22">
        <v>232</v>
      </c>
      <c r="D134" s="7" t="str">
        <f t="shared" si="11"/>
        <v>N/A</v>
      </c>
      <c r="E134" s="22">
        <v>228</v>
      </c>
      <c r="F134" s="7" t="str">
        <f t="shared" si="12"/>
        <v>N/A</v>
      </c>
      <c r="G134" s="22">
        <v>272</v>
      </c>
      <c r="H134" s="7" t="str">
        <f t="shared" si="13"/>
        <v>N/A</v>
      </c>
      <c r="I134" s="8">
        <v>-1.72</v>
      </c>
      <c r="J134" s="8">
        <v>19.3</v>
      </c>
      <c r="K134" s="25" t="s">
        <v>736</v>
      </c>
      <c r="L134" s="91" t="str">
        <f t="shared" si="14"/>
        <v>Yes</v>
      </c>
    </row>
    <row r="135" spans="1:12" x14ac:dyDescent="0.25">
      <c r="A135" s="148" t="s">
        <v>1443</v>
      </c>
      <c r="B135" s="21" t="s">
        <v>213</v>
      </c>
      <c r="C135" s="26">
        <v>9653.7844827999998</v>
      </c>
      <c r="D135" s="7" t="str">
        <f t="shared" si="11"/>
        <v>N/A</v>
      </c>
      <c r="E135" s="26">
        <v>10501.868420999999</v>
      </c>
      <c r="F135" s="7" t="str">
        <f t="shared" si="12"/>
        <v>N/A</v>
      </c>
      <c r="G135" s="26">
        <v>7831.8676470999999</v>
      </c>
      <c r="H135" s="7" t="str">
        <f t="shared" si="13"/>
        <v>N/A</v>
      </c>
      <c r="I135" s="8">
        <v>8.7850000000000001</v>
      </c>
      <c r="J135" s="8">
        <v>-25.4</v>
      </c>
      <c r="K135" s="25" t="s">
        <v>736</v>
      </c>
      <c r="L135" s="91" t="str">
        <f t="shared" si="14"/>
        <v>Yes</v>
      </c>
    </row>
    <row r="136" spans="1:12" ht="25" x14ac:dyDescent="0.25">
      <c r="A136" s="148" t="s">
        <v>635</v>
      </c>
      <c r="B136" s="21" t="s">
        <v>213</v>
      </c>
      <c r="C136" s="26">
        <v>23378581</v>
      </c>
      <c r="D136" s="7" t="str">
        <f t="shared" si="11"/>
        <v>N/A</v>
      </c>
      <c r="E136" s="26">
        <v>22802285</v>
      </c>
      <c r="F136" s="7" t="str">
        <f t="shared" si="12"/>
        <v>N/A</v>
      </c>
      <c r="G136" s="26">
        <v>24016793</v>
      </c>
      <c r="H136" s="7" t="str">
        <f t="shared" si="13"/>
        <v>N/A</v>
      </c>
      <c r="I136" s="8">
        <v>-2.4700000000000002</v>
      </c>
      <c r="J136" s="8">
        <v>5.3259999999999996</v>
      </c>
      <c r="K136" s="25" t="s">
        <v>736</v>
      </c>
      <c r="L136" s="91" t="str">
        <f>IF(J136="Div by 0", "N/A", IF(OR(J136="N/A",K136="N/A"),"N/A", IF(J136&gt;VALUE(MID(K136,1,2)), "No", IF(J136&lt;-1*VALUE(MID(K136,1,2)), "No", "Yes"))))</f>
        <v>Yes</v>
      </c>
    </row>
    <row r="137" spans="1:12" x14ac:dyDescent="0.25">
      <c r="A137" s="148" t="s">
        <v>636</v>
      </c>
      <c r="B137" s="21" t="s">
        <v>213</v>
      </c>
      <c r="C137" s="22">
        <v>68038</v>
      </c>
      <c r="D137" s="7" t="str">
        <f t="shared" si="11"/>
        <v>N/A</v>
      </c>
      <c r="E137" s="22">
        <v>81924</v>
      </c>
      <c r="F137" s="7" t="str">
        <f t="shared" si="12"/>
        <v>N/A</v>
      </c>
      <c r="G137" s="22">
        <v>84372</v>
      </c>
      <c r="H137" s="7" t="str">
        <f t="shared" si="13"/>
        <v>N/A</v>
      </c>
      <c r="I137" s="8">
        <v>20.41</v>
      </c>
      <c r="J137" s="8">
        <v>2.988</v>
      </c>
      <c r="K137" s="25" t="s">
        <v>736</v>
      </c>
      <c r="L137" s="91" t="str">
        <f t="shared" ref="L137:L141" si="15">IF(J137="Div by 0", "N/A", IF(OR(J137="N/A",K137="N/A"),"N/A", IF(J137&gt;VALUE(MID(K137,1,2)), "No", IF(J137&lt;-1*VALUE(MID(K137,1,2)), "No", "Yes"))))</f>
        <v>Yes</v>
      </c>
    </row>
    <row r="138" spans="1:12" ht="25" x14ac:dyDescent="0.25">
      <c r="A138" s="148" t="s">
        <v>1444</v>
      </c>
      <c r="B138" s="21" t="s">
        <v>213</v>
      </c>
      <c r="C138" s="26">
        <v>343.61064405000002</v>
      </c>
      <c r="D138" s="7" t="str">
        <f t="shared" si="11"/>
        <v>N/A</v>
      </c>
      <c r="E138" s="26">
        <v>278.33461500999999</v>
      </c>
      <c r="F138" s="7" t="str">
        <f t="shared" si="12"/>
        <v>N/A</v>
      </c>
      <c r="G138" s="26">
        <v>284.65359360999997</v>
      </c>
      <c r="H138" s="7" t="str">
        <f t="shared" si="13"/>
        <v>N/A</v>
      </c>
      <c r="I138" s="8">
        <v>-19</v>
      </c>
      <c r="J138" s="8">
        <v>2.27</v>
      </c>
      <c r="K138" s="25" t="s">
        <v>736</v>
      </c>
      <c r="L138" s="91" t="str">
        <f t="shared" si="15"/>
        <v>Yes</v>
      </c>
    </row>
    <row r="139" spans="1:12" ht="25" x14ac:dyDescent="0.25">
      <c r="A139" s="148" t="s">
        <v>637</v>
      </c>
      <c r="B139" s="21" t="s">
        <v>213</v>
      </c>
      <c r="C139" s="26">
        <v>3556</v>
      </c>
      <c r="D139" s="7" t="str">
        <f t="shared" si="11"/>
        <v>N/A</v>
      </c>
      <c r="E139" s="26">
        <v>2872</v>
      </c>
      <c r="F139" s="7" t="str">
        <f t="shared" si="12"/>
        <v>N/A</v>
      </c>
      <c r="G139" s="26">
        <v>406248</v>
      </c>
      <c r="H139" s="7" t="str">
        <f t="shared" si="13"/>
        <v>N/A</v>
      </c>
      <c r="I139" s="8">
        <v>-19.2</v>
      </c>
      <c r="J139" s="8">
        <v>14045</v>
      </c>
      <c r="K139" s="25" t="s">
        <v>736</v>
      </c>
      <c r="L139" s="91" t="str">
        <f t="shared" si="15"/>
        <v>No</v>
      </c>
    </row>
    <row r="140" spans="1:12" x14ac:dyDescent="0.25">
      <c r="A140" s="148" t="s">
        <v>638</v>
      </c>
      <c r="B140" s="21" t="s">
        <v>213</v>
      </c>
      <c r="C140" s="22">
        <v>49</v>
      </c>
      <c r="D140" s="7" t="str">
        <f t="shared" si="11"/>
        <v>N/A</v>
      </c>
      <c r="E140" s="22">
        <v>15</v>
      </c>
      <c r="F140" s="7" t="str">
        <f t="shared" si="12"/>
        <v>N/A</v>
      </c>
      <c r="G140" s="22">
        <v>504</v>
      </c>
      <c r="H140" s="7" t="str">
        <f t="shared" si="13"/>
        <v>N/A</v>
      </c>
      <c r="I140" s="8">
        <v>-69.400000000000006</v>
      </c>
      <c r="J140" s="8">
        <v>3260</v>
      </c>
      <c r="K140" s="25" t="s">
        <v>736</v>
      </c>
      <c r="L140" s="91" t="str">
        <f t="shared" si="15"/>
        <v>No</v>
      </c>
    </row>
    <row r="141" spans="1:12" ht="25" x14ac:dyDescent="0.25">
      <c r="A141" s="148" t="s">
        <v>1445</v>
      </c>
      <c r="B141" s="21" t="s">
        <v>213</v>
      </c>
      <c r="C141" s="26">
        <v>72.571428570999998</v>
      </c>
      <c r="D141" s="7" t="str">
        <f t="shared" si="11"/>
        <v>N/A</v>
      </c>
      <c r="E141" s="26">
        <v>191.46666667</v>
      </c>
      <c r="F141" s="7" t="str">
        <f t="shared" si="12"/>
        <v>N/A</v>
      </c>
      <c r="G141" s="26">
        <v>806.04761904999998</v>
      </c>
      <c r="H141" s="7" t="str">
        <f t="shared" si="13"/>
        <v>N/A</v>
      </c>
      <c r="I141" s="8">
        <v>163.80000000000001</v>
      </c>
      <c r="J141" s="8">
        <v>321</v>
      </c>
      <c r="K141" s="25" t="s">
        <v>736</v>
      </c>
      <c r="L141" s="91" t="str">
        <f t="shared" si="15"/>
        <v>No</v>
      </c>
    </row>
    <row r="142" spans="1:12" ht="25" x14ac:dyDescent="0.25">
      <c r="A142" s="148" t="s">
        <v>639</v>
      </c>
      <c r="B142" s="21" t="s">
        <v>213</v>
      </c>
      <c r="C142" s="26">
        <v>2914205</v>
      </c>
      <c r="D142" s="7" t="str">
        <f t="shared" si="11"/>
        <v>N/A</v>
      </c>
      <c r="E142" s="26">
        <v>3429748</v>
      </c>
      <c r="F142" s="7" t="str">
        <f t="shared" si="12"/>
        <v>N/A</v>
      </c>
      <c r="G142" s="26">
        <v>7516921</v>
      </c>
      <c r="H142" s="7" t="str">
        <f t="shared" si="13"/>
        <v>N/A</v>
      </c>
      <c r="I142" s="8">
        <v>17.690000000000001</v>
      </c>
      <c r="J142" s="8">
        <v>119.2</v>
      </c>
      <c r="K142" s="25" t="s">
        <v>736</v>
      </c>
      <c r="L142" s="91" t="str">
        <f t="shared" ref="L142:L153" si="16">IF(J142="Div by 0", "N/A", IF(K142="N/A","N/A", IF(J142&gt;VALUE(MID(K142,1,2)), "No", IF(J142&lt;-1*VALUE(MID(K142,1,2)), "No", "Yes"))))</f>
        <v>No</v>
      </c>
    </row>
    <row r="143" spans="1:12" x14ac:dyDescent="0.25">
      <c r="A143" s="148" t="s">
        <v>640</v>
      </c>
      <c r="B143" s="21" t="s">
        <v>213</v>
      </c>
      <c r="C143" s="22">
        <v>25983</v>
      </c>
      <c r="D143" s="7" t="str">
        <f t="shared" si="11"/>
        <v>N/A</v>
      </c>
      <c r="E143" s="22">
        <v>26423</v>
      </c>
      <c r="F143" s="7" t="str">
        <f t="shared" si="12"/>
        <v>N/A</v>
      </c>
      <c r="G143" s="22">
        <v>36492</v>
      </c>
      <c r="H143" s="7" t="str">
        <f t="shared" si="13"/>
        <v>N/A</v>
      </c>
      <c r="I143" s="8">
        <v>1.6930000000000001</v>
      </c>
      <c r="J143" s="8">
        <v>38.11</v>
      </c>
      <c r="K143" s="25" t="s">
        <v>736</v>
      </c>
      <c r="L143" s="91" t="str">
        <f t="shared" si="16"/>
        <v>No</v>
      </c>
    </row>
    <row r="144" spans="1:12" ht="25" x14ac:dyDescent="0.25">
      <c r="A144" s="148" t="s">
        <v>1446</v>
      </c>
      <c r="B144" s="21" t="s">
        <v>213</v>
      </c>
      <c r="C144" s="26">
        <v>112.15814186</v>
      </c>
      <c r="D144" s="7" t="str">
        <f t="shared" si="11"/>
        <v>N/A</v>
      </c>
      <c r="E144" s="26">
        <v>129.80161222999999</v>
      </c>
      <c r="F144" s="7" t="str">
        <f t="shared" si="12"/>
        <v>N/A</v>
      </c>
      <c r="G144" s="26">
        <v>205.98818919000001</v>
      </c>
      <c r="H144" s="7" t="str">
        <f t="shared" si="13"/>
        <v>N/A</v>
      </c>
      <c r="I144" s="8">
        <v>15.73</v>
      </c>
      <c r="J144" s="8">
        <v>58.69</v>
      </c>
      <c r="K144" s="25" t="s">
        <v>736</v>
      </c>
      <c r="L144" s="91" t="str">
        <f t="shared" si="16"/>
        <v>No</v>
      </c>
    </row>
    <row r="145" spans="1:12" ht="25" x14ac:dyDescent="0.25">
      <c r="A145" s="148" t="s">
        <v>641</v>
      </c>
      <c r="B145" s="21" t="s">
        <v>213</v>
      </c>
      <c r="C145" s="26">
        <v>9770</v>
      </c>
      <c r="D145" s="7" t="str">
        <f t="shared" ref="D145:D153" si="17">IF($B145="N/A","N/A",IF(C145&gt;10,"No",IF(C145&lt;-10,"No","Yes")))</f>
        <v>N/A</v>
      </c>
      <c r="E145" s="26">
        <v>928</v>
      </c>
      <c r="F145" s="7" t="str">
        <f t="shared" ref="F145:F153" si="18">IF($B145="N/A","N/A",IF(E145&gt;10,"No",IF(E145&lt;-10,"No","Yes")))</f>
        <v>N/A</v>
      </c>
      <c r="G145" s="26">
        <v>25005317</v>
      </c>
      <c r="H145" s="7" t="str">
        <f t="shared" ref="H145:H153" si="19">IF($B145="N/A","N/A",IF(G145&gt;10,"No",IF(G145&lt;-10,"No","Yes")))</f>
        <v>N/A</v>
      </c>
      <c r="I145" s="8">
        <v>-90.5</v>
      </c>
      <c r="J145" s="8">
        <v>2690000</v>
      </c>
      <c r="K145" s="25" t="s">
        <v>736</v>
      </c>
      <c r="L145" s="91" t="str">
        <f t="shared" si="16"/>
        <v>No</v>
      </c>
    </row>
    <row r="146" spans="1:12" x14ac:dyDescent="0.25">
      <c r="A146" s="148" t="s">
        <v>642</v>
      </c>
      <c r="B146" s="21" t="s">
        <v>213</v>
      </c>
      <c r="C146" s="22">
        <v>11</v>
      </c>
      <c r="D146" s="7" t="str">
        <f t="shared" si="17"/>
        <v>N/A</v>
      </c>
      <c r="E146" s="22">
        <v>11</v>
      </c>
      <c r="F146" s="7" t="str">
        <f t="shared" si="18"/>
        <v>N/A</v>
      </c>
      <c r="G146" s="22">
        <v>2725</v>
      </c>
      <c r="H146" s="7" t="str">
        <f t="shared" si="19"/>
        <v>N/A</v>
      </c>
      <c r="I146" s="8">
        <v>-50</v>
      </c>
      <c r="J146" s="8">
        <v>272000</v>
      </c>
      <c r="K146" s="25" t="s">
        <v>736</v>
      </c>
      <c r="L146" s="91" t="str">
        <f t="shared" si="16"/>
        <v>No</v>
      </c>
    </row>
    <row r="147" spans="1:12" ht="25" x14ac:dyDescent="0.25">
      <c r="A147" s="148" t="s">
        <v>1447</v>
      </c>
      <c r="B147" s="21" t="s">
        <v>213</v>
      </c>
      <c r="C147" s="26">
        <v>4885</v>
      </c>
      <c r="D147" s="7" t="str">
        <f t="shared" si="17"/>
        <v>N/A</v>
      </c>
      <c r="E147" s="26">
        <v>928</v>
      </c>
      <c r="F147" s="7" t="str">
        <f t="shared" si="18"/>
        <v>N/A</v>
      </c>
      <c r="G147" s="26">
        <v>9176.2631192999997</v>
      </c>
      <c r="H147" s="7" t="str">
        <f t="shared" si="19"/>
        <v>N/A</v>
      </c>
      <c r="I147" s="8">
        <v>-81</v>
      </c>
      <c r="J147" s="8">
        <v>888.8</v>
      </c>
      <c r="K147" s="25" t="s">
        <v>736</v>
      </c>
      <c r="L147" s="91" t="str">
        <f t="shared" si="16"/>
        <v>No</v>
      </c>
    </row>
    <row r="148" spans="1:12" ht="25" x14ac:dyDescent="0.25">
      <c r="A148" s="148" t="s">
        <v>643</v>
      </c>
      <c r="B148" s="21" t="s">
        <v>213</v>
      </c>
      <c r="C148" s="26">
        <v>237873105</v>
      </c>
      <c r="D148" s="7" t="str">
        <f t="shared" si="17"/>
        <v>N/A</v>
      </c>
      <c r="E148" s="26">
        <v>261334211</v>
      </c>
      <c r="F148" s="7" t="str">
        <f t="shared" si="18"/>
        <v>N/A</v>
      </c>
      <c r="G148" s="26">
        <v>287836249</v>
      </c>
      <c r="H148" s="7" t="str">
        <f t="shared" si="19"/>
        <v>N/A</v>
      </c>
      <c r="I148" s="8">
        <v>9.8629999999999995</v>
      </c>
      <c r="J148" s="8">
        <v>10.14</v>
      </c>
      <c r="K148" s="25" t="s">
        <v>736</v>
      </c>
      <c r="L148" s="91" t="str">
        <f t="shared" si="16"/>
        <v>Yes</v>
      </c>
    </row>
    <row r="149" spans="1:12" x14ac:dyDescent="0.25">
      <c r="A149" s="148" t="s">
        <v>644</v>
      </c>
      <c r="B149" s="21" t="s">
        <v>213</v>
      </c>
      <c r="C149" s="22">
        <v>67492</v>
      </c>
      <c r="D149" s="7" t="str">
        <f t="shared" si="17"/>
        <v>N/A</v>
      </c>
      <c r="E149" s="22">
        <v>71016</v>
      </c>
      <c r="F149" s="7" t="str">
        <f t="shared" si="18"/>
        <v>N/A</v>
      </c>
      <c r="G149" s="22">
        <v>71484</v>
      </c>
      <c r="H149" s="7" t="str">
        <f t="shared" si="19"/>
        <v>N/A</v>
      </c>
      <c r="I149" s="8">
        <v>5.2210000000000001</v>
      </c>
      <c r="J149" s="8">
        <v>0.65900000000000003</v>
      </c>
      <c r="K149" s="25" t="s">
        <v>736</v>
      </c>
      <c r="L149" s="91" t="str">
        <f t="shared" si="16"/>
        <v>Yes</v>
      </c>
    </row>
    <row r="150" spans="1:12" ht="25" x14ac:dyDescent="0.25">
      <c r="A150" s="148" t="s">
        <v>1448</v>
      </c>
      <c r="B150" s="21" t="s">
        <v>213</v>
      </c>
      <c r="C150" s="26">
        <v>3524.4637142000001</v>
      </c>
      <c r="D150" s="7" t="str">
        <f t="shared" si="17"/>
        <v>N/A</v>
      </c>
      <c r="E150" s="26">
        <v>3679.9342542999998</v>
      </c>
      <c r="F150" s="7" t="str">
        <f t="shared" si="18"/>
        <v>N/A</v>
      </c>
      <c r="G150" s="26">
        <v>4026.5828577000002</v>
      </c>
      <c r="H150" s="7" t="str">
        <f t="shared" si="19"/>
        <v>N/A</v>
      </c>
      <c r="I150" s="8">
        <v>4.4109999999999996</v>
      </c>
      <c r="J150" s="8">
        <v>9.42</v>
      </c>
      <c r="K150" s="25" t="s">
        <v>736</v>
      </c>
      <c r="L150" s="91" t="str">
        <f t="shared" si="16"/>
        <v>Yes</v>
      </c>
    </row>
    <row r="151" spans="1:12" ht="25" x14ac:dyDescent="0.25">
      <c r="A151" s="148" t="s">
        <v>645</v>
      </c>
      <c r="B151" s="21" t="s">
        <v>213</v>
      </c>
      <c r="C151" s="26">
        <v>0</v>
      </c>
      <c r="D151" s="7" t="str">
        <f t="shared" si="17"/>
        <v>N/A</v>
      </c>
      <c r="E151" s="26">
        <v>138</v>
      </c>
      <c r="F151" s="7" t="str">
        <f t="shared" si="18"/>
        <v>N/A</v>
      </c>
      <c r="G151" s="26">
        <v>2703577</v>
      </c>
      <c r="H151" s="7" t="str">
        <f t="shared" si="19"/>
        <v>N/A</v>
      </c>
      <c r="I151" s="8" t="s">
        <v>1747</v>
      </c>
      <c r="J151" s="8">
        <v>1960000</v>
      </c>
      <c r="K151" s="25" t="s">
        <v>736</v>
      </c>
      <c r="L151" s="91" t="str">
        <f t="shared" si="16"/>
        <v>No</v>
      </c>
    </row>
    <row r="152" spans="1:12" x14ac:dyDescent="0.25">
      <c r="A152" s="148" t="s">
        <v>646</v>
      </c>
      <c r="B152" s="21" t="s">
        <v>213</v>
      </c>
      <c r="C152" s="22">
        <v>0</v>
      </c>
      <c r="D152" s="7" t="str">
        <f t="shared" si="17"/>
        <v>N/A</v>
      </c>
      <c r="E152" s="22">
        <v>11</v>
      </c>
      <c r="F152" s="7" t="str">
        <f t="shared" si="18"/>
        <v>N/A</v>
      </c>
      <c r="G152" s="22">
        <v>2852</v>
      </c>
      <c r="H152" s="7" t="str">
        <f t="shared" si="19"/>
        <v>N/A</v>
      </c>
      <c r="I152" s="8" t="s">
        <v>1747</v>
      </c>
      <c r="J152" s="8">
        <v>143000</v>
      </c>
      <c r="K152" s="25" t="s">
        <v>736</v>
      </c>
      <c r="L152" s="91" t="str">
        <f t="shared" si="16"/>
        <v>No</v>
      </c>
    </row>
    <row r="153" spans="1:12" ht="25" x14ac:dyDescent="0.25">
      <c r="A153" s="148" t="s">
        <v>1449</v>
      </c>
      <c r="B153" s="21" t="s">
        <v>213</v>
      </c>
      <c r="C153" s="26" t="s">
        <v>1747</v>
      </c>
      <c r="D153" s="7" t="str">
        <f t="shared" si="17"/>
        <v>N/A</v>
      </c>
      <c r="E153" s="26">
        <v>69</v>
      </c>
      <c r="F153" s="7" t="str">
        <f t="shared" si="18"/>
        <v>N/A</v>
      </c>
      <c r="G153" s="26">
        <v>947.95827488999998</v>
      </c>
      <c r="H153" s="7" t="str">
        <f t="shared" si="19"/>
        <v>N/A</v>
      </c>
      <c r="I153" s="8" t="s">
        <v>1747</v>
      </c>
      <c r="J153" s="8">
        <v>1274</v>
      </c>
      <c r="K153" s="25" t="s">
        <v>736</v>
      </c>
      <c r="L153" s="91" t="str">
        <f t="shared" si="16"/>
        <v>No</v>
      </c>
    </row>
    <row r="154" spans="1:12" x14ac:dyDescent="0.25">
      <c r="A154" s="148" t="s">
        <v>1515</v>
      </c>
      <c r="B154" s="21" t="s">
        <v>213</v>
      </c>
      <c r="C154" s="26">
        <v>307.17159148000002</v>
      </c>
      <c r="D154" s="7" t="str">
        <f t="shared" ref="D154:D173" si="20">IF($B154="N/A","N/A",IF(C154&gt;10,"No",IF(C154&lt;-10,"No","Yes")))</f>
        <v>N/A</v>
      </c>
      <c r="E154" s="26">
        <v>527.33788648999996</v>
      </c>
      <c r="F154" s="7" t="str">
        <f t="shared" ref="F154:F173" si="21">IF($B154="N/A","N/A",IF(E154&gt;10,"No",IF(E154&lt;-10,"No","Yes")))</f>
        <v>N/A</v>
      </c>
      <c r="G154" s="26">
        <v>536.26595564000002</v>
      </c>
      <c r="H154" s="7" t="str">
        <f t="shared" ref="H154:H173" si="22">IF($B154="N/A","N/A",IF(G154&gt;10,"No",IF(G154&lt;-10,"No","Yes")))</f>
        <v>N/A</v>
      </c>
      <c r="I154" s="8">
        <v>71.680000000000007</v>
      </c>
      <c r="J154" s="8">
        <v>1.6930000000000001</v>
      </c>
      <c r="K154" s="25" t="s">
        <v>736</v>
      </c>
      <c r="L154" s="91" t="str">
        <f t="shared" ref="L154:L173" si="23">IF(J154="Div by 0", "N/A", IF(K154="N/A","N/A", IF(J154&gt;VALUE(MID(K154,1,2)), "No", IF(J154&lt;-1*VALUE(MID(K154,1,2)), "No", "Yes"))))</f>
        <v>Yes</v>
      </c>
    </row>
    <row r="155" spans="1:12" x14ac:dyDescent="0.25">
      <c r="A155" s="152" t="s">
        <v>1516</v>
      </c>
      <c r="B155" s="21" t="s">
        <v>213</v>
      </c>
      <c r="C155" s="26">
        <v>229.40431422</v>
      </c>
      <c r="D155" s="7" t="str">
        <f t="shared" si="20"/>
        <v>N/A</v>
      </c>
      <c r="E155" s="26">
        <v>235.27025743999999</v>
      </c>
      <c r="F155" s="7" t="str">
        <f t="shared" si="21"/>
        <v>N/A</v>
      </c>
      <c r="G155" s="26">
        <v>282.03145268999998</v>
      </c>
      <c r="H155" s="7" t="str">
        <f t="shared" si="22"/>
        <v>N/A</v>
      </c>
      <c r="I155" s="8">
        <v>2.5569999999999999</v>
      </c>
      <c r="J155" s="8">
        <v>19.88</v>
      </c>
      <c r="K155" s="25" t="s">
        <v>736</v>
      </c>
      <c r="L155" s="91" t="str">
        <f t="shared" si="23"/>
        <v>Yes</v>
      </c>
    </row>
    <row r="156" spans="1:12" x14ac:dyDescent="0.25">
      <c r="A156" s="152" t="s">
        <v>1517</v>
      </c>
      <c r="B156" s="21" t="s">
        <v>213</v>
      </c>
      <c r="C156" s="26">
        <v>814.69078892000005</v>
      </c>
      <c r="D156" s="7" t="str">
        <f t="shared" si="20"/>
        <v>N/A</v>
      </c>
      <c r="E156" s="26">
        <v>1308.7042315000001</v>
      </c>
      <c r="F156" s="7" t="str">
        <f t="shared" si="21"/>
        <v>N/A</v>
      </c>
      <c r="G156" s="26">
        <v>1269.1064448</v>
      </c>
      <c r="H156" s="7" t="str">
        <f t="shared" si="22"/>
        <v>N/A</v>
      </c>
      <c r="I156" s="8">
        <v>60.64</v>
      </c>
      <c r="J156" s="8">
        <v>-3.03</v>
      </c>
      <c r="K156" s="25" t="s">
        <v>736</v>
      </c>
      <c r="L156" s="91" t="str">
        <f t="shared" si="23"/>
        <v>Yes</v>
      </c>
    </row>
    <row r="157" spans="1:12" x14ac:dyDescent="0.25">
      <c r="A157" s="152" t="s">
        <v>1518</v>
      </c>
      <c r="B157" s="21" t="s">
        <v>213</v>
      </c>
      <c r="C157" s="26">
        <v>150.23619830000001</v>
      </c>
      <c r="D157" s="7" t="str">
        <f t="shared" si="20"/>
        <v>N/A</v>
      </c>
      <c r="E157" s="26">
        <v>308.69335307</v>
      </c>
      <c r="F157" s="7" t="str">
        <f t="shared" si="21"/>
        <v>N/A</v>
      </c>
      <c r="G157" s="26">
        <v>293.31460999000001</v>
      </c>
      <c r="H157" s="7" t="str">
        <f t="shared" si="22"/>
        <v>N/A</v>
      </c>
      <c r="I157" s="8">
        <v>105.5</v>
      </c>
      <c r="J157" s="8">
        <v>-4.9800000000000004</v>
      </c>
      <c r="K157" s="25" t="s">
        <v>736</v>
      </c>
      <c r="L157" s="91" t="str">
        <f t="shared" si="23"/>
        <v>Yes</v>
      </c>
    </row>
    <row r="158" spans="1:12" x14ac:dyDescent="0.25">
      <c r="A158" s="152" t="s">
        <v>1519</v>
      </c>
      <c r="B158" s="21" t="s">
        <v>213</v>
      </c>
      <c r="C158" s="26">
        <v>263.22015205999998</v>
      </c>
      <c r="D158" s="7" t="str">
        <f t="shared" si="20"/>
        <v>N/A</v>
      </c>
      <c r="E158" s="26">
        <v>457.34383792</v>
      </c>
      <c r="F158" s="7" t="str">
        <f t="shared" si="21"/>
        <v>N/A</v>
      </c>
      <c r="G158" s="26">
        <v>487.03557896000001</v>
      </c>
      <c r="H158" s="7" t="str">
        <f t="shared" si="22"/>
        <v>N/A</v>
      </c>
      <c r="I158" s="8">
        <v>73.75</v>
      </c>
      <c r="J158" s="8">
        <v>6.492</v>
      </c>
      <c r="K158" s="25" t="s">
        <v>736</v>
      </c>
      <c r="L158" s="91" t="str">
        <f t="shared" si="23"/>
        <v>Yes</v>
      </c>
    </row>
    <row r="159" spans="1:12" x14ac:dyDescent="0.25">
      <c r="A159" s="148" t="s">
        <v>1520</v>
      </c>
      <c r="B159" s="21" t="s">
        <v>213</v>
      </c>
      <c r="C159" s="26">
        <v>788.12886966999997</v>
      </c>
      <c r="D159" s="7" t="str">
        <f t="shared" si="20"/>
        <v>N/A</v>
      </c>
      <c r="E159" s="26">
        <v>838.39238355999998</v>
      </c>
      <c r="F159" s="7" t="str">
        <f t="shared" si="21"/>
        <v>N/A</v>
      </c>
      <c r="G159" s="26">
        <v>847.01136465000002</v>
      </c>
      <c r="H159" s="7" t="str">
        <f t="shared" si="22"/>
        <v>N/A</v>
      </c>
      <c r="I159" s="8">
        <v>6.3780000000000001</v>
      </c>
      <c r="J159" s="8">
        <v>1.028</v>
      </c>
      <c r="K159" s="25" t="s">
        <v>736</v>
      </c>
      <c r="L159" s="91" t="str">
        <f t="shared" si="23"/>
        <v>Yes</v>
      </c>
    </row>
    <row r="160" spans="1:12" x14ac:dyDescent="0.25">
      <c r="A160" s="152" t="s">
        <v>1521</v>
      </c>
      <c r="B160" s="21" t="s">
        <v>213</v>
      </c>
      <c r="C160" s="26">
        <v>7660.3740786999997</v>
      </c>
      <c r="D160" s="7" t="str">
        <f t="shared" si="20"/>
        <v>N/A</v>
      </c>
      <c r="E160" s="26">
        <v>8062.3712250999997</v>
      </c>
      <c r="F160" s="7" t="str">
        <f t="shared" si="21"/>
        <v>N/A</v>
      </c>
      <c r="G160" s="26">
        <v>7804.366779</v>
      </c>
      <c r="H160" s="7" t="str">
        <f t="shared" si="22"/>
        <v>N/A</v>
      </c>
      <c r="I160" s="8">
        <v>5.2480000000000002</v>
      </c>
      <c r="J160" s="8">
        <v>-3.2</v>
      </c>
      <c r="K160" s="25" t="s">
        <v>736</v>
      </c>
      <c r="L160" s="91" t="str">
        <f t="shared" si="23"/>
        <v>Yes</v>
      </c>
    </row>
    <row r="161" spans="1:12" x14ac:dyDescent="0.25">
      <c r="A161" s="152" t="s">
        <v>1522</v>
      </c>
      <c r="B161" s="21" t="s">
        <v>213</v>
      </c>
      <c r="C161" s="26">
        <v>1074.0568885</v>
      </c>
      <c r="D161" s="7" t="str">
        <f t="shared" si="20"/>
        <v>N/A</v>
      </c>
      <c r="E161" s="26">
        <v>1071.1021658</v>
      </c>
      <c r="F161" s="7" t="str">
        <f t="shared" si="21"/>
        <v>N/A</v>
      </c>
      <c r="G161" s="26">
        <v>948.98011629999996</v>
      </c>
      <c r="H161" s="7" t="str">
        <f t="shared" si="22"/>
        <v>N/A</v>
      </c>
      <c r="I161" s="8">
        <v>-0.27500000000000002</v>
      </c>
      <c r="J161" s="8">
        <v>-11.4</v>
      </c>
      <c r="K161" s="25" t="s">
        <v>736</v>
      </c>
      <c r="L161" s="91" t="str">
        <f t="shared" si="23"/>
        <v>Yes</v>
      </c>
    </row>
    <row r="162" spans="1:12" x14ac:dyDescent="0.25">
      <c r="A162" s="152" t="s">
        <v>1523</v>
      </c>
      <c r="B162" s="21" t="s">
        <v>213</v>
      </c>
      <c r="C162" s="26">
        <v>4.7228283864999998</v>
      </c>
      <c r="D162" s="7" t="str">
        <f t="shared" si="20"/>
        <v>N/A</v>
      </c>
      <c r="E162" s="26">
        <v>4.6251356876000003</v>
      </c>
      <c r="F162" s="7" t="str">
        <f t="shared" si="21"/>
        <v>N/A</v>
      </c>
      <c r="G162" s="26">
        <v>5.6897664224</v>
      </c>
      <c r="H162" s="7" t="str">
        <f t="shared" si="22"/>
        <v>N/A</v>
      </c>
      <c r="I162" s="8">
        <v>-2.0699999999999998</v>
      </c>
      <c r="J162" s="8">
        <v>23.02</v>
      </c>
      <c r="K162" s="25" t="s">
        <v>736</v>
      </c>
      <c r="L162" s="91" t="str">
        <f t="shared" si="23"/>
        <v>Yes</v>
      </c>
    </row>
    <row r="163" spans="1:12" x14ac:dyDescent="0.25">
      <c r="A163" s="152" t="s">
        <v>1524</v>
      </c>
      <c r="B163" s="21" t="s">
        <v>213</v>
      </c>
      <c r="C163" s="26">
        <v>0.77452821599999999</v>
      </c>
      <c r="D163" s="7" t="str">
        <f t="shared" si="20"/>
        <v>N/A</v>
      </c>
      <c r="E163" s="26">
        <v>0.69356283939999996</v>
      </c>
      <c r="F163" s="7" t="str">
        <f t="shared" si="21"/>
        <v>N/A</v>
      </c>
      <c r="G163" s="26">
        <v>0.28291776369999999</v>
      </c>
      <c r="H163" s="7" t="str">
        <f t="shared" si="22"/>
        <v>N/A</v>
      </c>
      <c r="I163" s="8">
        <v>-10.5</v>
      </c>
      <c r="J163" s="8">
        <v>-59.2</v>
      </c>
      <c r="K163" s="25" t="s">
        <v>736</v>
      </c>
      <c r="L163" s="91" t="str">
        <f t="shared" si="23"/>
        <v>No</v>
      </c>
    </row>
    <row r="164" spans="1:12" x14ac:dyDescent="0.25">
      <c r="A164" s="148" t="s">
        <v>1525</v>
      </c>
      <c r="B164" s="21" t="s">
        <v>213</v>
      </c>
      <c r="C164" s="26">
        <v>618.34731742999998</v>
      </c>
      <c r="D164" s="7" t="str">
        <f t="shared" si="20"/>
        <v>N/A</v>
      </c>
      <c r="E164" s="26">
        <v>616.62212982000005</v>
      </c>
      <c r="F164" s="7" t="str">
        <f t="shared" si="21"/>
        <v>N/A</v>
      </c>
      <c r="G164" s="26">
        <v>625.97075813000004</v>
      </c>
      <c r="H164" s="7" t="str">
        <f t="shared" si="22"/>
        <v>N/A</v>
      </c>
      <c r="I164" s="8">
        <v>-0.27900000000000003</v>
      </c>
      <c r="J164" s="8">
        <v>1.516</v>
      </c>
      <c r="K164" s="25" t="s">
        <v>736</v>
      </c>
      <c r="L164" s="91" t="str">
        <f t="shared" si="23"/>
        <v>Yes</v>
      </c>
    </row>
    <row r="165" spans="1:12" x14ac:dyDescent="0.25">
      <c r="A165" s="152" t="s">
        <v>1526</v>
      </c>
      <c r="B165" s="21" t="s">
        <v>213</v>
      </c>
      <c r="C165" s="26">
        <v>113.93262627999999</v>
      </c>
      <c r="D165" s="7" t="str">
        <f t="shared" si="20"/>
        <v>N/A</v>
      </c>
      <c r="E165" s="26">
        <v>105.61026108999999</v>
      </c>
      <c r="F165" s="7" t="str">
        <f t="shared" si="21"/>
        <v>N/A</v>
      </c>
      <c r="G165" s="26">
        <v>91.535420517000006</v>
      </c>
      <c r="H165" s="7" t="str">
        <f t="shared" si="22"/>
        <v>N/A</v>
      </c>
      <c r="I165" s="8">
        <v>-7.3</v>
      </c>
      <c r="J165" s="8">
        <v>-13.3</v>
      </c>
      <c r="K165" s="25" t="s">
        <v>736</v>
      </c>
      <c r="L165" s="91" t="str">
        <f t="shared" si="23"/>
        <v>Yes</v>
      </c>
    </row>
    <row r="166" spans="1:12" x14ac:dyDescent="0.25">
      <c r="A166" s="152" t="s">
        <v>1527</v>
      </c>
      <c r="B166" s="21" t="s">
        <v>213</v>
      </c>
      <c r="C166" s="26">
        <v>1583.5667605000001</v>
      </c>
      <c r="D166" s="7" t="str">
        <f t="shared" si="20"/>
        <v>N/A</v>
      </c>
      <c r="E166" s="26">
        <v>1500.8270706999999</v>
      </c>
      <c r="F166" s="7" t="str">
        <f t="shared" si="21"/>
        <v>N/A</v>
      </c>
      <c r="G166" s="26">
        <v>1454.0990632</v>
      </c>
      <c r="H166" s="7" t="str">
        <f t="shared" si="22"/>
        <v>N/A</v>
      </c>
      <c r="I166" s="8">
        <v>-5.22</v>
      </c>
      <c r="J166" s="8">
        <v>-3.11</v>
      </c>
      <c r="K166" s="25" t="s">
        <v>736</v>
      </c>
      <c r="L166" s="91" t="str">
        <f t="shared" si="23"/>
        <v>Yes</v>
      </c>
    </row>
    <row r="167" spans="1:12" x14ac:dyDescent="0.25">
      <c r="A167" s="152" t="s">
        <v>1528</v>
      </c>
      <c r="B167" s="21" t="s">
        <v>213</v>
      </c>
      <c r="C167" s="26">
        <v>289.30806633999998</v>
      </c>
      <c r="D167" s="7" t="str">
        <f t="shared" si="20"/>
        <v>N/A</v>
      </c>
      <c r="E167" s="26">
        <v>280.51481638000001</v>
      </c>
      <c r="F167" s="7" t="str">
        <f t="shared" si="21"/>
        <v>N/A</v>
      </c>
      <c r="G167" s="26">
        <v>290.16435790000003</v>
      </c>
      <c r="H167" s="7" t="str">
        <f t="shared" si="22"/>
        <v>N/A</v>
      </c>
      <c r="I167" s="8">
        <v>-3.04</v>
      </c>
      <c r="J167" s="8">
        <v>3.44</v>
      </c>
      <c r="K167" s="25" t="s">
        <v>736</v>
      </c>
      <c r="L167" s="91" t="str">
        <f t="shared" si="23"/>
        <v>Yes</v>
      </c>
    </row>
    <row r="168" spans="1:12" x14ac:dyDescent="0.25">
      <c r="A168" s="152" t="s">
        <v>1529</v>
      </c>
      <c r="B168" s="21" t="s">
        <v>213</v>
      </c>
      <c r="C168" s="26">
        <v>653.26633353</v>
      </c>
      <c r="D168" s="7" t="str">
        <f t="shared" si="20"/>
        <v>N/A</v>
      </c>
      <c r="E168" s="26">
        <v>694.44720525000002</v>
      </c>
      <c r="F168" s="7" t="str">
        <f t="shared" si="21"/>
        <v>N/A</v>
      </c>
      <c r="G168" s="26">
        <v>728.20194104999996</v>
      </c>
      <c r="H168" s="7" t="str">
        <f t="shared" si="22"/>
        <v>N/A</v>
      </c>
      <c r="I168" s="8">
        <v>6.3040000000000003</v>
      </c>
      <c r="J168" s="8">
        <v>4.8609999999999998</v>
      </c>
      <c r="K168" s="25" t="s">
        <v>736</v>
      </c>
      <c r="L168" s="91" t="str">
        <f t="shared" si="23"/>
        <v>Yes</v>
      </c>
    </row>
    <row r="169" spans="1:12" x14ac:dyDescent="0.25">
      <c r="A169" s="148" t="s">
        <v>1530</v>
      </c>
      <c r="B169" s="21" t="s">
        <v>213</v>
      </c>
      <c r="C169" s="26">
        <v>3129.6690755999998</v>
      </c>
      <c r="D169" s="7" t="str">
        <f t="shared" si="20"/>
        <v>N/A</v>
      </c>
      <c r="E169" s="26">
        <v>3677.4170850999999</v>
      </c>
      <c r="F169" s="7" t="str">
        <f t="shared" si="21"/>
        <v>N/A</v>
      </c>
      <c r="G169" s="26">
        <v>4254.6363835000002</v>
      </c>
      <c r="H169" s="7" t="str">
        <f t="shared" si="22"/>
        <v>N/A</v>
      </c>
      <c r="I169" s="8">
        <v>17.5</v>
      </c>
      <c r="J169" s="8">
        <v>15.7</v>
      </c>
      <c r="K169" s="25" t="s">
        <v>736</v>
      </c>
      <c r="L169" s="91" t="str">
        <f t="shared" si="23"/>
        <v>Yes</v>
      </c>
    </row>
    <row r="170" spans="1:12" x14ac:dyDescent="0.25">
      <c r="A170" s="152" t="s">
        <v>1531</v>
      </c>
      <c r="B170" s="21" t="s">
        <v>213</v>
      </c>
      <c r="C170" s="26">
        <v>3833.6271436000002</v>
      </c>
      <c r="D170" s="7" t="str">
        <f t="shared" si="20"/>
        <v>N/A</v>
      </c>
      <c r="E170" s="26">
        <v>4768.2248675999999</v>
      </c>
      <c r="F170" s="7" t="str">
        <f t="shared" si="21"/>
        <v>N/A</v>
      </c>
      <c r="G170" s="26">
        <v>5256.4922274</v>
      </c>
      <c r="H170" s="7" t="str">
        <f t="shared" si="22"/>
        <v>N/A</v>
      </c>
      <c r="I170" s="8">
        <v>24.38</v>
      </c>
      <c r="J170" s="8">
        <v>10.24</v>
      </c>
      <c r="K170" s="25" t="s">
        <v>736</v>
      </c>
      <c r="L170" s="91" t="str">
        <f t="shared" si="23"/>
        <v>Yes</v>
      </c>
    </row>
    <row r="171" spans="1:12" x14ac:dyDescent="0.25">
      <c r="A171" s="152" t="s">
        <v>1532</v>
      </c>
      <c r="B171" s="21" t="s">
        <v>213</v>
      </c>
      <c r="C171" s="26">
        <v>10627.418925</v>
      </c>
      <c r="D171" s="7" t="str">
        <f t="shared" si="20"/>
        <v>N/A</v>
      </c>
      <c r="E171" s="26">
        <v>11522.892028</v>
      </c>
      <c r="F171" s="7" t="str">
        <f t="shared" si="21"/>
        <v>N/A</v>
      </c>
      <c r="G171" s="26">
        <v>12222.140574999999</v>
      </c>
      <c r="H171" s="7" t="str">
        <f t="shared" si="22"/>
        <v>N/A</v>
      </c>
      <c r="I171" s="8">
        <v>8.4260000000000002</v>
      </c>
      <c r="J171" s="8">
        <v>6.0679999999999996</v>
      </c>
      <c r="K171" s="25" t="s">
        <v>736</v>
      </c>
      <c r="L171" s="91" t="str">
        <f t="shared" si="23"/>
        <v>Yes</v>
      </c>
    </row>
    <row r="172" spans="1:12" x14ac:dyDescent="0.25">
      <c r="A172" s="152" t="s">
        <v>1533</v>
      </c>
      <c r="B172" s="21" t="s">
        <v>213</v>
      </c>
      <c r="C172" s="26">
        <v>1537.6438158999999</v>
      </c>
      <c r="D172" s="7" t="str">
        <f t="shared" si="20"/>
        <v>N/A</v>
      </c>
      <c r="E172" s="26">
        <v>1800.5009516</v>
      </c>
      <c r="F172" s="7" t="str">
        <f t="shared" si="21"/>
        <v>N/A</v>
      </c>
      <c r="G172" s="26">
        <v>2052.3513068000002</v>
      </c>
      <c r="H172" s="7" t="str">
        <f t="shared" si="22"/>
        <v>N/A</v>
      </c>
      <c r="I172" s="8">
        <v>17.09</v>
      </c>
      <c r="J172" s="8">
        <v>13.99</v>
      </c>
      <c r="K172" s="25" t="s">
        <v>736</v>
      </c>
      <c r="L172" s="91" t="str">
        <f t="shared" si="23"/>
        <v>Yes</v>
      </c>
    </row>
    <row r="173" spans="1:12" x14ac:dyDescent="0.25">
      <c r="A173" s="152" t="s">
        <v>1534</v>
      </c>
      <c r="B173" s="21" t="s">
        <v>213</v>
      </c>
      <c r="C173" s="26">
        <v>1187.5395834999999</v>
      </c>
      <c r="D173" s="7" t="str">
        <f t="shared" si="20"/>
        <v>N/A</v>
      </c>
      <c r="E173" s="26">
        <v>1582.5739503</v>
      </c>
      <c r="F173" s="7" t="str">
        <f t="shared" si="21"/>
        <v>N/A</v>
      </c>
      <c r="G173" s="26">
        <v>2019.6427443</v>
      </c>
      <c r="H173" s="7" t="str">
        <f t="shared" si="22"/>
        <v>N/A</v>
      </c>
      <c r="I173" s="8">
        <v>33.26</v>
      </c>
      <c r="J173" s="8">
        <v>27.62</v>
      </c>
      <c r="K173" s="25" t="s">
        <v>736</v>
      </c>
      <c r="L173" s="91" t="str">
        <f t="shared" si="23"/>
        <v>Yes</v>
      </c>
    </row>
    <row r="174" spans="1:12" x14ac:dyDescent="0.25">
      <c r="A174" s="148" t="s">
        <v>371</v>
      </c>
      <c r="B174" s="21" t="s">
        <v>213</v>
      </c>
      <c r="C174" s="4">
        <v>5.0860115515000004</v>
      </c>
      <c r="D174" s="7" t="str">
        <f t="shared" ref="D174:D203" si="24">IF($B174="N/A","N/A",IF(C174&gt;10,"No",IF(C174&lt;-10,"No","Yes")))</f>
        <v>N/A</v>
      </c>
      <c r="E174" s="4">
        <v>7.1994694664000001</v>
      </c>
      <c r="F174" s="7" t="str">
        <f t="shared" ref="F174:F203" si="25">IF($B174="N/A","N/A",IF(E174&gt;10,"No",IF(E174&lt;-10,"No","Yes")))</f>
        <v>N/A</v>
      </c>
      <c r="G174" s="4">
        <v>7.1625955397999999</v>
      </c>
      <c r="H174" s="7" t="str">
        <f t="shared" ref="H174:H203" si="26">IF($B174="N/A","N/A",IF(G174&gt;10,"No",IF(G174&lt;-10,"No","Yes")))</f>
        <v>N/A</v>
      </c>
      <c r="I174" s="8">
        <v>41.55</v>
      </c>
      <c r="J174" s="8">
        <v>-0.51200000000000001</v>
      </c>
      <c r="K174" s="25" t="s">
        <v>736</v>
      </c>
      <c r="L174" s="91" t="str">
        <f t="shared" ref="L174:L203" si="27">IF(J174="Div by 0", "N/A", IF(K174="N/A","N/A", IF(J174&gt;VALUE(MID(K174,1,2)), "No", IF(J174&lt;-1*VALUE(MID(K174,1,2)), "No", "Yes"))))</f>
        <v>Yes</v>
      </c>
    </row>
    <row r="175" spans="1:12" x14ac:dyDescent="0.25">
      <c r="A175" s="152" t="s">
        <v>481</v>
      </c>
      <c r="B175" s="21" t="s">
        <v>213</v>
      </c>
      <c r="C175" s="4">
        <v>11.680747798000001</v>
      </c>
      <c r="D175" s="7" t="str">
        <f t="shared" si="24"/>
        <v>N/A</v>
      </c>
      <c r="E175" s="4">
        <v>11.239729778999999</v>
      </c>
      <c r="F175" s="7" t="str">
        <f t="shared" si="25"/>
        <v>N/A</v>
      </c>
      <c r="G175" s="4">
        <v>11.602710439999999</v>
      </c>
      <c r="H175" s="7" t="str">
        <f t="shared" si="26"/>
        <v>N/A</v>
      </c>
      <c r="I175" s="8">
        <v>-3.78</v>
      </c>
      <c r="J175" s="8">
        <v>3.2290000000000001</v>
      </c>
      <c r="K175" s="25" t="s">
        <v>736</v>
      </c>
      <c r="L175" s="91" t="str">
        <f t="shared" si="27"/>
        <v>Yes</v>
      </c>
    </row>
    <row r="176" spans="1:12" x14ac:dyDescent="0.25">
      <c r="A176" s="152" t="s">
        <v>482</v>
      </c>
      <c r="B176" s="21" t="s">
        <v>213</v>
      </c>
      <c r="C176" s="4">
        <v>8.2854204251999999</v>
      </c>
      <c r="D176" s="7" t="str">
        <f t="shared" si="24"/>
        <v>N/A</v>
      </c>
      <c r="E176" s="4">
        <v>9.8862043648999993</v>
      </c>
      <c r="F176" s="7" t="str">
        <f t="shared" si="25"/>
        <v>N/A</v>
      </c>
      <c r="G176" s="4">
        <v>9.8094007429999994</v>
      </c>
      <c r="H176" s="7" t="str">
        <f t="shared" si="26"/>
        <v>N/A</v>
      </c>
      <c r="I176" s="8">
        <v>19.32</v>
      </c>
      <c r="J176" s="8">
        <v>-0.77700000000000002</v>
      </c>
      <c r="K176" s="25" t="s">
        <v>736</v>
      </c>
      <c r="L176" s="91" t="str">
        <f t="shared" si="27"/>
        <v>Yes</v>
      </c>
    </row>
    <row r="177" spans="1:12" x14ac:dyDescent="0.25">
      <c r="A177" s="152" t="s">
        <v>483</v>
      </c>
      <c r="B177" s="21" t="s">
        <v>213</v>
      </c>
      <c r="C177" s="4">
        <v>3.1290101063</v>
      </c>
      <c r="D177" s="7" t="str">
        <f t="shared" si="24"/>
        <v>N/A</v>
      </c>
      <c r="E177" s="4">
        <v>5.2928737576999998</v>
      </c>
      <c r="F177" s="7" t="str">
        <f t="shared" si="25"/>
        <v>N/A</v>
      </c>
      <c r="G177" s="4">
        <v>5.0354091767</v>
      </c>
      <c r="H177" s="7" t="str">
        <f t="shared" si="26"/>
        <v>N/A</v>
      </c>
      <c r="I177" s="8">
        <v>69.150000000000006</v>
      </c>
      <c r="J177" s="8">
        <v>-4.8600000000000003</v>
      </c>
      <c r="K177" s="25" t="s">
        <v>736</v>
      </c>
      <c r="L177" s="91" t="str">
        <f t="shared" si="27"/>
        <v>Yes</v>
      </c>
    </row>
    <row r="178" spans="1:12" x14ac:dyDescent="0.25">
      <c r="A178" s="152" t="s">
        <v>484</v>
      </c>
      <c r="B178" s="21" t="s">
        <v>213</v>
      </c>
      <c r="C178" s="4">
        <v>4.3327183525999997</v>
      </c>
      <c r="D178" s="7" t="str">
        <f t="shared" si="24"/>
        <v>N/A</v>
      </c>
      <c r="E178" s="4">
        <v>7.1889392663000002</v>
      </c>
      <c r="F178" s="7" t="str">
        <f t="shared" si="25"/>
        <v>N/A</v>
      </c>
      <c r="G178" s="4">
        <v>7.2417531360999998</v>
      </c>
      <c r="H178" s="7" t="str">
        <f t="shared" si="26"/>
        <v>N/A</v>
      </c>
      <c r="I178" s="8">
        <v>65.92</v>
      </c>
      <c r="J178" s="8">
        <v>0.73470000000000002</v>
      </c>
      <c r="K178" s="25" t="s">
        <v>736</v>
      </c>
      <c r="L178" s="91" t="str">
        <f t="shared" si="27"/>
        <v>Yes</v>
      </c>
    </row>
    <row r="179" spans="1:12" x14ac:dyDescent="0.25">
      <c r="A179" s="148" t="s">
        <v>1535</v>
      </c>
      <c r="B179" s="21" t="s">
        <v>213</v>
      </c>
      <c r="C179" s="4">
        <v>2.4414899961000001</v>
      </c>
      <c r="D179" s="7" t="str">
        <f t="shared" si="24"/>
        <v>N/A</v>
      </c>
      <c r="E179" s="4">
        <v>2.3741963502000001</v>
      </c>
      <c r="F179" s="7" t="str">
        <f t="shared" si="25"/>
        <v>N/A</v>
      </c>
      <c r="G179" s="4">
        <v>2.4497617089000001</v>
      </c>
      <c r="H179" s="7" t="str">
        <f t="shared" si="26"/>
        <v>N/A</v>
      </c>
      <c r="I179" s="8">
        <v>-2.76</v>
      </c>
      <c r="J179" s="8">
        <v>3.1829999999999998</v>
      </c>
      <c r="K179" s="25" t="s">
        <v>736</v>
      </c>
      <c r="L179" s="91" t="str">
        <f t="shared" si="27"/>
        <v>Yes</v>
      </c>
    </row>
    <row r="180" spans="1:12" x14ac:dyDescent="0.25">
      <c r="A180" s="152" t="s">
        <v>1536</v>
      </c>
      <c r="B180" s="21" t="s">
        <v>213</v>
      </c>
      <c r="C180" s="4">
        <v>25.615674995999999</v>
      </c>
      <c r="D180" s="7" t="str">
        <f t="shared" si="24"/>
        <v>N/A</v>
      </c>
      <c r="E180" s="4">
        <v>24.849370093000001</v>
      </c>
      <c r="F180" s="7" t="str">
        <f t="shared" si="25"/>
        <v>N/A</v>
      </c>
      <c r="G180" s="4">
        <v>24.647606624000002</v>
      </c>
      <c r="H180" s="7" t="str">
        <f t="shared" si="26"/>
        <v>N/A</v>
      </c>
      <c r="I180" s="8">
        <v>-2.99</v>
      </c>
      <c r="J180" s="8">
        <v>-0.81200000000000006</v>
      </c>
      <c r="K180" s="25" t="s">
        <v>736</v>
      </c>
      <c r="L180" s="91" t="str">
        <f t="shared" si="27"/>
        <v>Yes</v>
      </c>
    </row>
    <row r="181" spans="1:12" x14ac:dyDescent="0.25">
      <c r="A181" s="152" t="s">
        <v>1537</v>
      </c>
      <c r="B181" s="21" t="s">
        <v>213</v>
      </c>
      <c r="C181" s="4">
        <v>2.2795865719999999</v>
      </c>
      <c r="D181" s="7" t="str">
        <f t="shared" si="24"/>
        <v>N/A</v>
      </c>
      <c r="E181" s="4">
        <v>1.9805779884000001</v>
      </c>
      <c r="F181" s="7" t="str">
        <f t="shared" si="25"/>
        <v>N/A</v>
      </c>
      <c r="G181" s="4">
        <v>1.7250848004999999</v>
      </c>
      <c r="H181" s="7" t="str">
        <f t="shared" si="26"/>
        <v>N/A</v>
      </c>
      <c r="I181" s="8">
        <v>-13.1</v>
      </c>
      <c r="J181" s="8">
        <v>-12.9</v>
      </c>
      <c r="K181" s="25" t="s">
        <v>736</v>
      </c>
      <c r="L181" s="91" t="str">
        <f t="shared" si="27"/>
        <v>Yes</v>
      </c>
    </row>
    <row r="182" spans="1:12" x14ac:dyDescent="0.25">
      <c r="A182" s="152" t="s">
        <v>1538</v>
      </c>
      <c r="B182" s="21" t="s">
        <v>213</v>
      </c>
      <c r="C182" s="4">
        <v>3.6069280799999999E-2</v>
      </c>
      <c r="D182" s="7" t="str">
        <f t="shared" si="24"/>
        <v>N/A</v>
      </c>
      <c r="E182" s="4">
        <v>3.45386622E-2</v>
      </c>
      <c r="F182" s="7" t="str">
        <f t="shared" si="25"/>
        <v>N/A</v>
      </c>
      <c r="G182" s="4">
        <v>3.9785591799999999E-2</v>
      </c>
      <c r="H182" s="7" t="str">
        <f t="shared" si="26"/>
        <v>N/A</v>
      </c>
      <c r="I182" s="8">
        <v>-4.24</v>
      </c>
      <c r="J182" s="8">
        <v>15.19</v>
      </c>
      <c r="K182" s="25" t="s">
        <v>736</v>
      </c>
      <c r="L182" s="91" t="str">
        <f t="shared" si="27"/>
        <v>Yes</v>
      </c>
    </row>
    <row r="183" spans="1:12" x14ac:dyDescent="0.25">
      <c r="A183" s="152" t="s">
        <v>1539</v>
      </c>
      <c r="B183" s="21" t="s">
        <v>213</v>
      </c>
      <c r="C183" s="4">
        <v>5.7085653299999997E-2</v>
      </c>
      <c r="D183" s="7" t="str">
        <f t="shared" si="24"/>
        <v>N/A</v>
      </c>
      <c r="E183" s="4">
        <v>4.4802064500000002E-2</v>
      </c>
      <c r="F183" s="7" t="str">
        <f t="shared" si="25"/>
        <v>N/A</v>
      </c>
      <c r="G183" s="4">
        <v>2.7876722900000001E-2</v>
      </c>
      <c r="H183" s="7" t="str">
        <f t="shared" si="26"/>
        <v>N/A</v>
      </c>
      <c r="I183" s="8">
        <v>-21.5</v>
      </c>
      <c r="J183" s="8">
        <v>-37.799999999999997</v>
      </c>
      <c r="K183" s="25" t="s">
        <v>736</v>
      </c>
      <c r="L183" s="91" t="str">
        <f t="shared" si="27"/>
        <v>No</v>
      </c>
    </row>
    <row r="184" spans="1:12" x14ac:dyDescent="0.25">
      <c r="A184" s="148" t="s">
        <v>97</v>
      </c>
      <c r="B184" s="21" t="s">
        <v>213</v>
      </c>
      <c r="C184" s="4">
        <v>67.52006179</v>
      </c>
      <c r="D184" s="7" t="str">
        <f t="shared" si="24"/>
        <v>N/A</v>
      </c>
      <c r="E184" s="4">
        <v>68.181484730999998</v>
      </c>
      <c r="F184" s="7" t="str">
        <f t="shared" si="25"/>
        <v>N/A</v>
      </c>
      <c r="G184" s="4">
        <v>64.279750957000005</v>
      </c>
      <c r="H184" s="7" t="str">
        <f t="shared" si="26"/>
        <v>N/A</v>
      </c>
      <c r="I184" s="8">
        <v>0.97960000000000003</v>
      </c>
      <c r="J184" s="8">
        <v>-5.72</v>
      </c>
      <c r="K184" s="25" t="s">
        <v>736</v>
      </c>
      <c r="L184" s="91" t="str">
        <f t="shared" si="27"/>
        <v>Yes</v>
      </c>
    </row>
    <row r="185" spans="1:12" x14ac:dyDescent="0.25">
      <c r="A185" s="152" t="s">
        <v>485</v>
      </c>
      <c r="B185" s="21" t="s">
        <v>213</v>
      </c>
      <c r="C185" s="4">
        <v>52.622685601000001</v>
      </c>
      <c r="D185" s="7" t="str">
        <f t="shared" si="24"/>
        <v>N/A</v>
      </c>
      <c r="E185" s="4">
        <v>60.901953624000001</v>
      </c>
      <c r="F185" s="7" t="str">
        <f t="shared" si="25"/>
        <v>N/A</v>
      </c>
      <c r="G185" s="4">
        <v>45.841939341</v>
      </c>
      <c r="H185" s="7" t="str">
        <f t="shared" si="26"/>
        <v>N/A</v>
      </c>
      <c r="I185" s="8">
        <v>15.73</v>
      </c>
      <c r="J185" s="8">
        <v>-24.7</v>
      </c>
      <c r="K185" s="25" t="s">
        <v>736</v>
      </c>
      <c r="L185" s="91" t="str">
        <f t="shared" si="27"/>
        <v>Yes</v>
      </c>
    </row>
    <row r="186" spans="1:12" x14ac:dyDescent="0.25">
      <c r="A186" s="152" t="s">
        <v>486</v>
      </c>
      <c r="B186" s="21" t="s">
        <v>213</v>
      </c>
      <c r="C186" s="4">
        <v>72.783220084999996</v>
      </c>
      <c r="D186" s="7" t="str">
        <f t="shared" si="24"/>
        <v>N/A</v>
      </c>
      <c r="E186" s="4">
        <v>76.314823466999997</v>
      </c>
      <c r="F186" s="7" t="str">
        <f t="shared" si="25"/>
        <v>N/A</v>
      </c>
      <c r="G186" s="4">
        <v>69.573574543999996</v>
      </c>
      <c r="H186" s="7" t="str">
        <f t="shared" si="26"/>
        <v>N/A</v>
      </c>
      <c r="I186" s="8">
        <v>4.8520000000000003</v>
      </c>
      <c r="J186" s="8">
        <v>-8.83</v>
      </c>
      <c r="K186" s="25" t="s">
        <v>736</v>
      </c>
      <c r="L186" s="91" t="str">
        <f t="shared" si="27"/>
        <v>Yes</v>
      </c>
    </row>
    <row r="187" spans="1:12" x14ac:dyDescent="0.25">
      <c r="A187" s="152" t="s">
        <v>487</v>
      </c>
      <c r="B187" s="21" t="s">
        <v>213</v>
      </c>
      <c r="C187" s="4">
        <v>64.223435322</v>
      </c>
      <c r="D187" s="7" t="str">
        <f t="shared" si="24"/>
        <v>N/A</v>
      </c>
      <c r="E187" s="4">
        <v>62.049763867999999</v>
      </c>
      <c r="F187" s="7" t="str">
        <f t="shared" si="25"/>
        <v>N/A</v>
      </c>
      <c r="G187" s="4">
        <v>60.196323810999999</v>
      </c>
      <c r="H187" s="7" t="str">
        <f t="shared" si="26"/>
        <v>N/A</v>
      </c>
      <c r="I187" s="8">
        <v>-3.38</v>
      </c>
      <c r="J187" s="8">
        <v>-2.99</v>
      </c>
      <c r="K187" s="25" t="s">
        <v>736</v>
      </c>
      <c r="L187" s="91" t="str">
        <f t="shared" si="27"/>
        <v>Yes</v>
      </c>
    </row>
    <row r="188" spans="1:12" x14ac:dyDescent="0.25">
      <c r="A188" s="152" t="s">
        <v>488</v>
      </c>
      <c r="B188" s="21" t="s">
        <v>213</v>
      </c>
      <c r="C188" s="4">
        <v>72.297738912</v>
      </c>
      <c r="D188" s="7" t="str">
        <f t="shared" si="24"/>
        <v>N/A</v>
      </c>
      <c r="E188" s="4">
        <v>73.394742030000003</v>
      </c>
      <c r="F188" s="7" t="str">
        <f t="shared" si="25"/>
        <v>N/A</v>
      </c>
      <c r="G188" s="4">
        <v>71.977698622000005</v>
      </c>
      <c r="H188" s="7" t="str">
        <f t="shared" si="26"/>
        <v>N/A</v>
      </c>
      <c r="I188" s="8">
        <v>1.5169999999999999</v>
      </c>
      <c r="J188" s="8">
        <v>-1.93</v>
      </c>
      <c r="K188" s="25" t="s">
        <v>736</v>
      </c>
      <c r="L188" s="91" t="str">
        <f t="shared" si="27"/>
        <v>Yes</v>
      </c>
    </row>
    <row r="189" spans="1:12" x14ac:dyDescent="0.25">
      <c r="A189" s="148" t="s">
        <v>118</v>
      </c>
      <c r="B189" s="21" t="s">
        <v>213</v>
      </c>
      <c r="C189" s="4">
        <v>83.304274737</v>
      </c>
      <c r="D189" s="7" t="str">
        <f t="shared" si="24"/>
        <v>N/A</v>
      </c>
      <c r="E189" s="4">
        <v>85.069647200999995</v>
      </c>
      <c r="F189" s="7" t="str">
        <f t="shared" si="25"/>
        <v>N/A</v>
      </c>
      <c r="G189" s="4">
        <v>85.707464195</v>
      </c>
      <c r="H189" s="7" t="str">
        <f t="shared" si="26"/>
        <v>N/A</v>
      </c>
      <c r="I189" s="8">
        <v>2.1190000000000002</v>
      </c>
      <c r="J189" s="8">
        <v>0.74980000000000002</v>
      </c>
      <c r="K189" s="25" t="s">
        <v>736</v>
      </c>
      <c r="L189" s="91" t="str">
        <f t="shared" si="27"/>
        <v>Yes</v>
      </c>
    </row>
    <row r="190" spans="1:12" x14ac:dyDescent="0.25">
      <c r="A190" s="152" t="s">
        <v>489</v>
      </c>
      <c r="B190" s="21" t="s">
        <v>213</v>
      </c>
      <c r="C190" s="4">
        <v>85.432320689999997</v>
      </c>
      <c r="D190" s="7" t="str">
        <f t="shared" si="24"/>
        <v>N/A</v>
      </c>
      <c r="E190" s="4">
        <v>85.532225671000006</v>
      </c>
      <c r="F190" s="7" t="str">
        <f t="shared" si="25"/>
        <v>N/A</v>
      </c>
      <c r="G190" s="4">
        <v>85.030981628000006</v>
      </c>
      <c r="H190" s="7" t="str">
        <f t="shared" si="26"/>
        <v>N/A</v>
      </c>
      <c r="I190" s="8">
        <v>0.1169</v>
      </c>
      <c r="J190" s="8">
        <v>-0.58599999999999997</v>
      </c>
      <c r="K190" s="25" t="s">
        <v>736</v>
      </c>
      <c r="L190" s="91" t="str">
        <f t="shared" si="27"/>
        <v>Yes</v>
      </c>
    </row>
    <row r="191" spans="1:12" x14ac:dyDescent="0.25">
      <c r="A191" s="152" t="s">
        <v>490</v>
      </c>
      <c r="B191" s="21" t="s">
        <v>213</v>
      </c>
      <c r="C191" s="4">
        <v>91.680857880000005</v>
      </c>
      <c r="D191" s="7" t="str">
        <f t="shared" si="24"/>
        <v>N/A</v>
      </c>
      <c r="E191" s="4">
        <v>92.179470065999993</v>
      </c>
      <c r="F191" s="7" t="str">
        <f t="shared" si="25"/>
        <v>N/A</v>
      </c>
      <c r="G191" s="4">
        <v>91.560329511000006</v>
      </c>
      <c r="H191" s="7" t="str">
        <f t="shared" si="26"/>
        <v>N/A</v>
      </c>
      <c r="I191" s="8">
        <v>0.54390000000000005</v>
      </c>
      <c r="J191" s="8">
        <v>-0.67200000000000004</v>
      </c>
      <c r="K191" s="25" t="s">
        <v>736</v>
      </c>
      <c r="L191" s="91" t="str">
        <f t="shared" si="27"/>
        <v>Yes</v>
      </c>
    </row>
    <row r="192" spans="1:12" x14ac:dyDescent="0.25">
      <c r="A192" s="152" t="s">
        <v>491</v>
      </c>
      <c r="B192" s="21" t="s">
        <v>213</v>
      </c>
      <c r="C192" s="4">
        <v>84.499920231000004</v>
      </c>
      <c r="D192" s="7" t="str">
        <f t="shared" si="24"/>
        <v>N/A</v>
      </c>
      <c r="E192" s="4">
        <v>86.097131176000005</v>
      </c>
      <c r="F192" s="7" t="str">
        <f t="shared" si="25"/>
        <v>N/A</v>
      </c>
      <c r="G192" s="4">
        <v>86.723186319999996</v>
      </c>
      <c r="H192" s="7" t="str">
        <f t="shared" si="26"/>
        <v>N/A</v>
      </c>
      <c r="I192" s="8">
        <v>1.89</v>
      </c>
      <c r="J192" s="8">
        <v>0.72709999999999997</v>
      </c>
      <c r="K192" s="25" t="s">
        <v>736</v>
      </c>
      <c r="L192" s="91" t="str">
        <f t="shared" si="27"/>
        <v>Yes</v>
      </c>
    </row>
    <row r="193" spans="1:12" x14ac:dyDescent="0.25">
      <c r="A193" s="152" t="s">
        <v>492</v>
      </c>
      <c r="B193" s="21" t="s">
        <v>213</v>
      </c>
      <c r="C193" s="4">
        <v>77.278255329999993</v>
      </c>
      <c r="D193" s="7" t="str">
        <f t="shared" si="24"/>
        <v>N/A</v>
      </c>
      <c r="E193" s="4">
        <v>79.831902654000004</v>
      </c>
      <c r="F193" s="7" t="str">
        <f t="shared" si="25"/>
        <v>N/A</v>
      </c>
      <c r="G193" s="4">
        <v>80.709307727999999</v>
      </c>
      <c r="H193" s="7" t="str">
        <f t="shared" si="26"/>
        <v>N/A</v>
      </c>
      <c r="I193" s="8">
        <v>3.3039999999999998</v>
      </c>
      <c r="J193" s="8">
        <v>1.099</v>
      </c>
      <c r="K193" s="25" t="s">
        <v>736</v>
      </c>
      <c r="L193" s="91" t="str">
        <f t="shared" si="27"/>
        <v>Yes</v>
      </c>
    </row>
    <row r="194" spans="1:12" x14ac:dyDescent="0.25">
      <c r="A194" s="148" t="s">
        <v>1540</v>
      </c>
      <c r="B194" s="21" t="s">
        <v>213</v>
      </c>
      <c r="C194" s="22">
        <v>3.4942772598</v>
      </c>
      <c r="D194" s="7" t="str">
        <f t="shared" si="24"/>
        <v>N/A</v>
      </c>
      <c r="E194" s="22">
        <v>4.5585490116000003</v>
      </c>
      <c r="F194" s="7" t="str">
        <f t="shared" si="25"/>
        <v>N/A</v>
      </c>
      <c r="G194" s="22">
        <v>4.5920430108000003</v>
      </c>
      <c r="H194" s="7" t="str">
        <f t="shared" si="26"/>
        <v>N/A</v>
      </c>
      <c r="I194" s="8">
        <v>30.46</v>
      </c>
      <c r="J194" s="8">
        <v>0.73480000000000001</v>
      </c>
      <c r="K194" s="25" t="s">
        <v>736</v>
      </c>
      <c r="L194" s="91" t="str">
        <f t="shared" si="27"/>
        <v>Yes</v>
      </c>
    </row>
    <row r="195" spans="1:12" x14ac:dyDescent="0.25">
      <c r="A195" s="152" t="s">
        <v>1541</v>
      </c>
      <c r="B195" s="21" t="s">
        <v>213</v>
      </c>
      <c r="C195" s="22">
        <v>0.31732840870000001</v>
      </c>
      <c r="D195" s="7" t="str">
        <f t="shared" si="24"/>
        <v>N/A</v>
      </c>
      <c r="E195" s="22">
        <v>0.57374918779999995</v>
      </c>
      <c r="F195" s="7" t="str">
        <f t="shared" si="25"/>
        <v>N/A</v>
      </c>
      <c r="G195" s="22">
        <v>0.89881324169999999</v>
      </c>
      <c r="H195" s="7" t="str">
        <f t="shared" si="26"/>
        <v>N/A</v>
      </c>
      <c r="I195" s="8">
        <v>80.81</v>
      </c>
      <c r="J195" s="8">
        <v>56.66</v>
      </c>
      <c r="K195" s="25" t="s">
        <v>736</v>
      </c>
      <c r="L195" s="91" t="str">
        <f t="shared" si="27"/>
        <v>No</v>
      </c>
    </row>
    <row r="196" spans="1:12" x14ac:dyDescent="0.25">
      <c r="A196" s="152" t="s">
        <v>1542</v>
      </c>
      <c r="B196" s="21" t="s">
        <v>213</v>
      </c>
      <c r="C196" s="22">
        <v>4.7822547822999999</v>
      </c>
      <c r="D196" s="7" t="str">
        <f t="shared" si="24"/>
        <v>N/A</v>
      </c>
      <c r="E196" s="22">
        <v>7.2742616034000003</v>
      </c>
      <c r="F196" s="7" t="str">
        <f t="shared" si="25"/>
        <v>N/A</v>
      </c>
      <c r="G196" s="22">
        <v>7.1987485592000002</v>
      </c>
      <c r="H196" s="7" t="str">
        <f t="shared" si="26"/>
        <v>N/A</v>
      </c>
      <c r="I196" s="8">
        <v>52.11</v>
      </c>
      <c r="J196" s="8">
        <v>-1.04</v>
      </c>
      <c r="K196" s="25" t="s">
        <v>736</v>
      </c>
      <c r="L196" s="91" t="str">
        <f t="shared" si="27"/>
        <v>Yes</v>
      </c>
    </row>
    <row r="197" spans="1:12" x14ac:dyDescent="0.25">
      <c r="A197" s="152" t="s">
        <v>1543</v>
      </c>
      <c r="B197" s="21" t="s">
        <v>213</v>
      </c>
      <c r="C197" s="22">
        <v>4.5138550211000004</v>
      </c>
      <c r="D197" s="7" t="str">
        <f t="shared" si="24"/>
        <v>N/A</v>
      </c>
      <c r="E197" s="22">
        <v>4.9475296311000001</v>
      </c>
      <c r="F197" s="7" t="str">
        <f t="shared" si="25"/>
        <v>N/A</v>
      </c>
      <c r="G197" s="22">
        <v>4.9626490447</v>
      </c>
      <c r="H197" s="7" t="str">
        <f t="shared" si="26"/>
        <v>N/A</v>
      </c>
      <c r="I197" s="8">
        <v>9.6080000000000005</v>
      </c>
      <c r="J197" s="8">
        <v>0.30559999999999998</v>
      </c>
      <c r="K197" s="25" t="s">
        <v>736</v>
      </c>
      <c r="L197" s="91" t="str">
        <f t="shared" si="27"/>
        <v>Yes</v>
      </c>
    </row>
    <row r="198" spans="1:12" x14ac:dyDescent="0.25">
      <c r="A198" s="152" t="s">
        <v>1544</v>
      </c>
      <c r="B198" s="21" t="s">
        <v>213</v>
      </c>
      <c r="C198" s="22">
        <v>3.3784609509000001</v>
      </c>
      <c r="D198" s="7" t="str">
        <f t="shared" si="24"/>
        <v>N/A</v>
      </c>
      <c r="E198" s="22">
        <v>3.7176866509000002</v>
      </c>
      <c r="F198" s="7" t="str">
        <f t="shared" si="25"/>
        <v>N/A</v>
      </c>
      <c r="G198" s="22">
        <v>3.6532648987999998</v>
      </c>
      <c r="H198" s="7" t="str">
        <f t="shared" si="26"/>
        <v>N/A</v>
      </c>
      <c r="I198" s="8">
        <v>10.039999999999999</v>
      </c>
      <c r="J198" s="8">
        <v>-1.73</v>
      </c>
      <c r="K198" s="25" t="s">
        <v>736</v>
      </c>
      <c r="L198" s="91" t="str">
        <f t="shared" si="27"/>
        <v>Yes</v>
      </c>
    </row>
    <row r="199" spans="1:12" x14ac:dyDescent="0.25">
      <c r="A199" s="148" t="s">
        <v>1545</v>
      </c>
      <c r="B199" s="21" t="s">
        <v>213</v>
      </c>
      <c r="C199" s="22">
        <v>212.01488717999999</v>
      </c>
      <c r="D199" s="7" t="str">
        <f t="shared" si="24"/>
        <v>N/A</v>
      </c>
      <c r="E199" s="22">
        <v>232.22246941</v>
      </c>
      <c r="F199" s="7" t="str">
        <f t="shared" si="25"/>
        <v>N/A</v>
      </c>
      <c r="G199" s="22">
        <v>234.75289235</v>
      </c>
      <c r="H199" s="7" t="str">
        <f t="shared" si="26"/>
        <v>N/A</v>
      </c>
      <c r="I199" s="8">
        <v>9.5310000000000006</v>
      </c>
      <c r="J199" s="8">
        <v>1.0900000000000001</v>
      </c>
      <c r="K199" s="25" t="s">
        <v>736</v>
      </c>
      <c r="L199" s="91" t="str">
        <f t="shared" si="27"/>
        <v>Yes</v>
      </c>
    </row>
    <row r="200" spans="1:12" x14ac:dyDescent="0.25">
      <c r="A200" s="152" t="s">
        <v>1546</v>
      </c>
      <c r="B200" s="21" t="s">
        <v>213</v>
      </c>
      <c r="C200" s="22">
        <v>212.42947368</v>
      </c>
      <c r="D200" s="7" t="str">
        <f t="shared" si="24"/>
        <v>N/A</v>
      </c>
      <c r="E200" s="22">
        <v>229.96855253000001</v>
      </c>
      <c r="F200" s="7" t="str">
        <f t="shared" si="25"/>
        <v>N/A</v>
      </c>
      <c r="G200" s="22">
        <v>230.91296677</v>
      </c>
      <c r="H200" s="7" t="str">
        <f t="shared" si="26"/>
        <v>N/A</v>
      </c>
      <c r="I200" s="8">
        <v>8.2560000000000002</v>
      </c>
      <c r="J200" s="8">
        <v>0.41070000000000001</v>
      </c>
      <c r="K200" s="25" t="s">
        <v>736</v>
      </c>
      <c r="L200" s="91" t="str">
        <f t="shared" si="27"/>
        <v>Yes</v>
      </c>
    </row>
    <row r="201" spans="1:12" x14ac:dyDescent="0.25">
      <c r="A201" s="152" t="s">
        <v>1547</v>
      </c>
      <c r="B201" s="21" t="s">
        <v>213</v>
      </c>
      <c r="C201" s="22">
        <v>226.04733727999999</v>
      </c>
      <c r="D201" s="7" t="str">
        <f t="shared" si="24"/>
        <v>N/A</v>
      </c>
      <c r="E201" s="22">
        <v>261.21651222000003</v>
      </c>
      <c r="F201" s="7" t="str">
        <f t="shared" si="25"/>
        <v>N/A</v>
      </c>
      <c r="G201" s="22">
        <v>274.31835206</v>
      </c>
      <c r="H201" s="7" t="str">
        <f t="shared" si="26"/>
        <v>N/A</v>
      </c>
      <c r="I201" s="8">
        <v>15.56</v>
      </c>
      <c r="J201" s="8">
        <v>5.016</v>
      </c>
      <c r="K201" s="25" t="s">
        <v>736</v>
      </c>
      <c r="L201" s="91" t="str">
        <f t="shared" si="27"/>
        <v>Yes</v>
      </c>
    </row>
    <row r="202" spans="1:12" x14ac:dyDescent="0.25">
      <c r="A202" s="152" t="s">
        <v>1548</v>
      </c>
      <c r="B202" s="21" t="s">
        <v>213</v>
      </c>
      <c r="C202" s="22">
        <v>60.692307692</v>
      </c>
      <c r="D202" s="7" t="str">
        <f t="shared" si="24"/>
        <v>N/A</v>
      </c>
      <c r="E202" s="22">
        <v>70</v>
      </c>
      <c r="F202" s="7" t="str">
        <f t="shared" si="25"/>
        <v>N/A</v>
      </c>
      <c r="G202" s="22">
        <v>48.218181817999998</v>
      </c>
      <c r="H202" s="7" t="str">
        <f t="shared" si="26"/>
        <v>N/A</v>
      </c>
      <c r="I202" s="8">
        <v>15.34</v>
      </c>
      <c r="J202" s="8">
        <v>-31.1</v>
      </c>
      <c r="K202" s="25" t="s">
        <v>736</v>
      </c>
      <c r="L202" s="91" t="str">
        <f t="shared" si="27"/>
        <v>No</v>
      </c>
    </row>
    <row r="203" spans="1:12" x14ac:dyDescent="0.25">
      <c r="A203" s="152" t="s">
        <v>1549</v>
      </c>
      <c r="B203" s="21" t="s">
        <v>213</v>
      </c>
      <c r="C203" s="22">
        <v>8.2898550725</v>
      </c>
      <c r="D203" s="7" t="str">
        <f t="shared" si="24"/>
        <v>N/A</v>
      </c>
      <c r="E203" s="22">
        <v>9.64</v>
      </c>
      <c r="F203" s="7" t="str">
        <f t="shared" si="25"/>
        <v>N/A</v>
      </c>
      <c r="G203" s="22">
        <v>17.074074073999999</v>
      </c>
      <c r="H203" s="7" t="str">
        <f t="shared" si="26"/>
        <v>N/A</v>
      </c>
      <c r="I203" s="8">
        <v>16.29</v>
      </c>
      <c r="J203" s="8">
        <v>77.12</v>
      </c>
      <c r="K203" s="25" t="s">
        <v>736</v>
      </c>
      <c r="L203" s="91" t="str">
        <f t="shared" si="27"/>
        <v>No</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-50</v>
      </c>
      <c r="J204" s="8">
        <v>200</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13</v>
      </c>
      <c r="F205" s="7" t="str">
        <f t="shared" si="29"/>
        <v>N/A</v>
      </c>
      <c r="G205" s="22">
        <v>12</v>
      </c>
      <c r="H205" s="7" t="str">
        <f t="shared" si="30"/>
        <v>N/A</v>
      </c>
      <c r="I205" s="8">
        <v>18.18</v>
      </c>
      <c r="J205" s="8">
        <v>-7.69</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11</v>
      </c>
      <c r="H206" s="7" t="str">
        <f t="shared" si="30"/>
        <v>N/A</v>
      </c>
      <c r="I206" s="8">
        <v>33.33</v>
      </c>
      <c r="J206" s="8">
        <v>-37.5</v>
      </c>
      <c r="K206" s="10" t="s">
        <v>213</v>
      </c>
      <c r="L206" s="91" t="str">
        <f t="shared" si="31"/>
        <v>N/A</v>
      </c>
    </row>
    <row r="207" spans="1:12" ht="25" x14ac:dyDescent="0.25">
      <c r="A207" s="148" t="s">
        <v>1550</v>
      </c>
      <c r="B207" s="21" t="s">
        <v>213</v>
      </c>
      <c r="C207" s="22">
        <v>106</v>
      </c>
      <c r="D207" s="7" t="str">
        <f t="shared" si="28"/>
        <v>N/A</v>
      </c>
      <c r="E207" s="22">
        <v>99</v>
      </c>
      <c r="F207" s="7" t="str">
        <f t="shared" si="29"/>
        <v>N/A</v>
      </c>
      <c r="G207" s="22">
        <v>86</v>
      </c>
      <c r="H207" s="7" t="str">
        <f t="shared" si="30"/>
        <v>N/A</v>
      </c>
      <c r="I207" s="8">
        <v>-6.6</v>
      </c>
      <c r="J207" s="8">
        <v>-13.1</v>
      </c>
      <c r="K207" s="10" t="s">
        <v>213</v>
      </c>
      <c r="L207" s="91" t="str">
        <f t="shared" si="31"/>
        <v>N/A</v>
      </c>
    </row>
    <row r="208" spans="1:12" x14ac:dyDescent="0.25">
      <c r="A208" s="148" t="s">
        <v>1598</v>
      </c>
      <c r="B208" s="21" t="s">
        <v>213</v>
      </c>
      <c r="C208" s="22">
        <v>11</v>
      </c>
      <c r="D208" s="7" t="str">
        <f t="shared" si="28"/>
        <v>N/A</v>
      </c>
      <c r="E208" s="22">
        <v>11</v>
      </c>
      <c r="F208" s="7" t="str">
        <f t="shared" si="29"/>
        <v>N/A</v>
      </c>
      <c r="G208" s="22">
        <v>11</v>
      </c>
      <c r="H208" s="7" t="str">
        <f t="shared" si="30"/>
        <v>N/A</v>
      </c>
      <c r="I208" s="8">
        <v>0</v>
      </c>
      <c r="J208" s="8">
        <v>-28.6</v>
      </c>
      <c r="K208" s="10" t="s">
        <v>213</v>
      </c>
      <c r="L208" s="91" t="str">
        <f t="shared" si="31"/>
        <v>N/A</v>
      </c>
    </row>
    <row r="209" spans="1:12" x14ac:dyDescent="0.25">
      <c r="A209" s="148" t="s">
        <v>1599</v>
      </c>
      <c r="B209" s="21" t="s">
        <v>213</v>
      </c>
      <c r="C209" s="22">
        <v>227</v>
      </c>
      <c r="D209" s="7" t="str">
        <f t="shared" si="28"/>
        <v>N/A</v>
      </c>
      <c r="E209" s="22">
        <v>249</v>
      </c>
      <c r="F209" s="7" t="str">
        <f t="shared" si="29"/>
        <v>N/A</v>
      </c>
      <c r="G209" s="22">
        <v>230</v>
      </c>
      <c r="H209" s="7" t="str">
        <f t="shared" si="30"/>
        <v>N/A</v>
      </c>
      <c r="I209" s="8">
        <v>9.6920000000000002</v>
      </c>
      <c r="J209" s="8">
        <v>-7.63</v>
      </c>
      <c r="K209" s="10" t="s">
        <v>213</v>
      </c>
      <c r="L209" s="91" t="str">
        <f t="shared" si="31"/>
        <v>N/A</v>
      </c>
    </row>
    <row r="210" spans="1:12" x14ac:dyDescent="0.25">
      <c r="A210" s="148" t="s">
        <v>125</v>
      </c>
      <c r="B210" s="21" t="s">
        <v>213</v>
      </c>
      <c r="C210" s="26">
        <v>1593265</v>
      </c>
      <c r="D210" s="7" t="str">
        <f t="shared" si="28"/>
        <v>N/A</v>
      </c>
      <c r="E210" s="26">
        <v>1582493</v>
      </c>
      <c r="F210" s="7" t="str">
        <f t="shared" si="29"/>
        <v>N/A</v>
      </c>
      <c r="G210" s="26">
        <v>2937152</v>
      </c>
      <c r="H210" s="7" t="str">
        <f t="shared" si="30"/>
        <v>N/A</v>
      </c>
      <c r="I210" s="8">
        <v>-0.67600000000000005</v>
      </c>
      <c r="J210" s="8">
        <v>85.6</v>
      </c>
      <c r="K210" s="10" t="s">
        <v>213</v>
      </c>
      <c r="L210" s="91" t="str">
        <f t="shared" si="31"/>
        <v>N/A</v>
      </c>
    </row>
    <row r="211" spans="1:12" x14ac:dyDescent="0.25">
      <c r="A211" s="148" t="s">
        <v>1600</v>
      </c>
      <c r="B211" s="21" t="s">
        <v>213</v>
      </c>
      <c r="C211" s="26">
        <v>1556150</v>
      </c>
      <c r="D211" s="7" t="str">
        <f t="shared" si="28"/>
        <v>N/A</v>
      </c>
      <c r="E211" s="26">
        <v>1478050</v>
      </c>
      <c r="F211" s="7" t="str">
        <f t="shared" si="29"/>
        <v>N/A</v>
      </c>
      <c r="G211" s="26">
        <v>1566188</v>
      </c>
      <c r="H211" s="7" t="str">
        <f t="shared" si="30"/>
        <v>N/A</v>
      </c>
      <c r="I211" s="8">
        <v>-5.0199999999999996</v>
      </c>
      <c r="J211" s="8">
        <v>5.9630000000000001</v>
      </c>
      <c r="K211" s="10" t="s">
        <v>213</v>
      </c>
      <c r="L211" s="91" t="str">
        <f t="shared" si="31"/>
        <v>N/A</v>
      </c>
    </row>
    <row r="212" spans="1:12" x14ac:dyDescent="0.25">
      <c r="A212" s="148" t="s">
        <v>1551</v>
      </c>
      <c r="B212" s="21" t="s">
        <v>213</v>
      </c>
      <c r="C212" s="26">
        <v>293431</v>
      </c>
      <c r="D212" s="7" t="str">
        <f t="shared" si="28"/>
        <v>N/A</v>
      </c>
      <c r="E212" s="26">
        <v>300860</v>
      </c>
      <c r="F212" s="7" t="str">
        <f t="shared" si="29"/>
        <v>N/A</v>
      </c>
      <c r="G212" s="26">
        <v>304094</v>
      </c>
      <c r="H212" s="7" t="str">
        <f t="shared" si="30"/>
        <v>N/A</v>
      </c>
      <c r="I212" s="8">
        <v>2.532</v>
      </c>
      <c r="J212" s="8">
        <v>1.075</v>
      </c>
      <c r="K212" s="10" t="s">
        <v>213</v>
      </c>
      <c r="L212" s="91" t="str">
        <f t="shared" si="31"/>
        <v>N/A</v>
      </c>
    </row>
    <row r="213" spans="1:12" x14ac:dyDescent="0.25">
      <c r="A213" s="148" t="s">
        <v>1601</v>
      </c>
      <c r="B213" s="21" t="s">
        <v>213</v>
      </c>
      <c r="C213" s="26">
        <v>841241</v>
      </c>
      <c r="D213" s="7" t="str">
        <f t="shared" si="28"/>
        <v>N/A</v>
      </c>
      <c r="E213" s="26">
        <v>682667</v>
      </c>
      <c r="F213" s="7" t="str">
        <f t="shared" si="29"/>
        <v>N/A</v>
      </c>
      <c r="G213" s="26">
        <v>2930182</v>
      </c>
      <c r="H213" s="7" t="str">
        <f t="shared" si="30"/>
        <v>N/A</v>
      </c>
      <c r="I213" s="8">
        <v>-18.899999999999999</v>
      </c>
      <c r="J213" s="8">
        <v>329.2</v>
      </c>
      <c r="K213" s="10" t="s">
        <v>213</v>
      </c>
      <c r="L213" s="91" t="str">
        <f t="shared" si="31"/>
        <v>N/A</v>
      </c>
    </row>
    <row r="214" spans="1:12" x14ac:dyDescent="0.25">
      <c r="A214" s="152" t="s">
        <v>1602</v>
      </c>
      <c r="B214" s="21" t="s">
        <v>213</v>
      </c>
      <c r="C214" s="26">
        <v>392663</v>
      </c>
      <c r="D214" s="7" t="str">
        <f t="shared" si="28"/>
        <v>N/A</v>
      </c>
      <c r="E214" s="26">
        <v>532110</v>
      </c>
      <c r="F214" s="7" t="str">
        <f t="shared" si="29"/>
        <v>N/A</v>
      </c>
      <c r="G214" s="26">
        <v>718435</v>
      </c>
      <c r="H214" s="7" t="str">
        <f t="shared" si="30"/>
        <v>N/A</v>
      </c>
      <c r="I214" s="8">
        <v>35.51</v>
      </c>
      <c r="J214" s="8">
        <v>35.020000000000003</v>
      </c>
      <c r="K214" s="10" t="s">
        <v>213</v>
      </c>
      <c r="L214" s="91" t="str">
        <f t="shared" si="31"/>
        <v>N/A</v>
      </c>
    </row>
    <row r="215" spans="1:12" ht="25" x14ac:dyDescent="0.25">
      <c r="A215" s="148" t="s">
        <v>1365</v>
      </c>
      <c r="B215" s="21" t="s">
        <v>213</v>
      </c>
      <c r="C215" s="26">
        <v>6314642</v>
      </c>
      <c r="D215" s="7" t="str">
        <f t="shared" ref="D215:D229" si="32">IF($B215="N/A","N/A",IF(C215&gt;10,"No",IF(C215&lt;-10,"No","Yes")))</f>
        <v>N/A</v>
      </c>
      <c r="E215" s="26">
        <v>6127595</v>
      </c>
      <c r="F215" s="7" t="str">
        <f t="shared" ref="F215:F229" si="33">IF($B215="N/A","N/A",IF(E215&gt;10,"No",IF(E215&lt;-10,"No","Yes")))</f>
        <v>N/A</v>
      </c>
      <c r="G215" s="26">
        <v>5621295</v>
      </c>
      <c r="H215" s="7" t="str">
        <f t="shared" ref="H215:H229" si="34">IF($B215="N/A","N/A",IF(G215&gt;10,"No",IF(G215&lt;-10,"No","Yes")))</f>
        <v>N/A</v>
      </c>
      <c r="I215" s="8">
        <v>-2.96</v>
      </c>
      <c r="J215" s="8">
        <v>-8.26</v>
      </c>
      <c r="K215" s="25" t="s">
        <v>736</v>
      </c>
      <c r="L215" s="91" t="str">
        <f t="shared" ref="L215:L229" si="35">IF(J215="Div by 0", "N/A", IF(K215="N/A","N/A", IF(J215&gt;VALUE(MID(K215,1,2)), "No", IF(J215&lt;-1*VALUE(MID(K215,1,2)), "No", "Yes"))))</f>
        <v>Yes</v>
      </c>
    </row>
    <row r="216" spans="1:12" x14ac:dyDescent="0.25">
      <c r="A216" s="148" t="s">
        <v>647</v>
      </c>
      <c r="B216" s="21" t="s">
        <v>213</v>
      </c>
      <c r="C216" s="22">
        <v>29248</v>
      </c>
      <c r="D216" s="7" t="str">
        <f t="shared" si="32"/>
        <v>N/A</v>
      </c>
      <c r="E216" s="22">
        <v>27837</v>
      </c>
      <c r="F216" s="7" t="str">
        <f t="shared" si="33"/>
        <v>N/A</v>
      </c>
      <c r="G216" s="22">
        <v>24797</v>
      </c>
      <c r="H216" s="7" t="str">
        <f t="shared" si="34"/>
        <v>N/A</v>
      </c>
      <c r="I216" s="8">
        <v>-4.82</v>
      </c>
      <c r="J216" s="8">
        <v>-10.9</v>
      </c>
      <c r="K216" s="25" t="s">
        <v>736</v>
      </c>
      <c r="L216" s="91" t="str">
        <f t="shared" si="35"/>
        <v>Yes</v>
      </c>
    </row>
    <row r="217" spans="1:12" x14ac:dyDescent="0.25">
      <c r="A217" s="148" t="s">
        <v>1366</v>
      </c>
      <c r="B217" s="21" t="s">
        <v>213</v>
      </c>
      <c r="C217" s="26">
        <v>215.89995897</v>
      </c>
      <c r="D217" s="7" t="str">
        <f t="shared" si="32"/>
        <v>N/A</v>
      </c>
      <c r="E217" s="26">
        <v>220.12411538999999</v>
      </c>
      <c r="F217" s="7" t="str">
        <f t="shared" si="33"/>
        <v>N/A</v>
      </c>
      <c r="G217" s="26">
        <v>226.69254344999999</v>
      </c>
      <c r="H217" s="7" t="str">
        <f t="shared" si="34"/>
        <v>N/A</v>
      </c>
      <c r="I217" s="8">
        <v>1.9570000000000001</v>
      </c>
      <c r="J217" s="8">
        <v>2.984</v>
      </c>
      <c r="K217" s="25" t="s">
        <v>736</v>
      </c>
      <c r="L217" s="91" t="str">
        <f t="shared" si="35"/>
        <v>Yes</v>
      </c>
    </row>
    <row r="218" spans="1:12" ht="25" x14ac:dyDescent="0.25">
      <c r="A218" s="148" t="s">
        <v>1367</v>
      </c>
      <c r="B218" s="21" t="s">
        <v>213</v>
      </c>
      <c r="C218" s="26">
        <v>11366412</v>
      </c>
      <c r="D218" s="7" t="str">
        <f t="shared" si="32"/>
        <v>N/A</v>
      </c>
      <c r="E218" s="26">
        <v>12288969</v>
      </c>
      <c r="F218" s="7" t="str">
        <f t="shared" si="33"/>
        <v>N/A</v>
      </c>
      <c r="G218" s="26">
        <v>11543712</v>
      </c>
      <c r="H218" s="7" t="str">
        <f t="shared" si="34"/>
        <v>N/A</v>
      </c>
      <c r="I218" s="8">
        <v>8.1170000000000009</v>
      </c>
      <c r="J218" s="8">
        <v>-6.06</v>
      </c>
      <c r="K218" s="25" t="s">
        <v>736</v>
      </c>
      <c r="L218" s="91" t="str">
        <f t="shared" si="35"/>
        <v>Yes</v>
      </c>
    </row>
    <row r="219" spans="1:12" x14ac:dyDescent="0.25">
      <c r="A219" s="148" t="s">
        <v>514</v>
      </c>
      <c r="B219" s="21" t="s">
        <v>213</v>
      </c>
      <c r="C219" s="22">
        <v>32194</v>
      </c>
      <c r="D219" s="7" t="str">
        <f t="shared" si="32"/>
        <v>N/A</v>
      </c>
      <c r="E219" s="22">
        <v>30991</v>
      </c>
      <c r="F219" s="7" t="str">
        <f t="shared" si="33"/>
        <v>N/A</v>
      </c>
      <c r="G219" s="22">
        <v>28420</v>
      </c>
      <c r="H219" s="7" t="str">
        <f t="shared" si="34"/>
        <v>N/A</v>
      </c>
      <c r="I219" s="8">
        <v>-3.74</v>
      </c>
      <c r="J219" s="8">
        <v>-8.3000000000000007</v>
      </c>
      <c r="K219" s="25" t="s">
        <v>736</v>
      </c>
      <c r="L219" s="91" t="str">
        <f t="shared" si="35"/>
        <v>Yes</v>
      </c>
    </row>
    <row r="220" spans="1:12" x14ac:dyDescent="0.25">
      <c r="A220" s="148" t="s">
        <v>1368</v>
      </c>
      <c r="B220" s="21" t="s">
        <v>213</v>
      </c>
      <c r="C220" s="26">
        <v>353.05994906000001</v>
      </c>
      <c r="D220" s="7" t="str">
        <f t="shared" si="32"/>
        <v>N/A</v>
      </c>
      <c r="E220" s="26">
        <v>396.53347745999997</v>
      </c>
      <c r="F220" s="7" t="str">
        <f t="shared" si="33"/>
        <v>N/A</v>
      </c>
      <c r="G220" s="26">
        <v>406.18268825000001</v>
      </c>
      <c r="H220" s="7" t="str">
        <f t="shared" si="34"/>
        <v>N/A</v>
      </c>
      <c r="I220" s="8">
        <v>12.31</v>
      </c>
      <c r="J220" s="8">
        <v>2.4329999999999998</v>
      </c>
      <c r="K220" s="25" t="s">
        <v>736</v>
      </c>
      <c r="L220" s="91" t="str">
        <f t="shared" si="35"/>
        <v>Yes</v>
      </c>
    </row>
    <row r="221" spans="1:12" ht="25" x14ac:dyDescent="0.25">
      <c r="A221" s="148" t="s">
        <v>1369</v>
      </c>
      <c r="B221" s="21" t="s">
        <v>213</v>
      </c>
      <c r="C221" s="26">
        <v>39911744</v>
      </c>
      <c r="D221" s="7" t="str">
        <f t="shared" si="32"/>
        <v>N/A</v>
      </c>
      <c r="E221" s="26">
        <v>41931293</v>
      </c>
      <c r="F221" s="7" t="str">
        <f t="shared" si="33"/>
        <v>N/A</v>
      </c>
      <c r="G221" s="26">
        <v>41125085</v>
      </c>
      <c r="H221" s="7" t="str">
        <f t="shared" si="34"/>
        <v>N/A</v>
      </c>
      <c r="I221" s="8">
        <v>5.0599999999999996</v>
      </c>
      <c r="J221" s="8">
        <v>-1.92</v>
      </c>
      <c r="K221" s="25" t="s">
        <v>736</v>
      </c>
      <c r="L221" s="91" t="str">
        <f t="shared" si="35"/>
        <v>Yes</v>
      </c>
    </row>
    <row r="222" spans="1:12" x14ac:dyDescent="0.25">
      <c r="A222" s="148" t="s">
        <v>515</v>
      </c>
      <c r="B222" s="21" t="s">
        <v>213</v>
      </c>
      <c r="C222" s="22">
        <v>68043</v>
      </c>
      <c r="D222" s="7" t="str">
        <f t="shared" si="32"/>
        <v>N/A</v>
      </c>
      <c r="E222" s="22">
        <v>68420</v>
      </c>
      <c r="F222" s="7" t="str">
        <f t="shared" si="33"/>
        <v>N/A</v>
      </c>
      <c r="G222" s="22">
        <v>67039</v>
      </c>
      <c r="H222" s="7" t="str">
        <f t="shared" si="34"/>
        <v>N/A</v>
      </c>
      <c r="I222" s="8">
        <v>0.55410000000000004</v>
      </c>
      <c r="J222" s="8">
        <v>-2.02</v>
      </c>
      <c r="K222" s="25" t="s">
        <v>736</v>
      </c>
      <c r="L222" s="91" t="str">
        <f t="shared" si="35"/>
        <v>Yes</v>
      </c>
    </row>
    <row r="223" spans="1:12" ht="25" x14ac:dyDescent="0.25">
      <c r="A223" s="148" t="s">
        <v>1370</v>
      </c>
      <c r="B223" s="21" t="s">
        <v>213</v>
      </c>
      <c r="C223" s="26">
        <v>586.56649472000004</v>
      </c>
      <c r="D223" s="7" t="str">
        <f t="shared" si="32"/>
        <v>N/A</v>
      </c>
      <c r="E223" s="26">
        <v>612.85140309999997</v>
      </c>
      <c r="F223" s="7" t="str">
        <f t="shared" si="33"/>
        <v>N/A</v>
      </c>
      <c r="G223" s="26">
        <v>613.45015588000001</v>
      </c>
      <c r="H223" s="7" t="str">
        <f t="shared" si="34"/>
        <v>N/A</v>
      </c>
      <c r="I223" s="8">
        <v>4.4809999999999999</v>
      </c>
      <c r="J223" s="8">
        <v>9.7699999999999995E-2</v>
      </c>
      <c r="K223" s="25" t="s">
        <v>736</v>
      </c>
      <c r="L223" s="91" t="str">
        <f t="shared" si="35"/>
        <v>Yes</v>
      </c>
    </row>
    <row r="224" spans="1:12" ht="25" x14ac:dyDescent="0.25">
      <c r="A224" s="148" t="s">
        <v>1371</v>
      </c>
      <c r="B224" s="21" t="s">
        <v>213</v>
      </c>
      <c r="C224" s="26">
        <v>2641233</v>
      </c>
      <c r="D224" s="7" t="str">
        <f t="shared" si="32"/>
        <v>N/A</v>
      </c>
      <c r="E224" s="26">
        <v>2516358</v>
      </c>
      <c r="F224" s="7" t="str">
        <f t="shared" si="33"/>
        <v>N/A</v>
      </c>
      <c r="G224" s="26">
        <v>1000186</v>
      </c>
      <c r="H224" s="7" t="str">
        <f t="shared" si="34"/>
        <v>N/A</v>
      </c>
      <c r="I224" s="8">
        <v>-4.7300000000000004</v>
      </c>
      <c r="J224" s="8">
        <v>-60.3</v>
      </c>
      <c r="K224" s="25" t="s">
        <v>736</v>
      </c>
      <c r="L224" s="91" t="str">
        <f t="shared" si="35"/>
        <v>No</v>
      </c>
    </row>
    <row r="225" spans="1:12" x14ac:dyDescent="0.25">
      <c r="A225" s="148" t="s">
        <v>516</v>
      </c>
      <c r="B225" s="21" t="s">
        <v>213</v>
      </c>
      <c r="C225" s="22">
        <v>1690</v>
      </c>
      <c r="D225" s="7" t="str">
        <f t="shared" si="32"/>
        <v>N/A</v>
      </c>
      <c r="E225" s="22">
        <v>1534</v>
      </c>
      <c r="F225" s="7" t="str">
        <f t="shared" si="33"/>
        <v>N/A</v>
      </c>
      <c r="G225" s="22">
        <v>988</v>
      </c>
      <c r="H225" s="7" t="str">
        <f t="shared" si="34"/>
        <v>N/A</v>
      </c>
      <c r="I225" s="8">
        <v>-9.23</v>
      </c>
      <c r="J225" s="8">
        <v>-35.6</v>
      </c>
      <c r="K225" s="25" t="s">
        <v>736</v>
      </c>
      <c r="L225" s="91" t="str">
        <f t="shared" si="35"/>
        <v>No</v>
      </c>
    </row>
    <row r="226" spans="1:12" x14ac:dyDescent="0.25">
      <c r="A226" s="148" t="s">
        <v>1372</v>
      </c>
      <c r="B226" s="21" t="s">
        <v>213</v>
      </c>
      <c r="C226" s="26">
        <v>1562.8597632999999</v>
      </c>
      <c r="D226" s="7" t="str">
        <f t="shared" si="32"/>
        <v>N/A</v>
      </c>
      <c r="E226" s="26">
        <v>1640.3898305</v>
      </c>
      <c r="F226" s="7" t="str">
        <f t="shared" si="33"/>
        <v>N/A</v>
      </c>
      <c r="G226" s="26">
        <v>1012.3340081</v>
      </c>
      <c r="H226" s="7" t="str">
        <f t="shared" si="34"/>
        <v>N/A</v>
      </c>
      <c r="I226" s="8">
        <v>4.9610000000000003</v>
      </c>
      <c r="J226" s="8">
        <v>-38.299999999999997</v>
      </c>
      <c r="K226" s="25" t="s">
        <v>736</v>
      </c>
      <c r="L226" s="91" t="str">
        <f t="shared" si="35"/>
        <v>No</v>
      </c>
    </row>
    <row r="227" spans="1:12" ht="25" x14ac:dyDescent="0.25">
      <c r="A227" s="148" t="s">
        <v>1373</v>
      </c>
      <c r="B227" s="21" t="s">
        <v>213</v>
      </c>
      <c r="C227" s="26">
        <v>36124</v>
      </c>
      <c r="D227" s="7" t="str">
        <f t="shared" si="32"/>
        <v>N/A</v>
      </c>
      <c r="E227" s="26">
        <v>36123</v>
      </c>
      <c r="F227" s="7" t="str">
        <f t="shared" si="33"/>
        <v>N/A</v>
      </c>
      <c r="G227" s="26">
        <v>28399805</v>
      </c>
      <c r="H227" s="7" t="str">
        <f t="shared" si="34"/>
        <v>N/A</v>
      </c>
      <c r="I227" s="8">
        <v>-3.0000000000000001E-3</v>
      </c>
      <c r="J227" s="8">
        <v>78520</v>
      </c>
      <c r="K227" s="25" t="s">
        <v>736</v>
      </c>
      <c r="L227" s="91" t="str">
        <f t="shared" si="35"/>
        <v>No</v>
      </c>
    </row>
    <row r="228" spans="1:12" ht="25" x14ac:dyDescent="0.25">
      <c r="A228" s="148" t="s">
        <v>517</v>
      </c>
      <c r="B228" s="21" t="s">
        <v>213</v>
      </c>
      <c r="C228" s="22">
        <v>135</v>
      </c>
      <c r="D228" s="7" t="str">
        <f t="shared" si="32"/>
        <v>N/A</v>
      </c>
      <c r="E228" s="22">
        <v>174</v>
      </c>
      <c r="F228" s="7" t="str">
        <f t="shared" si="33"/>
        <v>N/A</v>
      </c>
      <c r="G228" s="22">
        <v>5593</v>
      </c>
      <c r="H228" s="7" t="str">
        <f t="shared" si="34"/>
        <v>N/A</v>
      </c>
      <c r="I228" s="8">
        <v>28.89</v>
      </c>
      <c r="J228" s="8">
        <v>3114</v>
      </c>
      <c r="K228" s="25" t="s">
        <v>736</v>
      </c>
      <c r="L228" s="91" t="str">
        <f t="shared" si="35"/>
        <v>No</v>
      </c>
    </row>
    <row r="229" spans="1:12" ht="25" x14ac:dyDescent="0.25">
      <c r="A229" s="148" t="s">
        <v>1374</v>
      </c>
      <c r="B229" s="21" t="s">
        <v>213</v>
      </c>
      <c r="C229" s="26">
        <v>267.58518519</v>
      </c>
      <c r="D229" s="7" t="str">
        <f t="shared" si="32"/>
        <v>N/A</v>
      </c>
      <c r="E229" s="26">
        <v>207.60344828000001</v>
      </c>
      <c r="F229" s="7" t="str">
        <f t="shared" si="33"/>
        <v>N/A</v>
      </c>
      <c r="G229" s="26">
        <v>5077.7409262000001</v>
      </c>
      <c r="H229" s="7" t="str">
        <f t="shared" si="34"/>
        <v>N/A</v>
      </c>
      <c r="I229" s="8">
        <v>-22.4</v>
      </c>
      <c r="J229" s="8">
        <v>2346</v>
      </c>
      <c r="K229" s="25" t="s">
        <v>736</v>
      </c>
      <c r="L229" s="91" t="str">
        <f t="shared" si="35"/>
        <v>No</v>
      </c>
    </row>
    <row r="230" spans="1:12" x14ac:dyDescent="0.25">
      <c r="A230" s="122" t="s">
        <v>1375</v>
      </c>
      <c r="B230" s="21" t="s">
        <v>213</v>
      </c>
      <c r="C230" s="10">
        <v>38290597</v>
      </c>
      <c r="D230" s="7" t="str">
        <f t="shared" ref="D230:D253" si="36">IF($B230="N/A","N/A",IF(C230&gt;10,"No",IF(C230&lt;-10,"No","Yes")))</f>
        <v>N/A</v>
      </c>
      <c r="E230" s="10">
        <v>51091269</v>
      </c>
      <c r="F230" s="7" t="str">
        <f t="shared" ref="F230:F253" si="37">IF($B230="N/A","N/A",IF(E230&gt;10,"No",IF(E230&lt;-10,"No","Yes")))</f>
        <v>N/A</v>
      </c>
      <c r="G230" s="10">
        <v>86891165</v>
      </c>
      <c r="H230" s="7" t="str">
        <f t="shared" ref="H230:H253" si="38">IF($B230="N/A","N/A",IF(G230&gt;10,"No",IF(G230&lt;-10,"No","Yes")))</f>
        <v>N/A</v>
      </c>
      <c r="I230" s="8">
        <v>33.43</v>
      </c>
      <c r="J230" s="8">
        <v>70.069999999999993</v>
      </c>
      <c r="K230" s="25" t="s">
        <v>736</v>
      </c>
      <c r="L230" s="91" t="str">
        <f t="shared" ref="L230:L253" si="39">IF(J230="Div by 0", "N/A", IF(K230="N/A","N/A", IF(J230&gt;VALUE(MID(K230,1,2)), "No", IF(J230&lt;-1*VALUE(MID(K230,1,2)), "No", "Yes"))))</f>
        <v>No</v>
      </c>
    </row>
    <row r="231" spans="1:12" x14ac:dyDescent="0.25">
      <c r="A231" s="122" t="s">
        <v>1552</v>
      </c>
      <c r="B231" s="21" t="s">
        <v>213</v>
      </c>
      <c r="C231" s="1">
        <v>6461</v>
      </c>
      <c r="D231" s="1" t="str">
        <f t="shared" si="36"/>
        <v>N/A</v>
      </c>
      <c r="E231" s="1">
        <v>6689</v>
      </c>
      <c r="F231" s="1" t="str">
        <f t="shared" si="37"/>
        <v>N/A</v>
      </c>
      <c r="G231" s="1">
        <v>11188</v>
      </c>
      <c r="H231" s="7" t="str">
        <f t="shared" si="38"/>
        <v>N/A</v>
      </c>
      <c r="I231" s="8">
        <v>3.5289999999999999</v>
      </c>
      <c r="J231" s="8">
        <v>67.260000000000005</v>
      </c>
      <c r="K231" s="25" t="s">
        <v>736</v>
      </c>
      <c r="L231" s="91" t="str">
        <f t="shared" si="39"/>
        <v>No</v>
      </c>
    </row>
    <row r="232" spans="1:12" x14ac:dyDescent="0.25">
      <c r="A232" s="122" t="s">
        <v>1553</v>
      </c>
      <c r="B232" s="21" t="s">
        <v>213</v>
      </c>
      <c r="C232" s="10">
        <v>5926.4195945000001</v>
      </c>
      <c r="D232" s="7" t="str">
        <f t="shared" si="36"/>
        <v>N/A</v>
      </c>
      <c r="E232" s="10">
        <v>7638.1027058999998</v>
      </c>
      <c r="F232" s="7" t="str">
        <f t="shared" si="37"/>
        <v>N/A</v>
      </c>
      <c r="G232" s="10">
        <v>7766.4609403000004</v>
      </c>
      <c r="H232" s="7" t="str">
        <f t="shared" si="38"/>
        <v>N/A</v>
      </c>
      <c r="I232" s="8">
        <v>28.88</v>
      </c>
      <c r="J232" s="8">
        <v>1.68</v>
      </c>
      <c r="K232" s="25" t="s">
        <v>736</v>
      </c>
      <c r="L232" s="91" t="str">
        <f t="shared" si="39"/>
        <v>Yes</v>
      </c>
    </row>
    <row r="233" spans="1:12" x14ac:dyDescent="0.25">
      <c r="A233" s="153" t="s">
        <v>1554</v>
      </c>
      <c r="B233" s="21" t="s">
        <v>213</v>
      </c>
      <c r="C233" s="10">
        <v>7200.5816413000002</v>
      </c>
      <c r="D233" s="7" t="str">
        <f t="shared" si="36"/>
        <v>N/A</v>
      </c>
      <c r="E233" s="10">
        <v>8485.8406593</v>
      </c>
      <c r="F233" s="7" t="str">
        <f t="shared" si="37"/>
        <v>N/A</v>
      </c>
      <c r="G233" s="10">
        <v>8753.1389175999993</v>
      </c>
      <c r="H233" s="7" t="str">
        <f t="shared" si="38"/>
        <v>N/A</v>
      </c>
      <c r="I233" s="8">
        <v>17.850000000000001</v>
      </c>
      <c r="J233" s="8">
        <v>3.15</v>
      </c>
      <c r="K233" s="25" t="s">
        <v>736</v>
      </c>
      <c r="L233" s="91" t="str">
        <f t="shared" si="39"/>
        <v>Yes</v>
      </c>
    </row>
    <row r="234" spans="1:12" x14ac:dyDescent="0.25">
      <c r="A234" s="153" t="s">
        <v>1555</v>
      </c>
      <c r="B234" s="21" t="s">
        <v>213</v>
      </c>
      <c r="C234" s="10">
        <v>6500.0180327999997</v>
      </c>
      <c r="D234" s="7" t="str">
        <f t="shared" si="36"/>
        <v>N/A</v>
      </c>
      <c r="E234" s="10">
        <v>8726.1751867999992</v>
      </c>
      <c r="F234" s="7" t="str">
        <f t="shared" si="37"/>
        <v>N/A</v>
      </c>
      <c r="G234" s="10">
        <v>8046.6836219999996</v>
      </c>
      <c r="H234" s="7" t="str">
        <f t="shared" si="38"/>
        <v>N/A</v>
      </c>
      <c r="I234" s="8">
        <v>34.25</v>
      </c>
      <c r="J234" s="8">
        <v>-7.79</v>
      </c>
      <c r="K234" s="25" t="s">
        <v>736</v>
      </c>
      <c r="L234" s="91" t="str">
        <f t="shared" si="39"/>
        <v>Yes</v>
      </c>
    </row>
    <row r="235" spans="1:12" x14ac:dyDescent="0.25">
      <c r="A235" s="153" t="s">
        <v>1556</v>
      </c>
      <c r="B235" s="21" t="s">
        <v>213</v>
      </c>
      <c r="C235" s="10">
        <v>1345.9520153999999</v>
      </c>
      <c r="D235" s="7" t="str">
        <f t="shared" si="36"/>
        <v>N/A</v>
      </c>
      <c r="E235" s="10">
        <v>1989.3821429</v>
      </c>
      <c r="F235" s="7" t="str">
        <f t="shared" si="37"/>
        <v>N/A</v>
      </c>
      <c r="G235" s="10">
        <v>3129.5376344000001</v>
      </c>
      <c r="H235" s="7" t="str">
        <f t="shared" si="38"/>
        <v>N/A</v>
      </c>
      <c r="I235" s="8">
        <v>47.8</v>
      </c>
      <c r="J235" s="8">
        <v>57.31</v>
      </c>
      <c r="K235" s="25" t="s">
        <v>736</v>
      </c>
      <c r="L235" s="91" t="str">
        <f t="shared" si="39"/>
        <v>No</v>
      </c>
    </row>
    <row r="236" spans="1:12" x14ac:dyDescent="0.25">
      <c r="A236" s="153" t="s">
        <v>1557</v>
      </c>
      <c r="B236" s="21" t="s">
        <v>213</v>
      </c>
      <c r="C236" s="10">
        <v>1410.8859316</v>
      </c>
      <c r="D236" s="7" t="str">
        <f t="shared" si="36"/>
        <v>N/A</v>
      </c>
      <c r="E236" s="10">
        <v>1700.1435406999999</v>
      </c>
      <c r="F236" s="7" t="str">
        <f t="shared" si="37"/>
        <v>N/A</v>
      </c>
      <c r="G236" s="10">
        <v>1883.0707070999999</v>
      </c>
      <c r="H236" s="7" t="str">
        <f t="shared" si="38"/>
        <v>N/A</v>
      </c>
      <c r="I236" s="8">
        <v>20.5</v>
      </c>
      <c r="J236" s="8">
        <v>10.76</v>
      </c>
      <c r="K236" s="25" t="s">
        <v>736</v>
      </c>
      <c r="L236" s="91" t="str">
        <f t="shared" si="39"/>
        <v>Yes</v>
      </c>
    </row>
    <row r="237" spans="1:12" x14ac:dyDescent="0.25">
      <c r="A237" s="148" t="s">
        <v>1558</v>
      </c>
      <c r="B237" s="21" t="s">
        <v>213</v>
      </c>
      <c r="C237" s="7">
        <v>1.8346669998</v>
      </c>
      <c r="D237" s="7" t="str">
        <f t="shared" si="36"/>
        <v>N/A</v>
      </c>
      <c r="E237" s="7">
        <v>1.9627980949999999</v>
      </c>
      <c r="F237" s="7" t="str">
        <f t="shared" si="37"/>
        <v>N/A</v>
      </c>
      <c r="G237" s="7">
        <v>3.4466717806</v>
      </c>
      <c r="H237" s="7" t="str">
        <f t="shared" si="38"/>
        <v>N/A</v>
      </c>
      <c r="I237" s="8">
        <v>6.984</v>
      </c>
      <c r="J237" s="8">
        <v>75.599999999999994</v>
      </c>
      <c r="K237" s="25" t="s">
        <v>736</v>
      </c>
      <c r="L237" s="91" t="str">
        <f t="shared" si="39"/>
        <v>No</v>
      </c>
    </row>
    <row r="238" spans="1:12" x14ac:dyDescent="0.25">
      <c r="A238" s="152" t="s">
        <v>1559</v>
      </c>
      <c r="B238" s="21" t="s">
        <v>213</v>
      </c>
      <c r="C238" s="7">
        <v>8.4990113247999997</v>
      </c>
      <c r="D238" s="7" t="str">
        <f t="shared" si="36"/>
        <v>N/A</v>
      </c>
      <c r="E238" s="7">
        <v>8.6397662953999994</v>
      </c>
      <c r="F238" s="7" t="str">
        <f t="shared" si="37"/>
        <v>N/A</v>
      </c>
      <c r="G238" s="7">
        <v>10.512012175000001</v>
      </c>
      <c r="H238" s="7" t="str">
        <f t="shared" si="38"/>
        <v>N/A</v>
      </c>
      <c r="I238" s="8">
        <v>1.6559999999999999</v>
      </c>
      <c r="J238" s="8">
        <v>21.67</v>
      </c>
      <c r="K238" s="25" t="s">
        <v>736</v>
      </c>
      <c r="L238" s="91" t="str">
        <f t="shared" si="39"/>
        <v>Yes</v>
      </c>
    </row>
    <row r="239" spans="1:12" x14ac:dyDescent="0.25">
      <c r="A239" s="152" t="s">
        <v>1560</v>
      </c>
      <c r="B239" s="21" t="s">
        <v>213</v>
      </c>
      <c r="C239" s="7">
        <v>5.1425584649999996</v>
      </c>
      <c r="D239" s="7" t="str">
        <f t="shared" si="36"/>
        <v>N/A</v>
      </c>
      <c r="E239" s="7">
        <v>5.5813255022000003</v>
      </c>
      <c r="F239" s="7" t="str">
        <f t="shared" si="37"/>
        <v>N/A</v>
      </c>
      <c r="G239" s="7">
        <v>11.844613148000001</v>
      </c>
      <c r="H239" s="7" t="str">
        <f t="shared" si="38"/>
        <v>N/A</v>
      </c>
      <c r="I239" s="8">
        <v>8.532</v>
      </c>
      <c r="J239" s="8">
        <v>112.2</v>
      </c>
      <c r="K239" s="25" t="s">
        <v>736</v>
      </c>
      <c r="L239" s="91" t="str">
        <f t="shared" si="39"/>
        <v>No</v>
      </c>
    </row>
    <row r="240" spans="1:12" x14ac:dyDescent="0.25">
      <c r="A240" s="152" t="s">
        <v>1561</v>
      </c>
      <c r="B240" s="21" t="s">
        <v>213</v>
      </c>
      <c r="C240" s="7">
        <v>0.3613864477</v>
      </c>
      <c r="D240" s="7" t="str">
        <f t="shared" si="36"/>
        <v>N/A</v>
      </c>
      <c r="E240" s="7">
        <v>0.39472756749999999</v>
      </c>
      <c r="F240" s="7" t="str">
        <f t="shared" si="37"/>
        <v>N/A</v>
      </c>
      <c r="G240" s="7">
        <v>0.40364291349999998</v>
      </c>
      <c r="H240" s="7" t="str">
        <f t="shared" si="38"/>
        <v>N/A</v>
      </c>
      <c r="I240" s="8">
        <v>9.2260000000000009</v>
      </c>
      <c r="J240" s="8">
        <v>2.2589999999999999</v>
      </c>
      <c r="K240" s="25" t="s">
        <v>736</v>
      </c>
      <c r="L240" s="91" t="str">
        <f t="shared" si="39"/>
        <v>Yes</v>
      </c>
    </row>
    <row r="241" spans="1:12" x14ac:dyDescent="0.25">
      <c r="A241" s="152" t="s">
        <v>1562</v>
      </c>
      <c r="B241" s="21" t="s">
        <v>213</v>
      </c>
      <c r="C241" s="7">
        <v>0.43517469040000001</v>
      </c>
      <c r="D241" s="7" t="str">
        <f t="shared" si="36"/>
        <v>N/A</v>
      </c>
      <c r="E241" s="7">
        <v>0.37454525900000002</v>
      </c>
      <c r="F241" s="7" t="str">
        <f t="shared" si="37"/>
        <v>N/A</v>
      </c>
      <c r="G241" s="7">
        <v>0.4088586031</v>
      </c>
      <c r="H241" s="7" t="str">
        <f t="shared" si="38"/>
        <v>N/A</v>
      </c>
      <c r="I241" s="8">
        <v>-13.9</v>
      </c>
      <c r="J241" s="8">
        <v>9.1609999999999996</v>
      </c>
      <c r="K241" s="25" t="s">
        <v>736</v>
      </c>
      <c r="L241" s="91" t="str">
        <f t="shared" si="39"/>
        <v>Yes</v>
      </c>
    </row>
    <row r="242" spans="1:12" x14ac:dyDescent="0.25">
      <c r="A242" s="122" t="s">
        <v>1387</v>
      </c>
      <c r="B242" s="21" t="s">
        <v>213</v>
      </c>
      <c r="C242" s="10">
        <v>36124</v>
      </c>
      <c r="D242" s="7" t="str">
        <f t="shared" si="36"/>
        <v>N/A</v>
      </c>
      <c r="E242" s="10">
        <v>36123</v>
      </c>
      <c r="F242" s="7" t="str">
        <f t="shared" si="37"/>
        <v>N/A</v>
      </c>
      <c r="G242" s="10">
        <v>28399805</v>
      </c>
      <c r="H242" s="7" t="str">
        <f t="shared" si="38"/>
        <v>N/A</v>
      </c>
      <c r="I242" s="8">
        <v>-3.0000000000000001E-3</v>
      </c>
      <c r="J242" s="8">
        <v>78520</v>
      </c>
      <c r="K242" s="25" t="s">
        <v>736</v>
      </c>
      <c r="L242" s="91" t="str">
        <f t="shared" si="39"/>
        <v>No</v>
      </c>
    </row>
    <row r="243" spans="1:12" x14ac:dyDescent="0.25">
      <c r="A243" s="122" t="s">
        <v>1563</v>
      </c>
      <c r="B243" s="21" t="s">
        <v>213</v>
      </c>
      <c r="C243" s="1">
        <v>135</v>
      </c>
      <c r="D243" s="1" t="str">
        <f t="shared" si="36"/>
        <v>N/A</v>
      </c>
      <c r="E243" s="1">
        <v>174</v>
      </c>
      <c r="F243" s="1" t="str">
        <f t="shared" si="37"/>
        <v>N/A</v>
      </c>
      <c r="G243" s="1">
        <v>5593</v>
      </c>
      <c r="H243" s="7" t="str">
        <f t="shared" si="38"/>
        <v>N/A</v>
      </c>
      <c r="I243" s="8">
        <v>28.89</v>
      </c>
      <c r="J243" s="8">
        <v>3114</v>
      </c>
      <c r="K243" s="25" t="s">
        <v>736</v>
      </c>
      <c r="L243" s="91" t="str">
        <f t="shared" si="39"/>
        <v>No</v>
      </c>
    </row>
    <row r="244" spans="1:12" ht="25" x14ac:dyDescent="0.25">
      <c r="A244" s="122" t="s">
        <v>1564</v>
      </c>
      <c r="B244" s="21" t="s">
        <v>213</v>
      </c>
      <c r="C244" s="10">
        <v>267.58518519</v>
      </c>
      <c r="D244" s="7" t="str">
        <f t="shared" si="36"/>
        <v>N/A</v>
      </c>
      <c r="E244" s="10">
        <v>207.60344828000001</v>
      </c>
      <c r="F244" s="7" t="str">
        <f t="shared" si="37"/>
        <v>N/A</v>
      </c>
      <c r="G244" s="10">
        <v>5077.7409262000001</v>
      </c>
      <c r="H244" s="7" t="str">
        <f t="shared" si="38"/>
        <v>N/A</v>
      </c>
      <c r="I244" s="8">
        <v>-22.4</v>
      </c>
      <c r="J244" s="8">
        <v>2346</v>
      </c>
      <c r="K244" s="25" t="s">
        <v>736</v>
      </c>
      <c r="L244" s="91" t="str">
        <f t="shared" si="39"/>
        <v>No</v>
      </c>
    </row>
    <row r="245" spans="1:12" ht="25" x14ac:dyDescent="0.25">
      <c r="A245" s="153" t="s">
        <v>1565</v>
      </c>
      <c r="B245" s="21" t="s">
        <v>213</v>
      </c>
      <c r="C245" s="10">
        <v>170.46666667</v>
      </c>
      <c r="D245" s="7" t="str">
        <f t="shared" si="36"/>
        <v>N/A</v>
      </c>
      <c r="E245" s="10">
        <v>37.195652174000003</v>
      </c>
      <c r="F245" s="7" t="str">
        <f t="shared" si="37"/>
        <v>N/A</v>
      </c>
      <c r="G245" s="10">
        <v>3930.65762</v>
      </c>
      <c r="H245" s="7" t="str">
        <f t="shared" si="38"/>
        <v>N/A</v>
      </c>
      <c r="I245" s="8">
        <v>-78.2</v>
      </c>
      <c r="J245" s="8">
        <v>10468</v>
      </c>
      <c r="K245" s="25" t="s">
        <v>736</v>
      </c>
      <c r="L245" s="91" t="str">
        <f t="shared" si="39"/>
        <v>No</v>
      </c>
    </row>
    <row r="246" spans="1:12" ht="25" x14ac:dyDescent="0.25">
      <c r="A246" s="153" t="s">
        <v>1566</v>
      </c>
      <c r="B246" s="21" t="s">
        <v>213</v>
      </c>
      <c r="C246" s="10">
        <v>303.79207921</v>
      </c>
      <c r="D246" s="7" t="str">
        <f t="shared" si="36"/>
        <v>N/A</v>
      </c>
      <c r="E246" s="10">
        <v>272.29268293000001</v>
      </c>
      <c r="F246" s="7" t="str">
        <f t="shared" si="37"/>
        <v>N/A</v>
      </c>
      <c r="G246" s="10">
        <v>5384.0442982000004</v>
      </c>
      <c r="H246" s="7" t="str">
        <f t="shared" si="38"/>
        <v>N/A</v>
      </c>
      <c r="I246" s="8">
        <v>-10.4</v>
      </c>
      <c r="J246" s="8">
        <v>1877</v>
      </c>
      <c r="K246" s="25" t="s">
        <v>736</v>
      </c>
      <c r="L246" s="91" t="str">
        <f t="shared" si="39"/>
        <v>No</v>
      </c>
    </row>
    <row r="247" spans="1:12" ht="25" x14ac:dyDescent="0.25">
      <c r="A247" s="153" t="s">
        <v>1567</v>
      </c>
      <c r="B247" s="21" t="s">
        <v>213</v>
      </c>
      <c r="C247" s="10" t="s">
        <v>1747</v>
      </c>
      <c r="D247" s="7" t="str">
        <f t="shared" si="36"/>
        <v>N/A</v>
      </c>
      <c r="E247" s="10" t="s">
        <v>1747</v>
      </c>
      <c r="F247" s="7" t="str">
        <f t="shared" si="37"/>
        <v>N/A</v>
      </c>
      <c r="G247" s="10">
        <v>2091.5</v>
      </c>
      <c r="H247" s="7" t="str">
        <f t="shared" si="38"/>
        <v>N/A</v>
      </c>
      <c r="I247" s="8" t="s">
        <v>1747</v>
      </c>
      <c r="J247" s="8" t="s">
        <v>1747</v>
      </c>
      <c r="K247" s="25" t="s">
        <v>736</v>
      </c>
      <c r="L247" s="91" t="str">
        <f t="shared" si="39"/>
        <v>N/A</v>
      </c>
    </row>
    <row r="248" spans="1:12" ht="25" x14ac:dyDescent="0.25">
      <c r="A248" s="153" t="s">
        <v>1568</v>
      </c>
      <c r="B248" s="21" t="s">
        <v>213</v>
      </c>
      <c r="C248" s="10">
        <v>81.75</v>
      </c>
      <c r="D248" s="7" t="str">
        <f t="shared" si="36"/>
        <v>N/A</v>
      </c>
      <c r="E248" s="10">
        <v>184</v>
      </c>
      <c r="F248" s="7" t="str">
        <f t="shared" si="37"/>
        <v>N/A</v>
      </c>
      <c r="G248" s="10">
        <v>519.80851064000001</v>
      </c>
      <c r="H248" s="7" t="str">
        <f t="shared" si="38"/>
        <v>N/A</v>
      </c>
      <c r="I248" s="8">
        <v>125.1</v>
      </c>
      <c r="J248" s="8">
        <v>182.5</v>
      </c>
      <c r="K248" s="25" t="s">
        <v>736</v>
      </c>
      <c r="L248" s="91" t="str">
        <f t="shared" si="39"/>
        <v>No</v>
      </c>
    </row>
    <row r="249" spans="1:12" ht="25" x14ac:dyDescent="0.25">
      <c r="A249" s="148" t="s">
        <v>1569</v>
      </c>
      <c r="B249" s="21" t="s">
        <v>213</v>
      </c>
      <c r="C249" s="7">
        <v>3.8334630100000003E-2</v>
      </c>
      <c r="D249" s="7" t="str">
        <f t="shared" si="36"/>
        <v>N/A</v>
      </c>
      <c r="E249" s="7">
        <v>5.1057986E-2</v>
      </c>
      <c r="F249" s="7" t="str">
        <f t="shared" si="37"/>
        <v>N/A</v>
      </c>
      <c r="G249" s="7">
        <v>1.7230278216999999</v>
      </c>
      <c r="H249" s="7" t="str">
        <f t="shared" si="38"/>
        <v>N/A</v>
      </c>
      <c r="I249" s="8">
        <v>33.19</v>
      </c>
      <c r="J249" s="8">
        <v>3275</v>
      </c>
      <c r="K249" s="25" t="s">
        <v>736</v>
      </c>
      <c r="L249" s="91" t="str">
        <f t="shared" si="39"/>
        <v>No</v>
      </c>
    </row>
    <row r="250" spans="1:12" ht="25" x14ac:dyDescent="0.25">
      <c r="A250" s="152" t="s">
        <v>1570</v>
      </c>
      <c r="B250" s="21" t="s">
        <v>213</v>
      </c>
      <c r="C250" s="7">
        <v>0.1078554737</v>
      </c>
      <c r="D250" s="7" t="str">
        <f t="shared" si="36"/>
        <v>N/A</v>
      </c>
      <c r="E250" s="7">
        <v>0.1679751689</v>
      </c>
      <c r="F250" s="7" t="str">
        <f t="shared" si="37"/>
        <v>N/A</v>
      </c>
      <c r="G250" s="7">
        <v>3.4713918179999999</v>
      </c>
      <c r="H250" s="7" t="str">
        <f t="shared" si="38"/>
        <v>N/A</v>
      </c>
      <c r="I250" s="8">
        <v>55.74</v>
      </c>
      <c r="J250" s="8">
        <v>1967</v>
      </c>
      <c r="K250" s="25" t="s">
        <v>736</v>
      </c>
      <c r="L250" s="91" t="str">
        <f t="shared" si="39"/>
        <v>No</v>
      </c>
    </row>
    <row r="251" spans="1:12" ht="25" x14ac:dyDescent="0.25">
      <c r="A251" s="152" t="s">
        <v>1571</v>
      </c>
      <c r="B251" s="21" t="s">
        <v>213</v>
      </c>
      <c r="C251" s="7">
        <v>0.17029455900000001</v>
      </c>
      <c r="D251" s="7" t="str">
        <f t="shared" si="36"/>
        <v>N/A</v>
      </c>
      <c r="E251" s="7">
        <v>0.20523259690000001</v>
      </c>
      <c r="F251" s="7" t="str">
        <f t="shared" si="37"/>
        <v>N/A</v>
      </c>
      <c r="G251" s="7">
        <v>7.3655306089000003</v>
      </c>
      <c r="H251" s="7" t="str">
        <f t="shared" si="38"/>
        <v>N/A</v>
      </c>
      <c r="I251" s="8">
        <v>20.52</v>
      </c>
      <c r="J251" s="8">
        <v>3489</v>
      </c>
      <c r="K251" s="25" t="s">
        <v>736</v>
      </c>
      <c r="L251" s="91" t="str">
        <f t="shared" si="39"/>
        <v>No</v>
      </c>
    </row>
    <row r="252" spans="1:12" ht="25" x14ac:dyDescent="0.25">
      <c r="A252" s="152" t="s">
        <v>1572</v>
      </c>
      <c r="B252" s="21" t="s">
        <v>213</v>
      </c>
      <c r="C252" s="7">
        <v>0</v>
      </c>
      <c r="D252" s="7" t="str">
        <f t="shared" si="36"/>
        <v>N/A</v>
      </c>
      <c r="E252" s="7">
        <v>0</v>
      </c>
      <c r="F252" s="7" t="str">
        <f t="shared" si="37"/>
        <v>N/A</v>
      </c>
      <c r="G252" s="7">
        <v>2.0254483100000002E-2</v>
      </c>
      <c r="H252" s="7" t="str">
        <f t="shared" si="38"/>
        <v>N/A</v>
      </c>
      <c r="I252" s="8" t="s">
        <v>1747</v>
      </c>
      <c r="J252" s="8" t="s">
        <v>1747</v>
      </c>
      <c r="K252" s="25" t="s">
        <v>736</v>
      </c>
      <c r="L252" s="91" t="str">
        <f t="shared" si="39"/>
        <v>N/A</v>
      </c>
    </row>
    <row r="253" spans="1:12" ht="25" x14ac:dyDescent="0.25">
      <c r="A253" s="154" t="s">
        <v>1573</v>
      </c>
      <c r="B253" s="99" t="s">
        <v>213</v>
      </c>
      <c r="C253" s="130">
        <v>3.3093132E-3</v>
      </c>
      <c r="D253" s="130" t="str">
        <f t="shared" si="36"/>
        <v>N/A</v>
      </c>
      <c r="E253" s="130">
        <v>4.4802063999999997E-3</v>
      </c>
      <c r="F253" s="130" t="str">
        <f t="shared" si="37"/>
        <v>N/A</v>
      </c>
      <c r="G253" s="130">
        <v>4.8526147300000003E-2</v>
      </c>
      <c r="H253" s="130" t="str">
        <f t="shared" si="38"/>
        <v>N/A</v>
      </c>
      <c r="I253" s="131">
        <v>35.380000000000003</v>
      </c>
      <c r="J253" s="131">
        <v>983.1</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25354</v>
      </c>
      <c r="D7" s="18" t="str">
        <f>IF($B7="N/A","N/A",IF(C7&gt;15,"No",IF(C7&lt;-15,"No","Yes")))</f>
        <v>N/A</v>
      </c>
      <c r="E7" s="17">
        <v>35112</v>
      </c>
      <c r="F7" s="18" t="str">
        <f>IF($B7="N/A","N/A",IF(E7&gt;15,"No",IF(E7&lt;-15,"No","Yes")))</f>
        <v>N/A</v>
      </c>
      <c r="G7" s="17">
        <v>33334</v>
      </c>
      <c r="H7" s="18" t="str">
        <f>IF($B7="N/A","N/A",IF(G7&gt;15,"No",IF(G7&lt;-15,"No","Yes")))</f>
        <v>N/A</v>
      </c>
      <c r="I7" s="19">
        <v>38.49</v>
      </c>
      <c r="J7" s="19">
        <v>-5.0599999999999996</v>
      </c>
      <c r="K7" s="92" t="str">
        <f t="shared" ref="K7:K24" si="0">IF(J7="Div by 0", "N/A", IF(J7="N/A","N/A", IF(J7&gt;30, "No", IF(J7&lt;-30, "No", "Yes"))))</f>
        <v>Yes</v>
      </c>
    </row>
    <row r="8" spans="1:11" x14ac:dyDescent="0.25">
      <c r="A8" s="88"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88"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91" t="str">
        <f t="shared" si="0"/>
        <v>Yes</v>
      </c>
    </row>
    <row r="13" spans="1:11" x14ac:dyDescent="0.25">
      <c r="A13" s="88" t="s">
        <v>815</v>
      </c>
      <c r="B13" s="21" t="s">
        <v>214</v>
      </c>
      <c r="C13" s="5">
        <v>0</v>
      </c>
      <c r="D13" s="5" t="str">
        <f t="shared" si="1"/>
        <v>No</v>
      </c>
      <c r="E13" s="5">
        <v>0</v>
      </c>
      <c r="F13" s="5" t="str">
        <f t="shared" si="2"/>
        <v>No</v>
      </c>
      <c r="G13" s="5">
        <v>5.5018899621999999</v>
      </c>
      <c r="H13" s="5" t="str">
        <f t="shared" si="3"/>
        <v>No</v>
      </c>
      <c r="I13" s="6" t="s">
        <v>1747</v>
      </c>
      <c r="J13" s="6" t="s">
        <v>1747</v>
      </c>
      <c r="K13" s="91" t="str">
        <f t="shared" si="0"/>
        <v>N/A</v>
      </c>
    </row>
    <row r="14" spans="1:11" x14ac:dyDescent="0.25">
      <c r="A14" s="89" t="s">
        <v>305</v>
      </c>
      <c r="B14" s="21" t="s">
        <v>213</v>
      </c>
      <c r="C14" s="22">
        <v>25354</v>
      </c>
      <c r="D14" s="5" t="str">
        <f>IF($B14="N/A","N/A",IF(C14&gt;15,"No",IF(C14&lt;-15,"No","Yes")))</f>
        <v>N/A</v>
      </c>
      <c r="E14" s="22">
        <v>35112</v>
      </c>
      <c r="F14" s="5" t="str">
        <f>IF($B14="N/A","N/A",IF(E14&gt;15,"No",IF(E14&lt;-15,"No","Yes")))</f>
        <v>N/A</v>
      </c>
      <c r="G14" s="22">
        <v>33334</v>
      </c>
      <c r="H14" s="5" t="str">
        <f>IF($B14="N/A","N/A",IF(G14&gt;15,"No",IF(G14&lt;-15,"No","Yes")))</f>
        <v>N/A</v>
      </c>
      <c r="I14" s="6">
        <v>38.49</v>
      </c>
      <c r="J14" s="6">
        <v>-5.0599999999999996</v>
      </c>
      <c r="K14" s="91" t="str">
        <f t="shared" si="0"/>
        <v>Yes</v>
      </c>
    </row>
    <row r="15" spans="1:11" x14ac:dyDescent="0.25">
      <c r="A15" s="88" t="s">
        <v>433</v>
      </c>
      <c r="B15" s="21" t="s">
        <v>215</v>
      </c>
      <c r="C15" s="5">
        <v>41.748836476000001</v>
      </c>
      <c r="D15" s="5" t="str">
        <f>IF($B15="N/A","N/A",IF(C15&gt;20,"No",IF(C15&lt;5,"No","Yes")))</f>
        <v>No</v>
      </c>
      <c r="E15" s="5">
        <v>28.730918204999998</v>
      </c>
      <c r="F15" s="5" t="str">
        <f>IF($B15="N/A","N/A",IF(E15&gt;20,"No",IF(E15&lt;5,"No","Yes")))</f>
        <v>No</v>
      </c>
      <c r="G15" s="5">
        <v>30.206395872000002</v>
      </c>
      <c r="H15" s="5" t="str">
        <f>IF($B15="N/A","N/A",IF(G15&gt;20,"No",IF(G15&lt;5,"No","Yes")))</f>
        <v>No</v>
      </c>
      <c r="I15" s="6">
        <v>-31.2</v>
      </c>
      <c r="J15" s="6">
        <v>5.1360000000000001</v>
      </c>
      <c r="K15" s="91" t="str">
        <f t="shared" si="0"/>
        <v>Yes</v>
      </c>
    </row>
    <row r="16" spans="1:11" x14ac:dyDescent="0.25">
      <c r="A16" s="88" t="s">
        <v>434</v>
      </c>
      <c r="B16" s="21" t="s">
        <v>213</v>
      </c>
      <c r="C16" s="5">
        <v>58.251163523999999</v>
      </c>
      <c r="D16" s="5" t="str">
        <f>IF($B16="N/A","N/A",IF(C16&gt;15,"No",IF(C16&lt;-15,"No","Yes")))</f>
        <v>N/A</v>
      </c>
      <c r="E16" s="5">
        <v>71.269081795000005</v>
      </c>
      <c r="F16" s="5" t="str">
        <f>IF($B16="N/A","N/A",IF(E16&gt;15,"No",IF(E16&lt;-15,"No","Yes")))</f>
        <v>N/A</v>
      </c>
      <c r="G16" s="5">
        <v>69.793604127999998</v>
      </c>
      <c r="H16" s="5" t="str">
        <f>IF($B16="N/A","N/A",IF(G16&gt;15,"No",IF(G16&lt;-15,"No","Yes")))</f>
        <v>N/A</v>
      </c>
      <c r="I16" s="6">
        <v>22.35</v>
      </c>
      <c r="J16" s="6">
        <v>-2.0699999999999998</v>
      </c>
      <c r="K16" s="91" t="str">
        <f t="shared" si="0"/>
        <v>Yes</v>
      </c>
    </row>
    <row r="17" spans="1:11" x14ac:dyDescent="0.25">
      <c r="A17" s="88" t="s">
        <v>435</v>
      </c>
      <c r="B17" s="21" t="s">
        <v>213</v>
      </c>
      <c r="C17" s="5">
        <v>3.4787410270999999</v>
      </c>
      <c r="D17" s="5" t="str">
        <f>IF($B17="N/A","N/A",IF(C17&gt;15,"No",IF(C17&lt;-15,"No","Yes")))</f>
        <v>N/A</v>
      </c>
      <c r="E17" s="5">
        <v>1.9822282980000001</v>
      </c>
      <c r="F17" s="5" t="str">
        <f>IF($B17="N/A","N/A",IF(E17&gt;15,"No",IF(E17&lt;-15,"No","Yes")))</f>
        <v>N/A</v>
      </c>
      <c r="G17" s="5">
        <v>3.9239215216000001</v>
      </c>
      <c r="H17" s="5" t="str">
        <f>IF($B17="N/A","N/A",IF(G17&gt;15,"No",IF(G17&lt;-15,"No","Yes")))</f>
        <v>N/A</v>
      </c>
      <c r="I17" s="6">
        <v>-43</v>
      </c>
      <c r="J17" s="6">
        <v>97.96</v>
      </c>
      <c r="K17" s="91" t="str">
        <f t="shared" si="0"/>
        <v>No</v>
      </c>
    </row>
    <row r="18" spans="1:11" x14ac:dyDescent="0.25">
      <c r="A18" s="88" t="s">
        <v>816</v>
      </c>
      <c r="B18" s="21" t="s">
        <v>213</v>
      </c>
      <c r="C18" s="51">
        <v>9810.9501134000002</v>
      </c>
      <c r="D18" s="5" t="str">
        <f>IF($B18="N/A","N/A",IF(C18&gt;15,"No",IF(C18&lt;-15,"No","Yes")))</f>
        <v>N/A</v>
      </c>
      <c r="E18" s="51">
        <v>8635.1853448000002</v>
      </c>
      <c r="F18" s="5" t="str">
        <f>IF($B18="N/A","N/A",IF(E18&gt;15,"No",IF(E18&lt;-15,"No","Yes")))</f>
        <v>N/A</v>
      </c>
      <c r="G18" s="51">
        <v>7440.1246177000003</v>
      </c>
      <c r="H18" s="5" t="str">
        <f>IF($B18="N/A","N/A",IF(G18&gt;15,"No",IF(G18&lt;-15,"No","Yes")))</f>
        <v>N/A</v>
      </c>
      <c r="I18" s="6">
        <v>-12</v>
      </c>
      <c r="J18" s="6">
        <v>-13.8</v>
      </c>
      <c r="K18" s="91" t="str">
        <f t="shared" si="0"/>
        <v>Yes</v>
      </c>
    </row>
    <row r="19" spans="1:11" x14ac:dyDescent="0.25">
      <c r="A19" s="90" t="s">
        <v>306</v>
      </c>
      <c r="B19" s="21" t="s">
        <v>213</v>
      </c>
      <c r="C19" s="22">
        <v>30</v>
      </c>
      <c r="D19" s="21" t="s">
        <v>213</v>
      </c>
      <c r="E19" s="22">
        <v>103</v>
      </c>
      <c r="F19" s="21" t="s">
        <v>213</v>
      </c>
      <c r="G19" s="22">
        <v>66</v>
      </c>
      <c r="H19" s="5" t="str">
        <f>IF($B19="N/A","N/A",IF(G19&gt;15,"No",IF(G19&lt;-15,"No","Yes")))</f>
        <v>N/A</v>
      </c>
      <c r="I19" s="6">
        <v>243.3</v>
      </c>
      <c r="J19" s="6">
        <v>-35.9</v>
      </c>
      <c r="K19" s="91" t="str">
        <f t="shared" si="0"/>
        <v>No</v>
      </c>
    </row>
    <row r="20" spans="1:11" x14ac:dyDescent="0.25">
      <c r="A20" s="90" t="s">
        <v>346</v>
      </c>
      <c r="B20" s="21" t="s">
        <v>213</v>
      </c>
      <c r="C20" s="4">
        <v>0.1183245247</v>
      </c>
      <c r="D20" s="21" t="s">
        <v>213</v>
      </c>
      <c r="E20" s="4">
        <v>0.29334700390000001</v>
      </c>
      <c r="F20" s="21" t="s">
        <v>213</v>
      </c>
      <c r="G20" s="4">
        <v>0.19799604009999999</v>
      </c>
      <c r="H20" s="5" t="str">
        <f>IF($B20="N/A","N/A",IF(G20&gt;15,"No",IF(G20&lt;-15,"No","Yes")))</f>
        <v>N/A</v>
      </c>
      <c r="I20" s="6">
        <v>147.9</v>
      </c>
      <c r="J20" s="6">
        <v>-32.5</v>
      </c>
      <c r="K20" s="91" t="str">
        <f t="shared" si="0"/>
        <v>No</v>
      </c>
    </row>
    <row r="21" spans="1:11" ht="25" x14ac:dyDescent="0.25">
      <c r="A21" s="90" t="s">
        <v>817</v>
      </c>
      <c r="B21" s="21" t="s">
        <v>213</v>
      </c>
      <c r="C21" s="23">
        <v>5620.6666667</v>
      </c>
      <c r="D21" s="5" t="str">
        <f>IF($B21="N/A","N/A",IF(C21&gt;60,"No",IF(C21&lt;15,"No","Yes")))</f>
        <v>N/A</v>
      </c>
      <c r="E21" s="23">
        <v>8387.2524271999991</v>
      </c>
      <c r="F21" s="5" t="str">
        <f>IF($B21="N/A","N/A",IF(E21&gt;60,"No",IF(E21&lt;15,"No","Yes")))</f>
        <v>N/A</v>
      </c>
      <c r="G21" s="23">
        <v>7398.4848485000002</v>
      </c>
      <c r="H21" s="5" t="str">
        <f>IF($B21="N/A","N/A",IF(G21&gt;60,"No",IF(G21&lt;15,"No","Yes")))</f>
        <v>N/A</v>
      </c>
      <c r="I21" s="6">
        <v>49.22</v>
      </c>
      <c r="J21" s="6">
        <v>-11.8</v>
      </c>
      <c r="K21" s="91" t="str">
        <f t="shared" si="0"/>
        <v>Yes</v>
      </c>
    </row>
    <row r="22" spans="1:11" x14ac:dyDescent="0.25">
      <c r="A22" s="90" t="s">
        <v>818</v>
      </c>
      <c r="B22" s="21" t="s">
        <v>217</v>
      </c>
      <c r="C22" s="22">
        <v>11</v>
      </c>
      <c r="D22" s="5" t="str">
        <f>IF($B22="N/A","N/A",IF(C22="N/A","N/A",IF(C22=0,"Yes","No")))</f>
        <v>No</v>
      </c>
      <c r="E22" s="22">
        <v>0</v>
      </c>
      <c r="F22" s="5" t="str">
        <f>IF($B22="N/A","N/A",IF(E22="N/A","N/A",IF(E22=0,"Yes","No")))</f>
        <v>Yes</v>
      </c>
      <c r="G22" s="22">
        <v>11</v>
      </c>
      <c r="H22" s="5" t="str">
        <f>IF($B22="N/A","N/A",IF(G22=0,"Yes","No"))</f>
        <v>No</v>
      </c>
      <c r="I22" s="6">
        <v>-100</v>
      </c>
      <c r="J22" s="6" t="s">
        <v>1747</v>
      </c>
      <c r="K22" s="91" t="str">
        <f t="shared" si="0"/>
        <v>N/A</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14769</v>
      </c>
      <c r="D6" s="5" t="str">
        <f>IF($B6="N/A","N/A",IF(C6&gt;15,"No",IF(C6&lt;-15,"No","Yes")))</f>
        <v>N/A</v>
      </c>
      <c r="E6" s="22">
        <v>25024</v>
      </c>
      <c r="F6" s="5" t="str">
        <f>IF($B6="N/A","N/A",IF(E6&gt;15,"No",IF(E6&lt;-15,"No","Yes")))</f>
        <v>N/A</v>
      </c>
      <c r="G6" s="22">
        <v>23265</v>
      </c>
      <c r="H6" s="5" t="str">
        <f>IF($B6="N/A","N/A",IF(G6&gt;15,"No",IF(G6&lt;-15,"No","Yes")))</f>
        <v>N/A</v>
      </c>
      <c r="I6" s="6">
        <v>69.44</v>
      </c>
      <c r="J6" s="6">
        <v>-7.03</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6713.2793689</v>
      </c>
      <c r="D9" s="5" t="str">
        <f>IF($B9="N/A","N/A",IF(C9&gt;7000,"No",IF(C9&lt;2000,"No","Yes")))</f>
        <v>Yes</v>
      </c>
      <c r="E9" s="51">
        <v>6914.5700526999999</v>
      </c>
      <c r="F9" s="5" t="str">
        <f>IF($B9="N/A","N/A",IF(E9&gt;7000,"No",IF(E9&lt;2000,"No","Yes")))</f>
        <v>Yes</v>
      </c>
      <c r="G9" s="51">
        <v>7179.7911455000003</v>
      </c>
      <c r="H9" s="5" t="str">
        <f>IF($B9="N/A","N/A",IF(G9&gt;7000,"No",IF(G9&lt;2000,"No","Yes")))</f>
        <v>No</v>
      </c>
      <c r="I9" s="6">
        <v>2.9980000000000002</v>
      </c>
      <c r="J9" s="6">
        <v>3.8359999999999999</v>
      </c>
      <c r="K9" s="91" t="str">
        <f t="shared" si="0"/>
        <v>Yes</v>
      </c>
    </row>
    <row r="10" spans="1:11" x14ac:dyDescent="0.25">
      <c r="A10" s="87" t="s">
        <v>822</v>
      </c>
      <c r="B10" s="21" t="s">
        <v>213</v>
      </c>
      <c r="C10" s="51">
        <v>1577.632642</v>
      </c>
      <c r="D10" s="5" t="str">
        <f>IF($B10="N/A","N/A",IF(C10&gt;15,"No",IF(C10&lt;-15,"No","Yes")))</f>
        <v>N/A</v>
      </c>
      <c r="E10" s="51">
        <v>1538.4078393</v>
      </c>
      <c r="F10" s="5" t="str">
        <f>IF($B10="N/A","N/A",IF(E10&gt;15,"No",IF(E10&lt;-15,"No","Yes")))</f>
        <v>N/A</v>
      </c>
      <c r="G10" s="51">
        <v>1555.1593006000001</v>
      </c>
      <c r="H10" s="5" t="str">
        <f>IF($B10="N/A","N/A",IF(G10&gt;15,"No",IF(G10&lt;-15,"No","Yes")))</f>
        <v>N/A</v>
      </c>
      <c r="I10" s="6">
        <v>-2.4900000000000002</v>
      </c>
      <c r="J10" s="6">
        <v>1.089</v>
      </c>
      <c r="K10" s="91" t="str">
        <f t="shared" si="0"/>
        <v>Yes</v>
      </c>
    </row>
    <row r="11" spans="1:11" x14ac:dyDescent="0.25">
      <c r="A11" s="87" t="s">
        <v>309</v>
      </c>
      <c r="B11" s="21" t="s">
        <v>219</v>
      </c>
      <c r="C11" s="5">
        <v>0.53490419119999999</v>
      </c>
      <c r="D11" s="5" t="str">
        <f>IF($B11="N/A","N/A",IF(C11&gt;10,"No",IF(C11&lt;=0,"No","Yes")))</f>
        <v>Yes</v>
      </c>
      <c r="E11" s="5">
        <v>0.93909846549999998</v>
      </c>
      <c r="F11" s="5" t="str">
        <f>IF($B11="N/A","N/A",IF(E11&gt;10,"No",IF(E11&lt;=0,"No","Yes")))</f>
        <v>Yes</v>
      </c>
      <c r="G11" s="5">
        <v>0.59746400170000002</v>
      </c>
      <c r="H11" s="5" t="str">
        <f>IF($B11="N/A","N/A",IF(G11&gt;10,"No",IF(G11&lt;=0,"No","Yes")))</f>
        <v>Yes</v>
      </c>
      <c r="I11" s="6">
        <v>75.56</v>
      </c>
      <c r="J11" s="6">
        <v>-36.4</v>
      </c>
      <c r="K11" s="91" t="str">
        <f t="shared" si="0"/>
        <v>No</v>
      </c>
    </row>
    <row r="12" spans="1:11" x14ac:dyDescent="0.25">
      <c r="A12" s="87" t="s">
        <v>823</v>
      </c>
      <c r="B12" s="21" t="s">
        <v>213</v>
      </c>
      <c r="C12" s="51">
        <v>4322.2405062999997</v>
      </c>
      <c r="D12" s="5" t="str">
        <f>IF($B12="N/A","N/A",IF(C12&gt;15,"No",IF(C12&lt;-15,"No","Yes")))</f>
        <v>N/A</v>
      </c>
      <c r="E12" s="51">
        <v>8142.5531915000001</v>
      </c>
      <c r="F12" s="5" t="str">
        <f>IF($B12="N/A","N/A",IF(E12&gt;15,"No",IF(E12&lt;-15,"No","Yes")))</f>
        <v>N/A</v>
      </c>
      <c r="G12" s="51">
        <v>4662.057554</v>
      </c>
      <c r="H12" s="5" t="str">
        <f>IF($B12="N/A","N/A",IF(G12&gt;15,"No",IF(G12&lt;-15,"No","Yes")))</f>
        <v>N/A</v>
      </c>
      <c r="I12" s="6">
        <v>88.39</v>
      </c>
      <c r="J12" s="6">
        <v>-42.7</v>
      </c>
      <c r="K12" s="91" t="str">
        <f t="shared" si="0"/>
        <v>No</v>
      </c>
    </row>
    <row r="13" spans="1:11" x14ac:dyDescent="0.25">
      <c r="A13" s="87" t="s">
        <v>310</v>
      </c>
      <c r="B13" s="21" t="s">
        <v>214</v>
      </c>
      <c r="C13" s="4">
        <v>99.939061547999998</v>
      </c>
      <c r="D13" s="5" t="str">
        <f>IF($B13="N/A","N/A",IF(C13&gt;100,"No",IF(C13&lt;95,"No","Yes")))</f>
        <v>Yes</v>
      </c>
      <c r="E13" s="4">
        <v>99.992007673000003</v>
      </c>
      <c r="F13" s="5" t="str">
        <f>IF($B13="N/A","N/A",IF(E13&gt;100,"No",IF(E13&lt;95,"No","Yes")))</f>
        <v>Yes</v>
      </c>
      <c r="G13" s="4">
        <v>99.991403395999995</v>
      </c>
      <c r="H13" s="5" t="str">
        <f>IF($B13="N/A","N/A",IF(G13&gt;100,"No",IF(G13&lt;95,"No","Yes")))</f>
        <v>Yes</v>
      </c>
      <c r="I13" s="6">
        <v>5.2999999999999999E-2</v>
      </c>
      <c r="J13" s="6">
        <v>-1E-3</v>
      </c>
      <c r="K13" s="91" t="str">
        <f t="shared" si="0"/>
        <v>Yes</v>
      </c>
    </row>
    <row r="14" spans="1:11" x14ac:dyDescent="0.25">
      <c r="A14" s="87" t="s">
        <v>824</v>
      </c>
      <c r="B14" s="21" t="s">
        <v>220</v>
      </c>
      <c r="C14" s="4">
        <v>1.1512195122</v>
      </c>
      <c r="D14" s="5" t="str">
        <f>IF($B14="N/A","N/A",IF(C14&gt;1,"Yes","No"))</f>
        <v>Yes</v>
      </c>
      <c r="E14" s="4">
        <v>1.1463112461</v>
      </c>
      <c r="F14" s="5" t="str">
        <f>IF($B14="N/A","N/A",IF(E14&gt;1,"Yes","No"))</f>
        <v>Yes</v>
      </c>
      <c r="G14" s="4">
        <v>1.1498087091</v>
      </c>
      <c r="H14" s="5" t="str">
        <f>IF($B14="N/A","N/A",IF(G14&gt;1,"Yes","No"))</f>
        <v>Yes</v>
      </c>
      <c r="I14" s="6">
        <v>-0.42599999999999999</v>
      </c>
      <c r="J14" s="6">
        <v>0.30509999999999998</v>
      </c>
      <c r="K14" s="91" t="str">
        <f t="shared" si="0"/>
        <v>Yes</v>
      </c>
    </row>
    <row r="15" spans="1:11" x14ac:dyDescent="0.25">
      <c r="A15" s="87" t="s">
        <v>311</v>
      </c>
      <c r="B15" s="21" t="s">
        <v>214</v>
      </c>
      <c r="C15" s="4">
        <v>99.810413703999998</v>
      </c>
      <c r="D15" s="5" t="str">
        <f>IF($B15="N/A","N/A",IF(C15&gt;100,"No",IF(C15&lt;95,"No","Yes")))</f>
        <v>Yes</v>
      </c>
      <c r="E15" s="4">
        <v>99.812180307000006</v>
      </c>
      <c r="F15" s="5" t="str">
        <f>IF($B15="N/A","N/A",IF(E15&gt;100,"No",IF(E15&lt;95,"No","Yes")))</f>
        <v>Yes</v>
      </c>
      <c r="G15" s="4">
        <v>99.583064688999997</v>
      </c>
      <c r="H15" s="5" t="str">
        <f>IF($B15="N/A","N/A",IF(G15&gt;100,"No",IF(G15&lt;95,"No","Yes")))</f>
        <v>Yes</v>
      </c>
      <c r="I15" s="6">
        <v>1.8E-3</v>
      </c>
      <c r="J15" s="6">
        <v>-0.23</v>
      </c>
      <c r="K15" s="91" t="str">
        <f t="shared" si="0"/>
        <v>Yes</v>
      </c>
    </row>
    <row r="16" spans="1:11" x14ac:dyDescent="0.25">
      <c r="A16" s="87" t="s">
        <v>825</v>
      </c>
      <c r="B16" s="21" t="s">
        <v>221</v>
      </c>
      <c r="C16" s="4">
        <v>8.1503290143000005</v>
      </c>
      <c r="D16" s="5" t="str">
        <f>IF($B16="N/A","N/A",IF(C16&gt;3,"Yes","No"))</f>
        <v>Yes</v>
      </c>
      <c r="E16" s="4">
        <v>8.2366577251000006</v>
      </c>
      <c r="F16" s="5" t="str">
        <f>IF($B16="N/A","N/A",IF(E16&gt;3,"Yes","No"))</f>
        <v>Yes</v>
      </c>
      <c r="G16" s="4">
        <v>8.3803090470000008</v>
      </c>
      <c r="H16" s="5" t="str">
        <f>IF($B16="N/A","N/A",IF(G16&gt;3,"Yes","No"))</f>
        <v>Yes</v>
      </c>
      <c r="I16" s="6">
        <v>1.0589999999999999</v>
      </c>
      <c r="J16" s="6">
        <v>1.744</v>
      </c>
      <c r="K16" s="91" t="str">
        <f t="shared" si="0"/>
        <v>Yes</v>
      </c>
    </row>
    <row r="17" spans="1:11" x14ac:dyDescent="0.25">
      <c r="A17" s="87" t="s">
        <v>826</v>
      </c>
      <c r="B17" s="21" t="s">
        <v>222</v>
      </c>
      <c r="C17" s="4">
        <v>4.2520143544</v>
      </c>
      <c r="D17" s="5" t="str">
        <f>IF($B17="N/A","N/A",IF(C17&gt;=8,"No",IF(C17&lt;2,"No","Yes")))</f>
        <v>Yes</v>
      </c>
      <c r="E17" s="4">
        <v>4.5356857417000001</v>
      </c>
      <c r="F17" s="5" t="str">
        <f>IF($B17="N/A","N/A",IF(E17&gt;=8,"No",IF(E17&lt;2,"No","Yes")))</f>
        <v>Yes</v>
      </c>
      <c r="G17" s="4">
        <v>4.3665162260999999</v>
      </c>
      <c r="H17" s="5" t="str">
        <f>IF($B17="N/A","N/A",IF(G17&gt;=8,"No",IF(G17&lt;2,"No","Yes")))</f>
        <v>Yes</v>
      </c>
      <c r="I17" s="6">
        <v>6.6710000000000003</v>
      </c>
      <c r="J17" s="6">
        <v>-3.73</v>
      </c>
      <c r="K17" s="91" t="str">
        <f t="shared" si="0"/>
        <v>Yes</v>
      </c>
    </row>
    <row r="18" spans="1:11" x14ac:dyDescent="0.25">
      <c r="A18" s="87" t="s">
        <v>827</v>
      </c>
      <c r="B18" s="21" t="s">
        <v>222</v>
      </c>
      <c r="C18" s="4">
        <v>4.2532520324999998</v>
      </c>
      <c r="D18" s="5" t="str">
        <f>IF($B18="N/A","N/A",IF(C18&gt;=8,"No",IF(C18&lt;2,"No","Yes")))</f>
        <v>Yes</v>
      </c>
      <c r="E18" s="4">
        <v>4.4937649879999997</v>
      </c>
      <c r="F18" s="5" t="str">
        <f>IF($B18="N/A","N/A",IF(E18&gt;=8,"No",IF(E18&lt;2,"No","Yes")))</f>
        <v>Yes</v>
      </c>
      <c r="G18" s="4">
        <v>4.6170743239999998</v>
      </c>
      <c r="H18" s="5" t="str">
        <f>IF($B18="N/A","N/A",IF(G18&gt;=8,"No",IF(G18&lt;2,"No","Yes")))</f>
        <v>Yes</v>
      </c>
      <c r="I18" s="6">
        <v>5.6550000000000002</v>
      </c>
      <c r="J18" s="6">
        <v>2.7440000000000002</v>
      </c>
      <c r="K18" s="91" t="str">
        <f t="shared" si="0"/>
        <v>Yes</v>
      </c>
    </row>
    <row r="19" spans="1:11" x14ac:dyDescent="0.25">
      <c r="A19" s="87" t="s">
        <v>312</v>
      </c>
      <c r="B19" s="21" t="s">
        <v>223</v>
      </c>
      <c r="C19" s="4">
        <v>99.993229060999994</v>
      </c>
      <c r="D19" s="5" t="str">
        <f>IF(OR($B19="N/A",$C19="N/A"),"N/A",IF(C19&gt;100,"No",IF(C19&lt;98,"No","Yes")))</f>
        <v>Yes</v>
      </c>
      <c r="E19" s="4">
        <v>99.984015345000003</v>
      </c>
      <c r="F19" s="5" t="str">
        <f>IF(OR($B19="N/A",$E19="N/A"),"N/A",IF(E19&gt;100,"No",IF(E19&lt;98,"No","Yes")))</f>
        <v>Yes</v>
      </c>
      <c r="G19" s="4">
        <v>99.157532775000007</v>
      </c>
      <c r="H19" s="5" t="str">
        <f>IF($B19="N/A","N/A",IF(G19&gt;100,"No",IF(G19&lt;98,"No","Yes")))</f>
        <v>Yes</v>
      </c>
      <c r="I19" s="6">
        <v>-8.9999999999999993E-3</v>
      </c>
      <c r="J19" s="6">
        <v>-0.82699999999999996</v>
      </c>
      <c r="K19" s="91" t="str">
        <f t="shared" si="0"/>
        <v>Yes</v>
      </c>
    </row>
    <row r="20" spans="1:11" x14ac:dyDescent="0.25">
      <c r="A20" s="87" t="s">
        <v>31</v>
      </c>
      <c r="B20" s="29" t="s">
        <v>214</v>
      </c>
      <c r="C20" s="4">
        <v>99.796871826</v>
      </c>
      <c r="D20" s="5" t="str">
        <f>IF($B20="N/A","N/A",IF(C20&gt;100,"No",IF(C20&lt;95,"No","Yes")))</f>
        <v>Yes</v>
      </c>
      <c r="E20" s="4">
        <v>99.808184143000005</v>
      </c>
      <c r="F20" s="5" t="str">
        <f>IF($B20="N/A","N/A",IF(E20&gt;100,"No",IF(E20&lt;95,"No","Yes")))</f>
        <v>Yes</v>
      </c>
      <c r="G20" s="4">
        <v>98.796475392000005</v>
      </c>
      <c r="H20" s="5" t="str">
        <f>IF($B20="N/A","N/A",IF(G20&gt;100,"No",IF(G20&lt;95,"No","Yes")))</f>
        <v>Yes</v>
      </c>
      <c r="I20" s="6">
        <v>1.1299999999999999E-2</v>
      </c>
      <c r="J20" s="6">
        <v>-1.01</v>
      </c>
      <c r="K20" s="91" t="str">
        <f t="shared" si="0"/>
        <v>Yes</v>
      </c>
    </row>
    <row r="21" spans="1:11" x14ac:dyDescent="0.25">
      <c r="A21" s="87"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91" t="str">
        <f t="shared" si="0"/>
        <v>Yes</v>
      </c>
    </row>
    <row r="22" spans="1:11" x14ac:dyDescent="0.25">
      <c r="A22" s="87" t="s">
        <v>1695</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91" t="str">
        <f t="shared" si="0"/>
        <v>N/A</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6.0191617577000001</v>
      </c>
      <c r="D24" s="5" t="str">
        <f>IF($B24="N/A","N/A",IF(C24&gt;=2,"Yes","No"))</f>
        <v>Yes</v>
      </c>
      <c r="E24" s="4">
        <v>6.1938139386</v>
      </c>
      <c r="F24" s="5" t="str">
        <f>IF($B24="N/A","N/A",IF(E24&gt;=2,"Yes","No"))</f>
        <v>Yes</v>
      </c>
      <c r="G24" s="4">
        <v>6.3667741242</v>
      </c>
      <c r="H24" s="5" t="str">
        <f>IF($B24="N/A","N/A",IF(G24&gt;=2,"Yes","No"))</f>
        <v>Yes</v>
      </c>
      <c r="I24" s="6">
        <v>2.9020000000000001</v>
      </c>
      <c r="J24" s="6">
        <v>2.7919999999999998</v>
      </c>
      <c r="K24" s="91" t="str">
        <f t="shared" si="0"/>
        <v>Yes</v>
      </c>
    </row>
    <row r="25" spans="1:11" x14ac:dyDescent="0.25">
      <c r="A25" s="87" t="s">
        <v>829</v>
      </c>
      <c r="B25" s="21" t="s">
        <v>226</v>
      </c>
      <c r="C25" s="4">
        <v>3.3313020515999998</v>
      </c>
      <c r="D25" s="5" t="str">
        <f>IF($B25="N/A","N/A",IF(C25&gt;30,"No",IF(C25&lt;5,"No","Yes")))</f>
        <v>No</v>
      </c>
      <c r="E25" s="4">
        <v>2.8212915601000002</v>
      </c>
      <c r="F25" s="5" t="str">
        <f>IF($B25="N/A","N/A",IF(E25&gt;30,"No",IF(E25&lt;5,"No","Yes")))</f>
        <v>No</v>
      </c>
      <c r="G25" s="4">
        <v>2.8325811304999999</v>
      </c>
      <c r="H25" s="5" t="str">
        <f>IF($B25="N/A","N/A",IF(G25&gt;30,"No",IF(G25&lt;5,"No","Yes")))</f>
        <v>No</v>
      </c>
      <c r="I25" s="6">
        <v>-15.3</v>
      </c>
      <c r="J25" s="6">
        <v>0.4002</v>
      </c>
      <c r="K25" s="91" t="str">
        <f t="shared" si="0"/>
        <v>Yes</v>
      </c>
    </row>
    <row r="26" spans="1:11" x14ac:dyDescent="0.25">
      <c r="A26" s="87" t="s">
        <v>830</v>
      </c>
      <c r="B26" s="21" t="s">
        <v>227</v>
      </c>
      <c r="C26" s="4">
        <v>20.204482362</v>
      </c>
      <c r="D26" s="5" t="str">
        <f>IF($B26="N/A","N/A",IF(C26&gt;75,"No",IF(C26&lt;15,"No","Yes")))</f>
        <v>Yes</v>
      </c>
      <c r="E26" s="4">
        <v>19.737052429999999</v>
      </c>
      <c r="F26" s="5" t="str">
        <f>IF($B26="N/A","N/A",IF(E26&gt;75,"No",IF(E26&lt;15,"No","Yes")))</f>
        <v>Yes</v>
      </c>
      <c r="G26" s="4">
        <v>19.350956371999999</v>
      </c>
      <c r="H26" s="5" t="str">
        <f>IF($B26="N/A","N/A",IF(G26&gt;75,"No",IF(G26&lt;15,"No","Yes")))</f>
        <v>Yes</v>
      </c>
      <c r="I26" s="6">
        <v>-2.31</v>
      </c>
      <c r="J26" s="6">
        <v>-1.96</v>
      </c>
      <c r="K26" s="91" t="str">
        <f t="shared" si="0"/>
        <v>Yes</v>
      </c>
    </row>
    <row r="27" spans="1:11" x14ac:dyDescent="0.25">
      <c r="A27" s="87" t="s">
        <v>831</v>
      </c>
      <c r="B27" s="21" t="s">
        <v>228</v>
      </c>
      <c r="C27" s="4">
        <v>76.464215586999998</v>
      </c>
      <c r="D27" s="5" t="str">
        <f>IF($B27="N/A","N/A",IF(C27&gt;70,"No",IF(C27&lt;25,"No","Yes")))</f>
        <v>No</v>
      </c>
      <c r="E27" s="4">
        <v>77.441656010000003</v>
      </c>
      <c r="F27" s="5" t="str">
        <f>IF($B27="N/A","N/A",IF(E27&gt;70,"No",IF(E27&lt;25,"No","Yes")))</f>
        <v>No</v>
      </c>
      <c r="G27" s="4">
        <v>77.816462497000003</v>
      </c>
      <c r="H27" s="5" t="str">
        <f>IF($B27="N/A","N/A",IF(G27&gt;70,"No",IF(G27&lt;25,"No","Yes")))</f>
        <v>No</v>
      </c>
      <c r="I27" s="6">
        <v>1.278</v>
      </c>
      <c r="J27" s="6">
        <v>0.48399999999999999</v>
      </c>
      <c r="K27" s="91" t="str">
        <f t="shared" si="0"/>
        <v>Yes</v>
      </c>
    </row>
    <row r="28" spans="1:11" x14ac:dyDescent="0.25">
      <c r="A28" s="87" t="s">
        <v>318</v>
      </c>
      <c r="B28" s="21" t="s">
        <v>229</v>
      </c>
      <c r="C28" s="4">
        <v>60.241045432999996</v>
      </c>
      <c r="D28" s="5" t="str">
        <f>IF($B28="N/A","N/A",IF(C28&gt;70,"No",IF(C28&lt;35,"No","Yes")))</f>
        <v>Yes</v>
      </c>
      <c r="E28" s="4">
        <v>58.895460358000001</v>
      </c>
      <c r="F28" s="5" t="str">
        <f>IF($B28="N/A","N/A",IF(E28&gt;70,"No",IF(E28&lt;35,"No","Yes")))</f>
        <v>Yes</v>
      </c>
      <c r="G28" s="4">
        <v>60.128949065</v>
      </c>
      <c r="H28" s="5" t="str">
        <f>IF($B28="N/A","N/A",IF(G28&gt;70,"No",IF(G28&lt;35,"No","Yes")))</f>
        <v>Yes</v>
      </c>
      <c r="I28" s="6">
        <v>-2.23</v>
      </c>
      <c r="J28" s="6">
        <v>2.0939999999999999</v>
      </c>
      <c r="K28" s="91" t="str">
        <f t="shared" si="0"/>
        <v>Yes</v>
      </c>
    </row>
    <row r="29" spans="1:11" x14ac:dyDescent="0.25">
      <c r="A29" s="87" t="s">
        <v>832</v>
      </c>
      <c r="B29" s="21" t="s">
        <v>220</v>
      </c>
      <c r="C29" s="4">
        <v>2.0215803079999999</v>
      </c>
      <c r="D29" s="5" t="str">
        <f>IF($B29="N/A","N/A",IF(C29&gt;1,"Yes","No"))</f>
        <v>Yes</v>
      </c>
      <c r="E29" s="4">
        <v>2.0515673768</v>
      </c>
      <c r="F29" s="5" t="str">
        <f>IF($B29="N/A","N/A",IF(E29&gt;1,"Yes","No"))</f>
        <v>Yes</v>
      </c>
      <c r="G29" s="4">
        <v>2.0815640861000002</v>
      </c>
      <c r="H29" s="5" t="str">
        <f>IF($B29="N/A","N/A",IF(G29&gt;1,"Yes","No"))</f>
        <v>Yes</v>
      </c>
      <c r="I29" s="6">
        <v>1.4830000000000001</v>
      </c>
      <c r="J29" s="6">
        <v>1.462</v>
      </c>
      <c r="K29" s="91" t="str">
        <f t="shared" si="0"/>
        <v>Yes</v>
      </c>
    </row>
    <row r="30" spans="1:11" x14ac:dyDescent="0.25">
      <c r="A30" s="87" t="s">
        <v>319</v>
      </c>
      <c r="B30" s="21" t="s">
        <v>213</v>
      </c>
      <c r="C30" s="4">
        <v>1.1239743700000001E-2</v>
      </c>
      <c r="D30" s="5" t="str">
        <f>IF($B30="N/A","N/A",IF(C30&gt;15,"No",IF(C30&lt;-15,"No","Yes")))</f>
        <v>N/A</v>
      </c>
      <c r="E30" s="4">
        <v>0</v>
      </c>
      <c r="F30" s="5" t="str">
        <f>IF($B30="N/A","N/A",IF(E30&gt;15,"No",IF(E30&lt;-15,"No","Yes")))</f>
        <v>N/A</v>
      </c>
      <c r="G30" s="4">
        <v>0</v>
      </c>
      <c r="H30" s="5" t="str">
        <f>IF($B30="N/A","N/A",IF(G30&gt;15,"No",IF(G30&lt;-15,"No","Yes")))</f>
        <v>N/A</v>
      </c>
      <c r="I30" s="6">
        <v>-100</v>
      </c>
      <c r="J30" s="6" t="s">
        <v>1747</v>
      </c>
      <c r="K30" s="91" t="str">
        <f t="shared" si="0"/>
        <v>N/A</v>
      </c>
    </row>
    <row r="31" spans="1:11" x14ac:dyDescent="0.25">
      <c r="A31" s="87" t="s">
        <v>833</v>
      </c>
      <c r="B31" s="21" t="s">
        <v>213</v>
      </c>
      <c r="C31" s="4">
        <v>99.921321793999994</v>
      </c>
      <c r="D31" s="5" t="str">
        <f>IF($B31="N/A","N/A",IF(C31&gt;15,"No",IF(C31&lt;-15,"No","Yes")))</f>
        <v>N/A</v>
      </c>
      <c r="E31" s="4">
        <v>99.979644457000006</v>
      </c>
      <c r="F31" s="5" t="str">
        <f>IF($B31="N/A","N/A",IF(E31&gt;15,"No",IF(E31&lt;-15,"No","Yes")))</f>
        <v>N/A</v>
      </c>
      <c r="G31" s="4">
        <v>99.992851525999995</v>
      </c>
      <c r="H31" s="5" t="str">
        <f>IF($B31="N/A","N/A",IF(G31&gt;15,"No",IF(G31&lt;-15,"No","Yes")))</f>
        <v>N/A</v>
      </c>
      <c r="I31" s="6">
        <v>5.8400000000000001E-2</v>
      </c>
      <c r="J31" s="6">
        <v>1.32E-2</v>
      </c>
      <c r="K31" s="91" t="str">
        <f t="shared" si="0"/>
        <v>Yes</v>
      </c>
    </row>
    <row r="32" spans="1:11" x14ac:dyDescent="0.25">
      <c r="A32" s="87" t="s">
        <v>320</v>
      </c>
      <c r="B32" s="21" t="s">
        <v>213</v>
      </c>
      <c r="C32" s="4">
        <v>100</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85.483106507000002</v>
      </c>
      <c r="D34" s="5" t="str">
        <f>IF($B34="N/A","N/A",IF(C34&gt;=90,"Yes","No"))</f>
        <v>No</v>
      </c>
      <c r="E34" s="4">
        <v>84.766624041</v>
      </c>
      <c r="F34" s="5" t="str">
        <f>IF($B34="N/A","N/A",IF(E34&gt;=90,"Yes","No"))</f>
        <v>No</v>
      </c>
      <c r="G34" s="4">
        <v>89.800128948999998</v>
      </c>
      <c r="H34" s="5" t="str">
        <f>IF($B34="N/A","N/A",IF(G34&gt;=90,"Yes","No"))</f>
        <v>No</v>
      </c>
      <c r="I34" s="6">
        <v>-0.83799999999999997</v>
      </c>
      <c r="J34" s="6">
        <v>5.9379999999999997</v>
      </c>
      <c r="K34" s="91" t="str">
        <f t="shared" si="0"/>
        <v>Yes</v>
      </c>
    </row>
    <row r="35" spans="1:11" x14ac:dyDescent="0.25">
      <c r="A35" s="87" t="s">
        <v>323</v>
      </c>
      <c r="B35" s="21" t="s">
        <v>213</v>
      </c>
      <c r="C35" s="4">
        <v>20.041979822999998</v>
      </c>
      <c r="D35" s="5" t="str">
        <f>IF($B35="N/A","N/A",IF(C35&gt;15,"No",IF(C35&lt;-15,"No","Yes")))</f>
        <v>N/A</v>
      </c>
      <c r="E35" s="4">
        <v>19.457320972000002</v>
      </c>
      <c r="F35" s="5" t="str">
        <f>IF($B35="N/A","N/A",IF(E35&gt;15,"No",IF(E35&lt;-15,"No","Yes")))</f>
        <v>N/A</v>
      </c>
      <c r="G35" s="4">
        <v>19.484203740000002</v>
      </c>
      <c r="H35" s="5" t="str">
        <f>IF($B35="N/A","N/A",IF(G35&gt;15,"No",IF(G35&lt;-15,"No","Yes")))</f>
        <v>N/A</v>
      </c>
      <c r="I35" s="6">
        <v>-2.92</v>
      </c>
      <c r="J35" s="6">
        <v>0.13819999999999999</v>
      </c>
      <c r="K35" s="91" t="str">
        <f t="shared" si="0"/>
        <v>Yes</v>
      </c>
    </row>
    <row r="36" spans="1:11" x14ac:dyDescent="0.25">
      <c r="A36" s="87" t="s">
        <v>1730</v>
      </c>
      <c r="B36" s="21" t="s">
        <v>213</v>
      </c>
      <c r="C36" s="4">
        <v>19.635723474999999</v>
      </c>
      <c r="D36" s="5" t="str">
        <f>IF($B36="N/A","N/A",IF(C36&gt;15,"No",IF(C36&lt;-15,"No","Yes")))</f>
        <v>N/A</v>
      </c>
      <c r="E36" s="4">
        <v>20.548273656999999</v>
      </c>
      <c r="F36" s="5" t="str">
        <f>IF($B36="N/A","N/A",IF(E36&gt;15,"No",IF(E36&lt;-15,"No","Yes")))</f>
        <v>N/A</v>
      </c>
      <c r="G36" s="4">
        <v>20.760799484</v>
      </c>
      <c r="H36" s="5" t="str">
        <f>IF($B36="N/A","N/A",IF(G36&gt;15,"No",IF(G36&lt;-15,"No","Yes")))</f>
        <v>N/A</v>
      </c>
      <c r="I36" s="6">
        <v>4.6470000000000002</v>
      </c>
      <c r="J36" s="6">
        <v>1.034</v>
      </c>
      <c r="K36" s="91" t="str">
        <f t="shared" si="0"/>
        <v>Yes</v>
      </c>
    </row>
    <row r="37" spans="1:11" x14ac:dyDescent="0.25">
      <c r="A37" s="87" t="s">
        <v>372</v>
      </c>
      <c r="B37" s="21" t="s">
        <v>231</v>
      </c>
      <c r="C37" s="4">
        <v>85.117475794000001</v>
      </c>
      <c r="D37" s="5" t="str">
        <f>IF($B37="N/A","N/A",IF(C37&gt;90,"No",IF(C37&lt;75,"No","Yes")))</f>
        <v>Yes</v>
      </c>
      <c r="E37" s="4">
        <v>84.378996164</v>
      </c>
      <c r="F37" s="5" t="str">
        <f>IF($B37="N/A","N/A",IF(E37&gt;90,"No",IF(E37&lt;75,"No","Yes")))</f>
        <v>Yes</v>
      </c>
      <c r="G37" s="4">
        <v>82.948635288999995</v>
      </c>
      <c r="H37" s="5" t="str">
        <f>IF($B37="N/A","N/A",IF(G37&gt;90,"No",IF(G37&lt;75,"No","Yes")))</f>
        <v>Yes</v>
      </c>
      <c r="I37" s="6">
        <v>-0.86799999999999999</v>
      </c>
      <c r="J37" s="6">
        <v>-1.7</v>
      </c>
      <c r="K37" s="91" t="str">
        <f>IF(J37="Div by 0", "N/A", IF(J37="N/A","N/A", IF(J37&gt;30, "No", IF(J37&lt;-30, "No", "Yes"))))</f>
        <v>Yes</v>
      </c>
    </row>
    <row r="38" spans="1:11" x14ac:dyDescent="0.25">
      <c r="A38" s="87" t="s">
        <v>373</v>
      </c>
      <c r="B38" s="21" t="s">
        <v>232</v>
      </c>
      <c r="C38" s="4">
        <v>11.869456294000001</v>
      </c>
      <c r="D38" s="5" t="str">
        <f>IF($B38="N/A","N/A",IF(C38&gt;10,"No",IF(C38&lt;1,"No","Yes")))</f>
        <v>No</v>
      </c>
      <c r="E38" s="4">
        <v>12.579923274</v>
      </c>
      <c r="F38" s="5" t="str">
        <f>IF($B38="N/A","N/A",IF(E38&gt;10,"No",IF(E38&lt;1,"No","Yes")))</f>
        <v>No</v>
      </c>
      <c r="G38" s="4">
        <v>13.694390715999999</v>
      </c>
      <c r="H38" s="5" t="str">
        <f>IF($B38="N/A","N/A",IF(G38&gt;10,"No",IF(G38&lt;1,"No","Yes")))</f>
        <v>No</v>
      </c>
      <c r="I38" s="6">
        <v>5.9859999999999998</v>
      </c>
      <c r="J38" s="6">
        <v>8.859</v>
      </c>
      <c r="K38" s="91" t="str">
        <f>IF(J38="Div by 0", "N/A", IF(J38="N/A","N/A", IF(J38&gt;30, "No", IF(J38&lt;-30, "No", "Yes"))))</f>
        <v>Yes</v>
      </c>
    </row>
    <row r="39" spans="1:11" x14ac:dyDescent="0.25">
      <c r="A39" s="87" t="s">
        <v>374</v>
      </c>
      <c r="B39" s="21" t="s">
        <v>233</v>
      </c>
      <c r="C39" s="4">
        <v>4.0625634799999998E-2</v>
      </c>
      <c r="D39" s="5" t="str">
        <f>IF($B39="N/A","N/A",IF(C39&gt;2,"No",IF(C39&lt;=0,"No","Yes")))</f>
        <v>Yes</v>
      </c>
      <c r="E39" s="4">
        <v>7.9923273700000005E-2</v>
      </c>
      <c r="F39" s="5" t="str">
        <f>IF($B39="N/A","N/A",IF(E39&gt;2,"No",IF(E39&lt;=0,"No","Yes")))</f>
        <v>Yes</v>
      </c>
      <c r="G39" s="4">
        <v>9.0264345600000004E-2</v>
      </c>
      <c r="H39" s="5" t="str">
        <f>IF($B39="N/A","N/A",IF(G39&gt;2,"No",IF(G39&lt;=0,"No","Yes")))</f>
        <v>Yes</v>
      </c>
      <c r="I39" s="6">
        <v>96.73</v>
      </c>
      <c r="J39" s="6">
        <v>12.94</v>
      </c>
      <c r="K39" s="91" t="str">
        <f>IF(J39="Div by 0", "N/A", IF(J39="N/A","N/A", IF(J39&gt;30, "No", IF(J39&lt;-30, "No", "Yes"))))</f>
        <v>Yes</v>
      </c>
    </row>
    <row r="40" spans="1:11" x14ac:dyDescent="0.25">
      <c r="A40" s="103" t="s">
        <v>375</v>
      </c>
      <c r="B40" s="99" t="s">
        <v>234</v>
      </c>
      <c r="C40" s="104">
        <v>0.65001015640000004</v>
      </c>
      <c r="D40" s="100" t="str">
        <f>IF($B40="N/A","N/A",IF(C40&gt;3,"No",IF(C40&lt;=0,"No","Yes")))</f>
        <v>Yes</v>
      </c>
      <c r="E40" s="104">
        <v>0.79124040920000005</v>
      </c>
      <c r="F40" s="100" t="str">
        <f>IF($B40="N/A","N/A",IF(E40&gt;3,"No",IF(E40&lt;=0,"No","Yes")))</f>
        <v>Yes</v>
      </c>
      <c r="G40" s="104">
        <v>0.84676552760000001</v>
      </c>
      <c r="H40" s="100" t="str">
        <f>IF($B40="N/A","N/A",IF(G40&gt;3,"No",IF(G40&lt;=0,"No","Yes")))</f>
        <v>Yes</v>
      </c>
      <c r="I40" s="101">
        <v>21.73</v>
      </c>
      <c r="J40" s="101">
        <v>7.0170000000000003</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10585</v>
      </c>
      <c r="D6" s="5" t="str">
        <f>IF($B6="N/A","N/A",IF(C6&gt;15,"No",IF(C6&lt;-15,"No","Yes")))</f>
        <v>N/A</v>
      </c>
      <c r="E6" s="22">
        <v>10088</v>
      </c>
      <c r="F6" s="5" t="str">
        <f>IF($B6="N/A","N/A",IF(E6&gt;15,"No",IF(E6&lt;-15,"No","Yes")))</f>
        <v>N/A</v>
      </c>
      <c r="G6" s="22">
        <v>10069</v>
      </c>
      <c r="H6" s="5" t="str">
        <f>IF($B6="N/A","N/A",IF(G6&gt;15,"No",IF(G6&lt;-15,"No","Yes")))</f>
        <v>N/A</v>
      </c>
      <c r="I6" s="6">
        <v>-4.7</v>
      </c>
      <c r="J6" s="6">
        <v>-0.188</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1294.0303259</v>
      </c>
      <c r="D9" s="5" t="str">
        <f>IF($B9="N/A","N/A",IF(C9&gt;15,"No",IF(C9&lt;-15,"No","Yes")))</f>
        <v>N/A</v>
      </c>
      <c r="E9" s="51">
        <v>1200.5781125999999</v>
      </c>
      <c r="F9" s="5" t="str">
        <f>IF($B9="N/A","N/A",IF(E9&gt;15,"No",IF(E9&lt;-15,"No","Yes")))</f>
        <v>N/A</v>
      </c>
      <c r="G9" s="51">
        <v>1244.2132286999999</v>
      </c>
      <c r="H9" s="5" t="str">
        <f>IF($B9="N/A","N/A",IF(G9&gt;15,"No",IF(G9&lt;-15,"No","Yes")))</f>
        <v>N/A</v>
      </c>
      <c r="I9" s="6">
        <v>-7.22</v>
      </c>
      <c r="J9" s="6">
        <v>3.6349999999999998</v>
      </c>
      <c r="K9" s="91" t="str">
        <f t="shared" si="0"/>
        <v>Yes</v>
      </c>
    </row>
    <row r="10" spans="1:11" x14ac:dyDescent="0.25">
      <c r="A10" s="87" t="s">
        <v>309</v>
      </c>
      <c r="B10" s="21" t="s">
        <v>213</v>
      </c>
      <c r="C10" s="4">
        <v>1.4926783184000001</v>
      </c>
      <c r="D10" s="5" t="str">
        <f>IF($B10="N/A","N/A",IF(C10&gt;15,"No",IF(C10&lt;-15,"No","Yes")))</f>
        <v>N/A</v>
      </c>
      <c r="E10" s="4">
        <v>3.3009516256999998</v>
      </c>
      <c r="F10" s="5" t="str">
        <f>IF($B10="N/A","N/A",IF(E10&gt;15,"No",IF(E10&lt;-15,"No","Yes")))</f>
        <v>N/A</v>
      </c>
      <c r="G10" s="4">
        <v>0.97328433810000003</v>
      </c>
      <c r="H10" s="5" t="str">
        <f>IF($B10="N/A","N/A",IF(G10&gt;15,"No",IF(G10&lt;-15,"No","Yes")))</f>
        <v>N/A</v>
      </c>
      <c r="I10" s="6">
        <v>121.1</v>
      </c>
      <c r="J10" s="6">
        <v>-70.5</v>
      </c>
      <c r="K10" s="91" t="str">
        <f t="shared" si="0"/>
        <v>No</v>
      </c>
    </row>
    <row r="11" spans="1:11" x14ac:dyDescent="0.25">
      <c r="A11" s="87" t="s">
        <v>823</v>
      </c>
      <c r="B11" s="21" t="s">
        <v>213</v>
      </c>
      <c r="C11" s="51">
        <v>9626.7658228</v>
      </c>
      <c r="D11" s="5" t="str">
        <f>IF($B11="N/A","N/A",IF(C11&gt;15,"No",IF(C11&lt;-15,"No","Yes")))</f>
        <v>N/A</v>
      </c>
      <c r="E11" s="51">
        <v>11692.285285</v>
      </c>
      <c r="F11" s="5" t="str">
        <f>IF($B11="N/A","N/A",IF(E11&gt;15,"No",IF(E11&lt;-15,"No","Yes")))</f>
        <v>N/A</v>
      </c>
      <c r="G11" s="51">
        <v>8150.2448979999999</v>
      </c>
      <c r="H11" s="5" t="str">
        <f>IF($B11="N/A","N/A",IF(G11&gt;15,"No",IF(G11&lt;-15,"No","Yes")))</f>
        <v>N/A</v>
      </c>
      <c r="I11" s="6">
        <v>21.46</v>
      </c>
      <c r="J11" s="6">
        <v>-30.3</v>
      </c>
      <c r="K11" s="91" t="str">
        <f t="shared" si="0"/>
        <v>No</v>
      </c>
    </row>
    <row r="12" spans="1:11" x14ac:dyDescent="0.25">
      <c r="A12" s="87" t="s">
        <v>310</v>
      </c>
      <c r="B12" s="21" t="s">
        <v>214</v>
      </c>
      <c r="C12" s="4">
        <v>99.414265470000004</v>
      </c>
      <c r="D12" s="5" t="str">
        <f>IF($B12="N/A","N/A",IF(C12&gt;100,"No",IF(C12&lt;95,"No","Yes")))</f>
        <v>Yes</v>
      </c>
      <c r="E12" s="4">
        <v>98.413957177</v>
      </c>
      <c r="F12" s="5" t="str">
        <f>IF($B12="N/A","N/A",IF(E12&gt;100,"No",IF(E12&lt;95,"No","Yes")))</f>
        <v>Yes</v>
      </c>
      <c r="G12" s="4">
        <v>98.927400934000005</v>
      </c>
      <c r="H12" s="5" t="str">
        <f>IF($B12="N/A","N/A",IF(G12&gt;100,"No",IF(G12&lt;95,"No","Yes")))</f>
        <v>Yes</v>
      </c>
      <c r="I12" s="6">
        <v>-1.01</v>
      </c>
      <c r="J12" s="6">
        <v>0.52170000000000005</v>
      </c>
      <c r="K12" s="91" t="str">
        <f t="shared" si="0"/>
        <v>Yes</v>
      </c>
    </row>
    <row r="13" spans="1:11" x14ac:dyDescent="0.25">
      <c r="A13" s="87" t="s">
        <v>824</v>
      </c>
      <c r="B13" s="21" t="s">
        <v>220</v>
      </c>
      <c r="C13" s="4">
        <v>1.2053596883</v>
      </c>
      <c r="D13" s="5" t="str">
        <f>IF($B13="N/A","N/A",IF(C13&gt;1,"Yes","No"))</f>
        <v>Yes</v>
      </c>
      <c r="E13" s="4">
        <v>1.2087026591000001</v>
      </c>
      <c r="F13" s="5" t="str">
        <f>IF($B13="N/A","N/A",IF(E13&gt;1,"Yes","No"))</f>
        <v>Yes</v>
      </c>
      <c r="G13" s="4">
        <v>1.1949603452999999</v>
      </c>
      <c r="H13" s="5" t="str">
        <f>IF($B13="N/A","N/A",IF(G13&gt;1,"Yes","No"))</f>
        <v>Yes</v>
      </c>
      <c r="I13" s="6">
        <v>0.27729999999999999</v>
      </c>
      <c r="J13" s="6">
        <v>-1.1399999999999999</v>
      </c>
      <c r="K13" s="91" t="str">
        <f t="shared" si="0"/>
        <v>Yes</v>
      </c>
    </row>
    <row r="14" spans="1:11" x14ac:dyDescent="0.25">
      <c r="A14" s="87" t="s">
        <v>311</v>
      </c>
      <c r="B14" s="21" t="s">
        <v>214</v>
      </c>
      <c r="C14" s="4">
        <v>99.943316013</v>
      </c>
      <c r="D14" s="5" t="str">
        <f>IF($B14="N/A","N/A",IF(C14&gt;100,"No",IF(C14&lt;95,"No","Yes")))</f>
        <v>Yes</v>
      </c>
      <c r="E14" s="4">
        <v>99.881046788000006</v>
      </c>
      <c r="F14" s="5" t="str">
        <f>IF($B14="N/A","N/A",IF(E14&gt;100,"No",IF(E14&lt;95,"No","Yes")))</f>
        <v>Yes</v>
      </c>
      <c r="G14" s="4">
        <v>99.841096434999997</v>
      </c>
      <c r="H14" s="5" t="str">
        <f>IF($B14="N/A","N/A",IF(G14&gt;100,"No",IF(G14&lt;95,"No","Yes")))</f>
        <v>Yes</v>
      </c>
      <c r="I14" s="6">
        <v>-6.2E-2</v>
      </c>
      <c r="J14" s="6">
        <v>-0.04</v>
      </c>
      <c r="K14" s="91" t="str">
        <f t="shared" si="0"/>
        <v>Yes</v>
      </c>
    </row>
    <row r="15" spans="1:11" x14ac:dyDescent="0.25">
      <c r="A15" s="87" t="s">
        <v>825</v>
      </c>
      <c r="B15" s="21" t="s">
        <v>221</v>
      </c>
      <c r="C15" s="4">
        <v>11.440117213000001</v>
      </c>
      <c r="D15" s="5" t="str">
        <f>IF($B15="N/A","N/A",IF(C15&gt;3,"Yes","No"))</f>
        <v>Yes</v>
      </c>
      <c r="E15" s="4">
        <v>11.584259627</v>
      </c>
      <c r="F15" s="5" t="str">
        <f>IF($B15="N/A","N/A",IF(E15&gt;3,"Yes","No"))</f>
        <v>Yes</v>
      </c>
      <c r="G15" s="4">
        <v>11.731224510000001</v>
      </c>
      <c r="H15" s="5" t="str">
        <f>IF($B15="N/A","N/A",IF(G15&gt;3,"Yes","No"))</f>
        <v>Yes</v>
      </c>
      <c r="I15" s="6">
        <v>1.26</v>
      </c>
      <c r="J15" s="6">
        <v>1.2689999999999999</v>
      </c>
      <c r="K15" s="91" t="str">
        <f t="shared" si="0"/>
        <v>Yes</v>
      </c>
    </row>
    <row r="16" spans="1:11" x14ac:dyDescent="0.25">
      <c r="A16" s="87" t="s">
        <v>826</v>
      </c>
      <c r="B16" s="21" t="s">
        <v>222</v>
      </c>
      <c r="C16" s="4">
        <v>4.9182805856999998</v>
      </c>
      <c r="D16" s="5" t="str">
        <f>IF($B16="N/A","N/A",IF(C16&gt;=8,"No",IF(C16&lt;2,"No","Yes")))</f>
        <v>Yes</v>
      </c>
      <c r="E16" s="4">
        <v>5.1322363203999997</v>
      </c>
      <c r="F16" s="5" t="str">
        <f>IF($B16="N/A","N/A",IF(E16&gt;=8,"No",IF(E16&lt;2,"No","Yes")))</f>
        <v>Yes</v>
      </c>
      <c r="G16" s="4">
        <v>4.6396861654999997</v>
      </c>
      <c r="H16" s="5" t="str">
        <f>IF($B16="N/A","N/A",IF(G16&gt;=8,"No",IF(G16&lt;2,"No","Yes")))</f>
        <v>Yes</v>
      </c>
      <c r="I16" s="6">
        <v>4.3499999999999996</v>
      </c>
      <c r="J16" s="6">
        <v>-9.6</v>
      </c>
      <c r="K16" s="91" t="str">
        <f t="shared" si="0"/>
        <v>Yes</v>
      </c>
    </row>
    <row r="17" spans="1:11" x14ac:dyDescent="0.25">
      <c r="A17" s="87" t="s">
        <v>312</v>
      </c>
      <c r="B17" s="21" t="s">
        <v>223</v>
      </c>
      <c r="C17" s="4">
        <v>99.329239490000006</v>
      </c>
      <c r="D17" s="5" t="str">
        <f>IF(OR($B17="N/A",$C17="N/A"),"N/A",IF(C17&gt;100,"No",IF(C17&lt;98,"No","Yes")))</f>
        <v>Yes</v>
      </c>
      <c r="E17" s="4">
        <v>96.580095162999996</v>
      </c>
      <c r="F17" s="5" t="str">
        <f>IF(OR($B17="N/A",$E17="N/A"),"N/A",IF(E17&gt;100,"No",IF(E17&lt;98,"No","Yes")))</f>
        <v>No</v>
      </c>
      <c r="G17" s="4">
        <v>97.348296751999996</v>
      </c>
      <c r="H17" s="5" t="str">
        <f>IF($B17="N/A","N/A",IF(G17&gt;100,"No",IF(G17&lt;98,"No","Yes")))</f>
        <v>No</v>
      </c>
      <c r="I17" s="6">
        <v>-2.77</v>
      </c>
      <c r="J17" s="6">
        <v>0.7954</v>
      </c>
      <c r="K17" s="91" t="str">
        <f t="shared" si="0"/>
        <v>Yes</v>
      </c>
    </row>
    <row r="18" spans="1:11" x14ac:dyDescent="0.25">
      <c r="A18" s="87" t="s">
        <v>31</v>
      </c>
      <c r="B18" s="21" t="s">
        <v>214</v>
      </c>
      <c r="C18" s="4">
        <v>99.187529522999995</v>
      </c>
      <c r="D18" s="5" t="str">
        <f>IF($B18="N/A","N/A",IF(C18&gt;100,"No",IF(C18&lt;95,"No","Yes")))</f>
        <v>Yes</v>
      </c>
      <c r="E18" s="4">
        <v>96.015067407000004</v>
      </c>
      <c r="F18" s="5" t="str">
        <f>IF($B18="N/A","N/A",IF(E18&gt;100,"No",IF(E18&lt;95,"No","Yes")))</f>
        <v>Yes</v>
      </c>
      <c r="G18" s="4">
        <v>96.077068229000005</v>
      </c>
      <c r="H18" s="5" t="str">
        <f>IF($B18="N/A","N/A",IF(G18&gt;100,"No",IF(G18&lt;95,"No","Yes")))</f>
        <v>Yes</v>
      </c>
      <c r="I18" s="6">
        <v>-3.2</v>
      </c>
      <c r="J18" s="6">
        <v>6.4600000000000005E-2</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8.1898913557000004</v>
      </c>
      <c r="D21" s="5" t="str">
        <f>IF($B21="N/A","N/A",IF(C21&gt;=2,"Yes","No"))</f>
        <v>Yes</v>
      </c>
      <c r="E21" s="4">
        <v>8.1371927042000003</v>
      </c>
      <c r="F21" s="5" t="str">
        <f>IF($B21="N/A","N/A",IF(E21&gt;=2,"Yes","No"))</f>
        <v>Yes</v>
      </c>
      <c r="G21" s="4">
        <v>8.2741086503000005</v>
      </c>
      <c r="H21" s="5" t="str">
        <f>IF($B21="N/A","N/A",IF(G21&gt;=2,"Yes","No"))</f>
        <v>Yes</v>
      </c>
      <c r="I21" s="6">
        <v>-0.64300000000000002</v>
      </c>
      <c r="J21" s="6">
        <v>1.6830000000000001</v>
      </c>
      <c r="K21" s="91" t="str">
        <f t="shared" si="0"/>
        <v>Yes</v>
      </c>
    </row>
    <row r="22" spans="1:11" x14ac:dyDescent="0.25">
      <c r="A22" s="87" t="s">
        <v>829</v>
      </c>
      <c r="B22" s="21" t="s">
        <v>226</v>
      </c>
      <c r="C22" s="4">
        <v>6.9248937174999998</v>
      </c>
      <c r="D22" s="5" t="str">
        <f>IF($B22="N/A","N/A",IF(C22&gt;30,"No",IF(C22&lt;5,"No","Yes")))</f>
        <v>Yes</v>
      </c>
      <c r="E22" s="4">
        <v>6.4829500397000004</v>
      </c>
      <c r="F22" s="5" t="str">
        <f>IF($B22="N/A","N/A",IF(E22&gt;30,"No",IF(E22&lt;5,"No","Yes")))</f>
        <v>Yes</v>
      </c>
      <c r="G22" s="4">
        <v>6.1773761049000004</v>
      </c>
      <c r="H22" s="5" t="str">
        <f>IF($B22="N/A","N/A",IF(G22&gt;30,"No",IF(G22&lt;5,"No","Yes")))</f>
        <v>Yes</v>
      </c>
      <c r="I22" s="6">
        <v>-6.38</v>
      </c>
      <c r="J22" s="6">
        <v>-4.71</v>
      </c>
      <c r="K22" s="91" t="str">
        <f t="shared" si="0"/>
        <v>Yes</v>
      </c>
    </row>
    <row r="23" spans="1:11" x14ac:dyDescent="0.25">
      <c r="A23" s="87" t="s">
        <v>830</v>
      </c>
      <c r="B23" s="21" t="s">
        <v>227</v>
      </c>
      <c r="C23" s="4">
        <v>33.774208786000003</v>
      </c>
      <c r="D23" s="5" t="str">
        <f>IF($B23="N/A","N/A",IF(C23&gt;75,"No",IF(C23&lt;15,"No","Yes")))</f>
        <v>Yes</v>
      </c>
      <c r="E23" s="4">
        <v>34.764076129999999</v>
      </c>
      <c r="F23" s="5" t="str">
        <f>IF($B23="N/A","N/A",IF(E23&gt;75,"No",IF(E23&lt;15,"No","Yes")))</f>
        <v>Yes</v>
      </c>
      <c r="G23" s="4">
        <v>34.203992452000001</v>
      </c>
      <c r="H23" s="5" t="str">
        <f>IF($B23="N/A","N/A",IF(G23&gt;75,"No",IF(G23&lt;15,"No","Yes")))</f>
        <v>Yes</v>
      </c>
      <c r="I23" s="6">
        <v>2.931</v>
      </c>
      <c r="J23" s="6">
        <v>-1.61</v>
      </c>
      <c r="K23" s="91" t="str">
        <f t="shared" si="0"/>
        <v>Yes</v>
      </c>
    </row>
    <row r="24" spans="1:11" x14ac:dyDescent="0.25">
      <c r="A24" s="87" t="s">
        <v>831</v>
      </c>
      <c r="B24" s="21" t="s">
        <v>228</v>
      </c>
      <c r="C24" s="4">
        <v>59.300897495999997</v>
      </c>
      <c r="D24" s="5" t="str">
        <f>IF($B24="N/A","N/A",IF(C24&gt;70,"No",IF(C24&lt;25,"No","Yes")))</f>
        <v>Yes</v>
      </c>
      <c r="E24" s="4">
        <v>58.752973830000002</v>
      </c>
      <c r="F24" s="5" t="str">
        <f>IF($B24="N/A","N/A",IF(E24&gt;70,"No",IF(E24&lt;25,"No","Yes")))</f>
        <v>Yes</v>
      </c>
      <c r="G24" s="4">
        <v>59.618631442999998</v>
      </c>
      <c r="H24" s="5" t="str">
        <f>IF($B24="N/A","N/A",IF(G24&gt;70,"No",IF(G24&lt;25,"No","Yes")))</f>
        <v>Yes</v>
      </c>
      <c r="I24" s="6">
        <v>-0.92400000000000004</v>
      </c>
      <c r="J24" s="6">
        <v>1.4730000000000001</v>
      </c>
      <c r="K24" s="91" t="str">
        <f t="shared" si="0"/>
        <v>Yes</v>
      </c>
    </row>
    <row r="25" spans="1:11" x14ac:dyDescent="0.25">
      <c r="A25" s="87" t="s">
        <v>318</v>
      </c>
      <c r="B25" s="21" t="s">
        <v>229</v>
      </c>
      <c r="C25" s="4">
        <v>47.047709021999999</v>
      </c>
      <c r="D25" s="5" t="str">
        <f>IF($B25="N/A","N/A",IF(C25&gt;70,"No",IF(C25&lt;35,"No","Yes")))</f>
        <v>Yes</v>
      </c>
      <c r="E25" s="4">
        <v>43.269230769000004</v>
      </c>
      <c r="F25" s="5" t="str">
        <f>IF($B25="N/A","N/A",IF(E25&gt;70,"No",IF(E25&lt;35,"No","Yes")))</f>
        <v>Yes</v>
      </c>
      <c r="G25" s="4">
        <v>45.406693812999997</v>
      </c>
      <c r="H25" s="5" t="str">
        <f>IF($B25="N/A","N/A",IF(G25&gt;70,"No",IF(G25&lt;35,"No","Yes")))</f>
        <v>Yes</v>
      </c>
      <c r="I25" s="6">
        <v>-8.0299999999999994</v>
      </c>
      <c r="J25" s="6">
        <v>4.9400000000000004</v>
      </c>
      <c r="K25" s="91" t="str">
        <f t="shared" si="0"/>
        <v>Yes</v>
      </c>
    </row>
    <row r="26" spans="1:11" x14ac:dyDescent="0.25">
      <c r="A26" s="87" t="s">
        <v>832</v>
      </c>
      <c r="B26" s="21" t="s">
        <v>220</v>
      </c>
      <c r="C26" s="4">
        <v>2.3162650602000001</v>
      </c>
      <c r="D26" s="5" t="str">
        <f>IF($B26="N/A","N/A",IF(C26&gt;1,"Yes","No"))</f>
        <v>Yes</v>
      </c>
      <c r="E26" s="4">
        <v>2.2856815577999998</v>
      </c>
      <c r="F26" s="5" t="str">
        <f>IF($B26="N/A","N/A",IF(E26&gt;1,"Yes","No"))</f>
        <v>Yes</v>
      </c>
      <c r="G26" s="4">
        <v>2.2688101487000001</v>
      </c>
      <c r="H26" s="5" t="str">
        <f>IF($B26="N/A","N/A",IF(G26&gt;1,"Yes","No"))</f>
        <v>Yes</v>
      </c>
      <c r="I26" s="6">
        <v>-1.32</v>
      </c>
      <c r="J26" s="6">
        <v>-0.73799999999999999</v>
      </c>
      <c r="K26" s="91" t="str">
        <f t="shared" si="0"/>
        <v>Yes</v>
      </c>
    </row>
    <row r="27" spans="1:11" x14ac:dyDescent="0.25">
      <c r="A27" s="87" t="s">
        <v>319</v>
      </c>
      <c r="B27" s="21" t="s">
        <v>213</v>
      </c>
      <c r="C27" s="4">
        <v>2.0080321299999999E-2</v>
      </c>
      <c r="D27" s="5" t="str">
        <f>IF($B27="N/A","N/A",IF(C27&gt;15,"No",IF(C27&lt;-15,"No","Yes")))</f>
        <v>N/A</v>
      </c>
      <c r="E27" s="4">
        <v>0</v>
      </c>
      <c r="F27" s="5" t="str">
        <f>IF($B27="N/A","N/A",IF(E27&gt;15,"No",IF(E27&lt;-15,"No","Yes")))</f>
        <v>N/A</v>
      </c>
      <c r="G27" s="4">
        <v>0.15310586179999999</v>
      </c>
      <c r="H27" s="5" t="str">
        <f>IF($B27="N/A","N/A",IF(G27&gt;15,"No",IF(G27&lt;-15,"No","Yes")))</f>
        <v>N/A</v>
      </c>
      <c r="I27" s="6">
        <v>-100</v>
      </c>
      <c r="J27" s="6" t="s">
        <v>1747</v>
      </c>
      <c r="K27" s="91" t="str">
        <f t="shared" si="0"/>
        <v>N/A</v>
      </c>
    </row>
    <row r="28" spans="1:11" x14ac:dyDescent="0.25">
      <c r="A28" s="87" t="s">
        <v>833</v>
      </c>
      <c r="B28" s="21" t="s">
        <v>213</v>
      </c>
      <c r="C28" s="4">
        <v>99.919678715000003</v>
      </c>
      <c r="D28" s="5" t="str">
        <f>IF($B28="N/A","N/A",IF(C28&gt;15,"No",IF(C28&lt;-15,"No","Yes")))</f>
        <v>N/A</v>
      </c>
      <c r="E28" s="4">
        <v>99.885452462999993</v>
      </c>
      <c r="F28" s="5" t="str">
        <f>IF($B28="N/A","N/A",IF(E28&gt;15,"No",IF(E28&lt;-15,"No","Yes")))</f>
        <v>N/A</v>
      </c>
      <c r="G28" s="4">
        <v>99.781277340000003</v>
      </c>
      <c r="H28" s="5" t="str">
        <f>IF($B28="N/A","N/A",IF(G28&gt;15,"No",IF(G28&lt;-15,"No","Yes")))</f>
        <v>N/A</v>
      </c>
      <c r="I28" s="6">
        <v>-3.4000000000000002E-2</v>
      </c>
      <c r="J28" s="6">
        <v>-0.104</v>
      </c>
      <c r="K28" s="91" t="str">
        <f t="shared" si="0"/>
        <v>Yes</v>
      </c>
    </row>
    <row r="29" spans="1:11" x14ac:dyDescent="0.25">
      <c r="A29" s="87" t="s">
        <v>320</v>
      </c>
      <c r="B29" s="21" t="s">
        <v>213</v>
      </c>
      <c r="C29" s="4">
        <v>100</v>
      </c>
      <c r="D29" s="5" t="str">
        <f>IF($B29="N/A","N/A",IF(C29&gt;15,"No",IF(C29&lt;-15,"No","Yes")))</f>
        <v>N/A</v>
      </c>
      <c r="E29" s="4" t="s">
        <v>1747</v>
      </c>
      <c r="F29" s="5" t="str">
        <f>IF($B29="N/A","N/A",IF(E29&gt;15,"No",IF(E29&lt;-15,"No","Yes")))</f>
        <v>N/A</v>
      </c>
      <c r="G29" s="4">
        <v>100</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84.156825697000002</v>
      </c>
      <c r="D31" s="100" t="str">
        <f>IF($B31="N/A","N/A",IF(C31&gt;=90,"Yes","No"))</f>
        <v>No</v>
      </c>
      <c r="E31" s="104">
        <v>41.663362411000001</v>
      </c>
      <c r="F31" s="100" t="str">
        <f>IF($B31="N/A","N/A",IF(E31&gt;=90,"Yes","No"))</f>
        <v>No</v>
      </c>
      <c r="G31" s="104">
        <v>64.375806932000003</v>
      </c>
      <c r="H31" s="100" t="str">
        <f>IF($B31="N/A","N/A",IF(G31&gt;=90,"Yes","No"))</f>
        <v>No</v>
      </c>
      <c r="I31" s="101">
        <v>-50.5</v>
      </c>
      <c r="J31" s="101">
        <v>54.51</v>
      </c>
      <c r="K31" s="102" t="str">
        <f t="shared" si="0"/>
        <v>No</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0</v>
      </c>
      <c r="D6" s="5" t="str">
        <f>IF(OR($B6="N/A",$C6="N/A"),"N/A",IF(C6&lt;0,"No","Yes"))</f>
        <v>N/A</v>
      </c>
      <c r="E6" s="22">
        <v>0</v>
      </c>
      <c r="F6" s="5" t="str">
        <f>IF($B6="N/A","N/A",IF(E6&lt;0,"No","Yes"))</f>
        <v>N/A</v>
      </c>
      <c r="G6" s="22">
        <v>0</v>
      </c>
      <c r="H6" s="5" t="str">
        <f>IF($B6="N/A","N/A",IF(G6&lt;0,"No","Yes"))</f>
        <v>N/A</v>
      </c>
      <c r="I6" s="6" t="s">
        <v>1747</v>
      </c>
      <c r="J6" s="6" t="s">
        <v>1747</v>
      </c>
      <c r="K6" s="91" t="str">
        <f t="shared" ref="K6:K35" si="0">IF(J6="Div by 0", "N/A", IF(J6="N/A","N/A", IF(J6&gt;30, "No", IF(J6&lt;-30, "No", "Yes"))))</f>
        <v>N/A</v>
      </c>
    </row>
    <row r="7" spans="1:11" x14ac:dyDescent="0.25">
      <c r="A7" s="87" t="s">
        <v>436</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91" t="str">
        <f t="shared" si="0"/>
        <v>N/A</v>
      </c>
    </row>
    <row r="8" spans="1:11" x14ac:dyDescent="0.25">
      <c r="A8" s="87" t="s">
        <v>437</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87" t="s">
        <v>438</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87" t="s">
        <v>439</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88" t="s">
        <v>324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88" t="s">
        <v>310</v>
      </c>
      <c r="B12" s="60" t="s">
        <v>213</v>
      </c>
      <c r="C12" s="5" t="s">
        <v>1747</v>
      </c>
      <c r="D12" s="5" t="str">
        <f t="shared" si="1"/>
        <v>N/A</v>
      </c>
      <c r="E12" s="5" t="s">
        <v>1747</v>
      </c>
      <c r="F12" s="5" t="str">
        <f t="shared" si="2"/>
        <v>N/A</v>
      </c>
      <c r="G12" s="5" t="s">
        <v>1747</v>
      </c>
      <c r="H12" s="5" t="str">
        <f t="shared" si="3"/>
        <v>N/A</v>
      </c>
      <c r="I12" s="6" t="s">
        <v>1747</v>
      </c>
      <c r="J12" s="6" t="s">
        <v>1747</v>
      </c>
      <c r="K12" s="91" t="str">
        <f t="shared" si="0"/>
        <v>N/A</v>
      </c>
    </row>
    <row r="13" spans="1:11" x14ac:dyDescent="0.25">
      <c r="A13" s="88" t="s">
        <v>824</v>
      </c>
      <c r="B13" s="60" t="s">
        <v>213</v>
      </c>
      <c r="C13" s="5" t="s">
        <v>1747</v>
      </c>
      <c r="D13" s="5" t="str">
        <f t="shared" si="1"/>
        <v>N/A</v>
      </c>
      <c r="E13" s="5" t="s">
        <v>1747</v>
      </c>
      <c r="F13" s="5" t="str">
        <f t="shared" si="2"/>
        <v>N/A</v>
      </c>
      <c r="G13" s="5" t="s">
        <v>1747</v>
      </c>
      <c r="H13" s="5" t="str">
        <f t="shared" si="3"/>
        <v>N/A</v>
      </c>
      <c r="I13" s="6" t="s">
        <v>1747</v>
      </c>
      <c r="J13" s="6" t="s">
        <v>1747</v>
      </c>
      <c r="K13" s="91" t="str">
        <f t="shared" si="0"/>
        <v>N/A</v>
      </c>
    </row>
    <row r="14" spans="1:11" x14ac:dyDescent="0.25">
      <c r="A14" s="88" t="s">
        <v>311</v>
      </c>
      <c r="B14" s="60" t="s">
        <v>213</v>
      </c>
      <c r="C14" s="5" t="s">
        <v>1747</v>
      </c>
      <c r="D14" s="5" t="str">
        <f t="shared" si="1"/>
        <v>N/A</v>
      </c>
      <c r="E14" s="5" t="s">
        <v>1747</v>
      </c>
      <c r="F14" s="5" t="str">
        <f t="shared" si="2"/>
        <v>N/A</v>
      </c>
      <c r="G14" s="5" t="s">
        <v>1747</v>
      </c>
      <c r="H14" s="5" t="str">
        <f t="shared" si="3"/>
        <v>N/A</v>
      </c>
      <c r="I14" s="6" t="s">
        <v>1747</v>
      </c>
      <c r="J14" s="6" t="s">
        <v>1747</v>
      </c>
      <c r="K14" s="91" t="str">
        <f t="shared" si="0"/>
        <v>N/A</v>
      </c>
    </row>
    <row r="15" spans="1:11" x14ac:dyDescent="0.25">
      <c r="A15" s="88" t="s">
        <v>825</v>
      </c>
      <c r="B15" s="60" t="s">
        <v>213</v>
      </c>
      <c r="C15" s="5" t="s">
        <v>1747</v>
      </c>
      <c r="D15" s="5" t="str">
        <f t="shared" si="1"/>
        <v>N/A</v>
      </c>
      <c r="E15" s="5" t="s">
        <v>1747</v>
      </c>
      <c r="F15" s="5" t="str">
        <f t="shared" si="2"/>
        <v>N/A</v>
      </c>
      <c r="G15" s="5" t="s">
        <v>1747</v>
      </c>
      <c r="H15" s="5" t="str">
        <f t="shared" si="3"/>
        <v>N/A</v>
      </c>
      <c r="I15" s="6" t="s">
        <v>1747</v>
      </c>
      <c r="J15" s="6" t="s">
        <v>1747</v>
      </c>
      <c r="K15" s="91" t="str">
        <f t="shared" si="0"/>
        <v>N/A</v>
      </c>
    </row>
    <row r="16" spans="1:11" x14ac:dyDescent="0.25">
      <c r="A16" s="88" t="s">
        <v>834</v>
      </c>
      <c r="B16" s="60" t="s">
        <v>213</v>
      </c>
      <c r="C16" s="5" t="s">
        <v>1747</v>
      </c>
      <c r="D16" s="5" t="str">
        <f t="shared" si="1"/>
        <v>N/A</v>
      </c>
      <c r="E16" s="5" t="s">
        <v>1747</v>
      </c>
      <c r="F16" s="5" t="str">
        <f t="shared" si="2"/>
        <v>N/A</v>
      </c>
      <c r="G16" s="5" t="s">
        <v>1747</v>
      </c>
      <c r="H16" s="5" t="str">
        <f t="shared" si="3"/>
        <v>N/A</v>
      </c>
      <c r="I16" s="6" t="s">
        <v>1747</v>
      </c>
      <c r="J16" s="6" t="s">
        <v>1747</v>
      </c>
      <c r="K16" s="91" t="str">
        <f t="shared" si="0"/>
        <v>N/A</v>
      </c>
    </row>
    <row r="17" spans="1:11" x14ac:dyDescent="0.25">
      <c r="A17" s="88" t="s">
        <v>827</v>
      </c>
      <c r="B17" s="60" t="s">
        <v>213</v>
      </c>
      <c r="C17" s="5" t="s">
        <v>1747</v>
      </c>
      <c r="D17" s="5" t="str">
        <f t="shared" si="1"/>
        <v>N/A</v>
      </c>
      <c r="E17" s="5" t="s">
        <v>1747</v>
      </c>
      <c r="F17" s="5" t="str">
        <f t="shared" si="2"/>
        <v>N/A</v>
      </c>
      <c r="G17" s="5" t="s">
        <v>1747</v>
      </c>
      <c r="H17" s="5" t="str">
        <f t="shared" si="3"/>
        <v>N/A</v>
      </c>
      <c r="I17" s="6" t="s">
        <v>1747</v>
      </c>
      <c r="J17" s="6" t="s">
        <v>1747</v>
      </c>
      <c r="K17" s="91" t="str">
        <f t="shared" si="0"/>
        <v>N/A</v>
      </c>
    </row>
    <row r="18" spans="1:11" x14ac:dyDescent="0.25">
      <c r="A18" s="87"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91" t="str">
        <f t="shared" si="0"/>
        <v>N/A</v>
      </c>
    </row>
    <row r="19" spans="1:11" x14ac:dyDescent="0.25">
      <c r="A19" s="87"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91" t="str">
        <f t="shared" si="0"/>
        <v>N/A</v>
      </c>
    </row>
    <row r="20" spans="1:11" x14ac:dyDescent="0.25">
      <c r="A20" s="88"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91" t="str">
        <f t="shared" si="0"/>
        <v>N/A</v>
      </c>
    </row>
    <row r="21" spans="1:11" x14ac:dyDescent="0.25">
      <c r="A21" s="88" t="s">
        <v>835</v>
      </c>
      <c r="B21" s="60" t="s">
        <v>213</v>
      </c>
      <c r="C21" s="5" t="s">
        <v>1747</v>
      </c>
      <c r="D21" s="5" t="str">
        <f t="shared" si="4"/>
        <v>N/A</v>
      </c>
      <c r="E21" s="5" t="s">
        <v>1747</v>
      </c>
      <c r="F21" s="5" t="str">
        <f t="shared" si="5"/>
        <v>N/A</v>
      </c>
      <c r="G21" s="5" t="s">
        <v>1747</v>
      </c>
      <c r="H21" s="5" t="str">
        <f t="shared" si="6"/>
        <v>N/A</v>
      </c>
      <c r="I21" s="6" t="s">
        <v>1747</v>
      </c>
      <c r="J21" s="6" t="s">
        <v>1747</v>
      </c>
      <c r="K21" s="91" t="str">
        <f t="shared" si="0"/>
        <v>N/A</v>
      </c>
    </row>
    <row r="22" spans="1:11" x14ac:dyDescent="0.25">
      <c r="A22" s="88" t="s">
        <v>314</v>
      </c>
      <c r="B22" s="60" t="s">
        <v>213</v>
      </c>
      <c r="C22" s="5" t="s">
        <v>1747</v>
      </c>
      <c r="D22" s="5" t="str">
        <f t="shared" si="4"/>
        <v>N/A</v>
      </c>
      <c r="E22" s="5" t="s">
        <v>1747</v>
      </c>
      <c r="F22" s="5" t="str">
        <f t="shared" si="5"/>
        <v>N/A</v>
      </c>
      <c r="G22" s="5" t="s">
        <v>1747</v>
      </c>
      <c r="H22" s="5" t="str">
        <f t="shared" si="6"/>
        <v>N/A</v>
      </c>
      <c r="I22" s="6" t="s">
        <v>1747</v>
      </c>
      <c r="J22" s="6" t="s">
        <v>1747</v>
      </c>
      <c r="K22" s="91" t="str">
        <f t="shared" si="0"/>
        <v>N/A</v>
      </c>
    </row>
    <row r="23" spans="1:11" x14ac:dyDescent="0.25">
      <c r="A23" s="88" t="s">
        <v>828</v>
      </c>
      <c r="B23" s="60" t="s">
        <v>213</v>
      </c>
      <c r="C23" s="5" t="s">
        <v>1747</v>
      </c>
      <c r="D23" s="5" t="str">
        <f t="shared" si="4"/>
        <v>N/A</v>
      </c>
      <c r="E23" s="5" t="s">
        <v>1747</v>
      </c>
      <c r="F23" s="5" t="str">
        <f t="shared" si="5"/>
        <v>N/A</v>
      </c>
      <c r="G23" s="5" t="s">
        <v>1747</v>
      </c>
      <c r="H23" s="5" t="str">
        <f t="shared" si="6"/>
        <v>N/A</v>
      </c>
      <c r="I23" s="6" t="s">
        <v>1747</v>
      </c>
      <c r="J23" s="6" t="s">
        <v>1747</v>
      </c>
      <c r="K23" s="91" t="str">
        <f t="shared" si="0"/>
        <v>N/A</v>
      </c>
    </row>
    <row r="24" spans="1:11" x14ac:dyDescent="0.25">
      <c r="A24" s="88" t="s">
        <v>315</v>
      </c>
      <c r="B24" s="60" t="s">
        <v>213</v>
      </c>
      <c r="C24" s="5" t="s">
        <v>1747</v>
      </c>
      <c r="D24" s="5" t="str">
        <f t="shared" si="4"/>
        <v>N/A</v>
      </c>
      <c r="E24" s="5" t="s">
        <v>1747</v>
      </c>
      <c r="F24" s="5" t="str">
        <f t="shared" si="5"/>
        <v>N/A</v>
      </c>
      <c r="G24" s="5" t="s">
        <v>1747</v>
      </c>
      <c r="H24" s="5" t="str">
        <f t="shared" si="6"/>
        <v>N/A</v>
      </c>
      <c r="I24" s="6" t="s">
        <v>1747</v>
      </c>
      <c r="J24" s="6" t="s">
        <v>1747</v>
      </c>
      <c r="K24" s="91" t="str">
        <f t="shared" si="0"/>
        <v>N/A</v>
      </c>
    </row>
    <row r="25" spans="1:11" x14ac:dyDescent="0.25">
      <c r="A25" s="88" t="s">
        <v>316</v>
      </c>
      <c r="B25" s="60" t="s">
        <v>213</v>
      </c>
      <c r="C25" s="5" t="s">
        <v>1747</v>
      </c>
      <c r="D25" s="5" t="str">
        <f t="shared" si="4"/>
        <v>N/A</v>
      </c>
      <c r="E25" s="5" t="s">
        <v>1747</v>
      </c>
      <c r="F25" s="5" t="str">
        <f t="shared" si="5"/>
        <v>N/A</v>
      </c>
      <c r="G25" s="5" t="s">
        <v>1747</v>
      </c>
      <c r="H25" s="5" t="str">
        <f t="shared" si="6"/>
        <v>N/A</v>
      </c>
      <c r="I25" s="6" t="s">
        <v>1747</v>
      </c>
      <c r="J25" s="6" t="s">
        <v>1747</v>
      </c>
      <c r="K25" s="91" t="str">
        <f t="shared" si="0"/>
        <v>N/A</v>
      </c>
    </row>
    <row r="26" spans="1:11" x14ac:dyDescent="0.25">
      <c r="A26" s="88" t="s">
        <v>317</v>
      </c>
      <c r="B26" s="60" t="s">
        <v>213</v>
      </c>
      <c r="C26" s="5" t="s">
        <v>1747</v>
      </c>
      <c r="D26" s="5" t="str">
        <f t="shared" si="4"/>
        <v>N/A</v>
      </c>
      <c r="E26" s="5" t="s">
        <v>1747</v>
      </c>
      <c r="F26" s="5" t="str">
        <f t="shared" si="5"/>
        <v>N/A</v>
      </c>
      <c r="G26" s="5" t="s">
        <v>1747</v>
      </c>
      <c r="H26" s="5" t="str">
        <f t="shared" si="6"/>
        <v>N/A</v>
      </c>
      <c r="I26" s="6" t="s">
        <v>1747</v>
      </c>
      <c r="J26" s="6" t="s">
        <v>1747</v>
      </c>
      <c r="K26" s="91" t="str">
        <f t="shared" si="0"/>
        <v>N/A</v>
      </c>
    </row>
    <row r="27" spans="1:11" x14ac:dyDescent="0.25">
      <c r="A27" s="88" t="s">
        <v>318</v>
      </c>
      <c r="B27" s="60" t="s">
        <v>213</v>
      </c>
      <c r="C27" s="5" t="s">
        <v>1747</v>
      </c>
      <c r="D27" s="5" t="str">
        <f t="shared" si="4"/>
        <v>N/A</v>
      </c>
      <c r="E27" s="5" t="s">
        <v>1747</v>
      </c>
      <c r="F27" s="5" t="str">
        <f t="shared" si="5"/>
        <v>N/A</v>
      </c>
      <c r="G27" s="5" t="s">
        <v>1747</v>
      </c>
      <c r="H27" s="5" t="str">
        <f t="shared" si="6"/>
        <v>N/A</v>
      </c>
      <c r="I27" s="6" t="s">
        <v>1747</v>
      </c>
      <c r="J27" s="6" t="s">
        <v>1747</v>
      </c>
      <c r="K27" s="91" t="str">
        <f t="shared" si="0"/>
        <v>N/A</v>
      </c>
    </row>
    <row r="28" spans="1:11" x14ac:dyDescent="0.25">
      <c r="A28" s="88" t="s">
        <v>832</v>
      </c>
      <c r="B28" s="60" t="s">
        <v>213</v>
      </c>
      <c r="C28" s="5" t="s">
        <v>1747</v>
      </c>
      <c r="D28" s="5" t="str">
        <f t="shared" si="4"/>
        <v>N/A</v>
      </c>
      <c r="E28" s="5" t="s">
        <v>1747</v>
      </c>
      <c r="F28" s="5" t="str">
        <f t="shared" si="5"/>
        <v>N/A</v>
      </c>
      <c r="G28" s="5" t="s">
        <v>1747</v>
      </c>
      <c r="H28" s="5" t="str">
        <f t="shared" si="6"/>
        <v>N/A</v>
      </c>
      <c r="I28" s="6" t="s">
        <v>1747</v>
      </c>
      <c r="J28" s="6" t="s">
        <v>1747</v>
      </c>
      <c r="K28" s="91" t="str">
        <f t="shared" si="0"/>
        <v>N/A</v>
      </c>
    </row>
    <row r="29" spans="1:11" x14ac:dyDescent="0.25">
      <c r="A29" s="88" t="s">
        <v>319</v>
      </c>
      <c r="B29" s="60" t="s">
        <v>213</v>
      </c>
      <c r="C29" s="5" t="s">
        <v>1747</v>
      </c>
      <c r="D29" s="5" t="str">
        <f t="shared" si="4"/>
        <v>N/A</v>
      </c>
      <c r="E29" s="5" t="s">
        <v>1747</v>
      </c>
      <c r="F29" s="5" t="str">
        <f t="shared" si="5"/>
        <v>N/A</v>
      </c>
      <c r="G29" s="5" t="s">
        <v>1747</v>
      </c>
      <c r="H29" s="5" t="str">
        <f t="shared" si="6"/>
        <v>N/A</v>
      </c>
      <c r="I29" s="6" t="s">
        <v>1747</v>
      </c>
      <c r="J29" s="6" t="s">
        <v>1747</v>
      </c>
      <c r="K29" s="91" t="str">
        <f t="shared" si="0"/>
        <v>N/A</v>
      </c>
    </row>
    <row r="30" spans="1:11" x14ac:dyDescent="0.25">
      <c r="A30" s="88" t="s">
        <v>833</v>
      </c>
      <c r="B30" s="60" t="s">
        <v>213</v>
      </c>
      <c r="C30" s="5" t="s">
        <v>1747</v>
      </c>
      <c r="D30" s="5" t="str">
        <f t="shared" si="4"/>
        <v>N/A</v>
      </c>
      <c r="E30" s="5" t="s">
        <v>1747</v>
      </c>
      <c r="F30" s="5" t="str">
        <f t="shared" si="5"/>
        <v>N/A</v>
      </c>
      <c r="G30" s="5" t="s">
        <v>1747</v>
      </c>
      <c r="H30" s="5" t="str">
        <f t="shared" si="6"/>
        <v>N/A</v>
      </c>
      <c r="I30" s="6" t="s">
        <v>1747</v>
      </c>
      <c r="J30" s="6" t="s">
        <v>1747</v>
      </c>
      <c r="K30" s="91" t="str">
        <f t="shared" si="0"/>
        <v>N/A</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t="s">
        <v>1747</v>
      </c>
      <c r="D32" s="5" t="str">
        <f t="shared" si="4"/>
        <v>N/A</v>
      </c>
      <c r="E32" s="5" t="s">
        <v>1747</v>
      </c>
      <c r="F32" s="5" t="str">
        <f t="shared" si="5"/>
        <v>N/A</v>
      </c>
      <c r="G32" s="5" t="s">
        <v>1747</v>
      </c>
      <c r="H32" s="5" t="str">
        <f t="shared" si="6"/>
        <v>N/A</v>
      </c>
      <c r="I32" s="6" t="s">
        <v>1747</v>
      </c>
      <c r="J32" s="6" t="s">
        <v>1747</v>
      </c>
      <c r="K32" s="91" t="str">
        <f t="shared" si="0"/>
        <v>N/A</v>
      </c>
    </row>
    <row r="33" spans="1:11" x14ac:dyDescent="0.25">
      <c r="A33" s="88" t="s">
        <v>322</v>
      </c>
      <c r="B33" s="60" t="s">
        <v>213</v>
      </c>
      <c r="C33" s="5" t="s">
        <v>1747</v>
      </c>
      <c r="D33" s="5" t="str">
        <f t="shared" si="4"/>
        <v>N/A</v>
      </c>
      <c r="E33" s="5" t="s">
        <v>1747</v>
      </c>
      <c r="F33" s="5" t="str">
        <f t="shared" si="5"/>
        <v>N/A</v>
      </c>
      <c r="G33" s="5" t="s">
        <v>1747</v>
      </c>
      <c r="H33" s="5" t="str">
        <f t="shared" si="6"/>
        <v>N/A</v>
      </c>
      <c r="I33" s="6" t="s">
        <v>1747</v>
      </c>
      <c r="J33" s="6" t="s">
        <v>1747</v>
      </c>
      <c r="K33" s="91" t="str">
        <f t="shared" si="0"/>
        <v>N/A</v>
      </c>
    </row>
    <row r="34" spans="1:11" x14ac:dyDescent="0.25">
      <c r="A34" s="88" t="s">
        <v>323</v>
      </c>
      <c r="B34" s="60" t="s">
        <v>213</v>
      </c>
      <c r="C34" s="5" t="s">
        <v>1747</v>
      </c>
      <c r="D34" s="5" t="str">
        <f t="shared" si="4"/>
        <v>N/A</v>
      </c>
      <c r="E34" s="5" t="s">
        <v>1747</v>
      </c>
      <c r="F34" s="5" t="str">
        <f t="shared" si="5"/>
        <v>N/A</v>
      </c>
      <c r="G34" s="5" t="s">
        <v>1747</v>
      </c>
      <c r="H34" s="5" t="str">
        <f t="shared" si="6"/>
        <v>N/A</v>
      </c>
      <c r="I34" s="6" t="s">
        <v>1747</v>
      </c>
      <c r="J34" s="6" t="s">
        <v>1747</v>
      </c>
      <c r="K34" s="91" t="str">
        <f t="shared" si="0"/>
        <v>N/A</v>
      </c>
    </row>
    <row r="35" spans="1:11" x14ac:dyDescent="0.25">
      <c r="A35" s="88" t="s">
        <v>1730</v>
      </c>
      <c r="B35" s="60" t="s">
        <v>213</v>
      </c>
      <c r="C35" s="5" t="s">
        <v>1747</v>
      </c>
      <c r="D35" s="5" t="str">
        <f t="shared" si="4"/>
        <v>N/A</v>
      </c>
      <c r="E35" s="5" t="s">
        <v>1747</v>
      </c>
      <c r="F35" s="5" t="str">
        <f>IF($B35="N/A","N/A",IF(E35&lt;0,"No","Yes"))</f>
        <v>N/A</v>
      </c>
      <c r="G35" s="5" t="s">
        <v>1747</v>
      </c>
      <c r="H35" s="5" t="str">
        <f t="shared" si="6"/>
        <v>N/A</v>
      </c>
      <c r="I35" s="6" t="s">
        <v>1747</v>
      </c>
      <c r="J35" s="6" t="s">
        <v>1747</v>
      </c>
      <c r="K35" s="91" t="str">
        <f t="shared" si="0"/>
        <v>N/A</v>
      </c>
    </row>
    <row r="36" spans="1:11" x14ac:dyDescent="0.25">
      <c r="A36" s="89"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91" t="str">
        <f>IF(J36="Div by 0", "N/A", IF(J36="N/A","N/A", IF(J36&gt;30, "No", IF(J36&lt;-30, "No", "Yes"))))</f>
        <v>N/A</v>
      </c>
    </row>
    <row r="37" spans="1:11" x14ac:dyDescent="0.25">
      <c r="A37" s="89" t="s">
        <v>373</v>
      </c>
      <c r="B37" s="1" t="s">
        <v>213</v>
      </c>
      <c r="C37" s="4" t="s">
        <v>1747</v>
      </c>
      <c r="D37" s="5" t="str">
        <f t="shared" si="7"/>
        <v>N/A</v>
      </c>
      <c r="E37" s="4" t="s">
        <v>1747</v>
      </c>
      <c r="F37" s="5" t="str">
        <f t="shared" si="8"/>
        <v>N/A</v>
      </c>
      <c r="G37" s="4" t="s">
        <v>1747</v>
      </c>
      <c r="H37" s="5" t="str">
        <f t="shared" si="9"/>
        <v>N/A</v>
      </c>
      <c r="I37" s="6" t="s">
        <v>1747</v>
      </c>
      <c r="J37" s="6" t="s">
        <v>1747</v>
      </c>
      <c r="K37" s="91" t="str">
        <f>IF(J37="Div by 0", "N/A", IF(J37="N/A","N/A", IF(J37&gt;30, "No", IF(J37&lt;-30, "No", "Yes"))))</f>
        <v>N/A</v>
      </c>
    </row>
    <row r="38" spans="1:11" x14ac:dyDescent="0.25">
      <c r="A38" s="89" t="s">
        <v>374</v>
      </c>
      <c r="B38" s="1" t="s">
        <v>213</v>
      </c>
      <c r="C38" s="4" t="s">
        <v>1747</v>
      </c>
      <c r="D38" s="5" t="str">
        <f t="shared" si="7"/>
        <v>N/A</v>
      </c>
      <c r="E38" s="4" t="s">
        <v>1747</v>
      </c>
      <c r="F38" s="5" t="str">
        <f t="shared" si="8"/>
        <v>N/A</v>
      </c>
      <c r="G38" s="4" t="s">
        <v>1747</v>
      </c>
      <c r="H38" s="5" t="str">
        <f t="shared" si="9"/>
        <v>N/A</v>
      </c>
      <c r="I38" s="6" t="s">
        <v>1747</v>
      </c>
      <c r="J38" s="6" t="s">
        <v>1747</v>
      </c>
      <c r="K38" s="91" t="str">
        <f>IF(J38="Div by 0", "N/A", IF(J38="N/A","N/A", IF(J38&gt;30, "No", IF(J38&lt;-30, "No", "Yes"))))</f>
        <v>N/A</v>
      </c>
    </row>
    <row r="39" spans="1:11" x14ac:dyDescent="0.25">
      <c r="A39" s="106" t="s">
        <v>375</v>
      </c>
      <c r="B39" s="107" t="s">
        <v>213</v>
      </c>
      <c r="C39" s="104" t="s">
        <v>1747</v>
      </c>
      <c r="D39" s="100" t="str">
        <f t="shared" si="7"/>
        <v>N/A</v>
      </c>
      <c r="E39" s="104" t="s">
        <v>1747</v>
      </c>
      <c r="F39" s="100" t="str">
        <f t="shared" si="8"/>
        <v>N/A</v>
      </c>
      <c r="G39" s="104" t="s">
        <v>1747</v>
      </c>
      <c r="H39" s="100" t="str">
        <f t="shared" si="9"/>
        <v>N/A</v>
      </c>
      <c r="I39" s="101" t="s">
        <v>1747</v>
      </c>
      <c r="J39" s="101" t="s">
        <v>1747</v>
      </c>
      <c r="K39" s="102" t="str">
        <f>IF(J39="Div by 0", "N/A", IF(J39="N/A","N/A", IF(J39&gt;30, "No", IF(J39&lt;-30, "No", "Yes"))))</f>
        <v>N/A</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327613</v>
      </c>
      <c r="D7" s="18" t="str">
        <f>IF($B7="N/A","N/A",IF(C7&gt;15,"No",IF(C7&lt;-15,"No","Yes")))</f>
        <v>N/A</v>
      </c>
      <c r="E7" s="17">
        <v>302700</v>
      </c>
      <c r="F7" s="18" t="str">
        <f>IF($B7="N/A","N/A",IF(E7&gt;15,"No",IF(E7&lt;-15,"No","Yes")))</f>
        <v>N/A</v>
      </c>
      <c r="G7" s="17">
        <v>228438</v>
      </c>
      <c r="H7" s="18" t="str">
        <f>IF($B7="N/A","N/A",IF(G7&gt;15,"No",IF(G7&lt;-15,"No","Yes")))</f>
        <v>N/A</v>
      </c>
      <c r="I7" s="19">
        <v>-7.6</v>
      </c>
      <c r="J7" s="19">
        <v>-24.5</v>
      </c>
      <c r="K7" s="92" t="str">
        <f t="shared" ref="K7:K24" si="0">IF(J7="Div by 0", "N/A", IF(J7="N/A","N/A", IF(J7&gt;30, "No", IF(J7&lt;-30, "No", "Yes"))))</f>
        <v>Yes</v>
      </c>
    </row>
    <row r="8" spans="1:11" x14ac:dyDescent="0.25">
      <c r="A8" s="108"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108"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91" t="str">
        <f t="shared" si="0"/>
        <v>N/A</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100</v>
      </c>
      <c r="D12" s="5" t="str">
        <f t="shared" ref="D12:D13" si="1">IF(OR($B12="N/A",$C12="N/A"),"N/A",IF(C12&gt;100,"No",IF(C12&lt;95,"No","Yes")))</f>
        <v>N/A</v>
      </c>
      <c r="E12" s="4">
        <v>100</v>
      </c>
      <c r="F12" s="5" t="str">
        <f t="shared" ref="F12:F13" si="2">IF(OR($B12="N/A",$E12="N/A"),"N/A",IF(E12&gt;100,"No",IF(E12&lt;95,"No","Yes")))</f>
        <v>N/A</v>
      </c>
      <c r="G12" s="4">
        <v>96.800444760000005</v>
      </c>
      <c r="H12" s="5" t="str">
        <f t="shared" ref="H12:H13" si="3">IF($B12="N/A","N/A",IF(G12&gt;100,"No",IF(G12&lt;95,"No","Yes")))</f>
        <v>N/A</v>
      </c>
      <c r="I12" s="6">
        <v>0</v>
      </c>
      <c r="J12" s="6">
        <v>-3.2</v>
      </c>
      <c r="K12" s="91" t="str">
        <f t="shared" si="0"/>
        <v>Yes</v>
      </c>
    </row>
    <row r="13" spans="1:11" x14ac:dyDescent="0.25">
      <c r="A13" s="108" t="s">
        <v>837</v>
      </c>
      <c r="B13" s="21" t="s">
        <v>214</v>
      </c>
      <c r="C13" s="4">
        <v>0</v>
      </c>
      <c r="D13" s="5" t="str">
        <f t="shared" si="1"/>
        <v>No</v>
      </c>
      <c r="E13" s="4">
        <v>0</v>
      </c>
      <c r="F13" s="5" t="str">
        <f t="shared" si="2"/>
        <v>No</v>
      </c>
      <c r="G13" s="4">
        <v>2.9062590287000001</v>
      </c>
      <c r="H13" s="5" t="str">
        <f t="shared" si="3"/>
        <v>No</v>
      </c>
      <c r="I13" s="6" t="s">
        <v>1747</v>
      </c>
      <c r="J13" s="6" t="s">
        <v>1747</v>
      </c>
      <c r="K13" s="91" t="str">
        <f t="shared" si="0"/>
        <v>N/A</v>
      </c>
    </row>
    <row r="14" spans="1:11" x14ac:dyDescent="0.25">
      <c r="A14" s="108" t="s">
        <v>13</v>
      </c>
      <c r="B14" s="21" t="s">
        <v>213</v>
      </c>
      <c r="C14" s="22">
        <v>327613</v>
      </c>
      <c r="D14" s="5" t="str">
        <f>IF($B14="N/A","N/A",IF(C14&gt;15,"No",IF(C14&lt;-15,"No","Yes")))</f>
        <v>N/A</v>
      </c>
      <c r="E14" s="22">
        <v>302700</v>
      </c>
      <c r="F14" s="5" t="str">
        <f>IF($B14="N/A","N/A",IF(E14&gt;15,"No",IF(E14&lt;-15,"No","Yes")))</f>
        <v>N/A</v>
      </c>
      <c r="G14" s="22">
        <v>228438</v>
      </c>
      <c r="H14" s="5" t="str">
        <f>IF($B14="N/A","N/A",IF(G14&gt;15,"No",IF(G14&lt;-15,"No","Yes")))</f>
        <v>N/A</v>
      </c>
      <c r="I14" s="6">
        <v>-7.6</v>
      </c>
      <c r="J14" s="6">
        <v>-24.5</v>
      </c>
      <c r="K14" s="91" t="str">
        <f t="shared" si="0"/>
        <v>Yes</v>
      </c>
    </row>
    <row r="15" spans="1:11" x14ac:dyDescent="0.25">
      <c r="A15" s="108" t="s">
        <v>440</v>
      </c>
      <c r="B15" s="21" t="s">
        <v>215</v>
      </c>
      <c r="C15" s="4">
        <v>49.642413457000004</v>
      </c>
      <c r="D15" s="5" t="str">
        <f>IF($B15="N/A","N/A",IF(C15&gt;20,"No",IF(C15&lt;5,"No","Yes")))</f>
        <v>No</v>
      </c>
      <c r="E15" s="4">
        <v>43.990419557000003</v>
      </c>
      <c r="F15" s="5" t="str">
        <f>IF($B15="N/A","N/A",IF(E15&gt;20,"No",IF(E15&lt;5,"No","Yes")))</f>
        <v>No</v>
      </c>
      <c r="G15" s="4">
        <v>28.969348357000001</v>
      </c>
      <c r="H15" s="5" t="str">
        <f>IF($B15="N/A","N/A",IF(G15&gt;20,"No",IF(G15&lt;5,"No","Yes")))</f>
        <v>No</v>
      </c>
      <c r="I15" s="6">
        <v>-11.4</v>
      </c>
      <c r="J15" s="6">
        <v>-34.1</v>
      </c>
      <c r="K15" s="91" t="str">
        <f t="shared" si="0"/>
        <v>No</v>
      </c>
    </row>
    <row r="16" spans="1:11" x14ac:dyDescent="0.25">
      <c r="A16" s="108" t="s">
        <v>441</v>
      </c>
      <c r="B16" s="16" t="s">
        <v>213</v>
      </c>
      <c r="C16" s="4">
        <v>50.357586542999996</v>
      </c>
      <c r="D16" s="5" t="str">
        <f>IF($B16="N/A","N/A",IF(C16&gt;15,"No",IF(C16&lt;-15,"No","Yes")))</f>
        <v>N/A</v>
      </c>
      <c r="E16" s="4">
        <v>56.009580442999997</v>
      </c>
      <c r="F16" s="5" t="str">
        <f>IF($B16="N/A","N/A",IF(E16&gt;15,"No",IF(E16&lt;-15,"No","Yes")))</f>
        <v>N/A</v>
      </c>
      <c r="G16" s="4">
        <v>71.030651642999999</v>
      </c>
      <c r="H16" s="5" t="str">
        <f>IF($B16="N/A","N/A",IF(G16&gt;15,"No",IF(G16&lt;-15,"No","Yes")))</f>
        <v>N/A</v>
      </c>
      <c r="I16" s="6">
        <v>11.22</v>
      </c>
      <c r="J16" s="6">
        <v>26.82</v>
      </c>
      <c r="K16" s="91" t="str">
        <f t="shared" si="0"/>
        <v>Yes</v>
      </c>
    </row>
    <row r="17" spans="1:11" x14ac:dyDescent="0.25">
      <c r="A17" s="108" t="s">
        <v>442</v>
      </c>
      <c r="B17" s="21" t="s">
        <v>235</v>
      </c>
      <c r="C17" s="4">
        <v>3.2040853079999998</v>
      </c>
      <c r="D17" s="5" t="str">
        <f>IF($B17="N/A","N/A",IF(C17&gt;1,"Yes","No"))</f>
        <v>Yes</v>
      </c>
      <c r="E17" s="4">
        <v>4.9742319127999997</v>
      </c>
      <c r="F17" s="5" t="str">
        <f>IF($B17="N/A","N/A",IF(E17&gt;1,"Yes","No"))</f>
        <v>Yes</v>
      </c>
      <c r="G17" s="4">
        <v>1.9510764409000001</v>
      </c>
      <c r="H17" s="5" t="str">
        <f>IF($B17="N/A","N/A",IF(G17&gt;1,"Yes","No"))</f>
        <v>Yes</v>
      </c>
      <c r="I17" s="6">
        <v>55.25</v>
      </c>
      <c r="J17" s="6">
        <v>-60.8</v>
      </c>
      <c r="K17" s="91" t="str">
        <f t="shared" si="0"/>
        <v>No</v>
      </c>
    </row>
    <row r="18" spans="1:11" x14ac:dyDescent="0.25">
      <c r="A18" s="108" t="s">
        <v>859</v>
      </c>
      <c r="B18" s="21" t="s">
        <v>213</v>
      </c>
      <c r="C18" s="62">
        <v>1955.8405259000001</v>
      </c>
      <c r="D18" s="5" t="str">
        <f>IF($B18="N/A","N/A",IF(C18&gt;15,"No",IF(C18&lt;-15,"No","Yes")))</f>
        <v>N/A</v>
      </c>
      <c r="E18" s="62">
        <v>1694.3648800999999</v>
      </c>
      <c r="F18" s="5" t="str">
        <f>IF($B18="N/A","N/A",IF(E18&gt;15,"No",IF(E18&lt;-15,"No","Yes")))</f>
        <v>N/A</v>
      </c>
      <c r="G18" s="62">
        <v>1550.7635181000001</v>
      </c>
      <c r="H18" s="5" t="str">
        <f>IF($B18="N/A","N/A",IF(G18&gt;15,"No",IF(G18&lt;-15,"No","Yes")))</f>
        <v>N/A</v>
      </c>
      <c r="I18" s="6">
        <v>-13.4</v>
      </c>
      <c r="J18" s="6">
        <v>-8.48</v>
      </c>
      <c r="K18" s="91" t="str">
        <f t="shared" si="0"/>
        <v>Yes</v>
      </c>
    </row>
    <row r="19" spans="1:11" x14ac:dyDescent="0.25">
      <c r="A19" s="90" t="s">
        <v>131</v>
      </c>
      <c r="B19" s="21" t="s">
        <v>213</v>
      </c>
      <c r="C19" s="22">
        <v>103</v>
      </c>
      <c r="D19" s="21" t="s">
        <v>213</v>
      </c>
      <c r="E19" s="22">
        <v>604</v>
      </c>
      <c r="F19" s="21" t="s">
        <v>213</v>
      </c>
      <c r="G19" s="22">
        <v>160</v>
      </c>
      <c r="H19" s="5" t="str">
        <f>IF($B19="N/A","N/A",IF(G19&gt;15,"No",IF(G19&lt;-15,"No","Yes")))</f>
        <v>N/A</v>
      </c>
      <c r="I19" s="6">
        <v>486.4</v>
      </c>
      <c r="J19" s="6">
        <v>-73.5</v>
      </c>
      <c r="K19" s="91" t="str">
        <f t="shared" si="0"/>
        <v>No</v>
      </c>
    </row>
    <row r="20" spans="1:11" x14ac:dyDescent="0.25">
      <c r="A20" s="90" t="s">
        <v>346</v>
      </c>
      <c r="B20" s="16" t="s">
        <v>213</v>
      </c>
      <c r="C20" s="4">
        <v>3.1439533800000002E-2</v>
      </c>
      <c r="D20" s="21" t="s">
        <v>213</v>
      </c>
      <c r="E20" s="4">
        <v>0.1995374959</v>
      </c>
      <c r="F20" s="21" t="s">
        <v>213</v>
      </c>
      <c r="G20" s="4">
        <v>7.0040886400000002E-2</v>
      </c>
      <c r="H20" s="5" t="str">
        <f>IF($B20="N/A","N/A",IF(G20&gt;15,"No",IF(G20&lt;-15,"No","Yes")))</f>
        <v>N/A</v>
      </c>
      <c r="I20" s="6">
        <v>534.70000000000005</v>
      </c>
      <c r="J20" s="6">
        <v>-64.900000000000006</v>
      </c>
      <c r="K20" s="91" t="str">
        <f t="shared" si="0"/>
        <v>No</v>
      </c>
    </row>
    <row r="21" spans="1:11" ht="25" x14ac:dyDescent="0.25">
      <c r="A21" s="90" t="s">
        <v>838</v>
      </c>
      <c r="B21" s="21" t="s">
        <v>213</v>
      </c>
      <c r="C21" s="62">
        <v>1267.3980583</v>
      </c>
      <c r="D21" s="5" t="str">
        <f>IF($B21="N/A","N/A",IF(C21&gt;60,"No",IF(C21&lt;15,"No","Yes")))</f>
        <v>N/A</v>
      </c>
      <c r="E21" s="62">
        <v>605.98509934000003</v>
      </c>
      <c r="F21" s="5" t="str">
        <f>IF($B21="N/A","N/A",IF(E21&gt;60,"No",IF(E21&lt;15,"No","Yes")))</f>
        <v>N/A</v>
      </c>
      <c r="G21" s="62">
        <v>278.66874999999999</v>
      </c>
      <c r="H21" s="5" t="str">
        <f>IF($B21="N/A","N/A",IF(G21&gt;60,"No",IF(G21&lt;15,"No","Yes")))</f>
        <v>N/A</v>
      </c>
      <c r="I21" s="6">
        <v>-52.2</v>
      </c>
      <c r="J21" s="6">
        <v>-54</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164978</v>
      </c>
      <c r="D6" s="5" t="str">
        <f>IF($B6="N/A","N/A",IF(C6&gt;15,"No",IF(C6&lt;-15,"No","Yes")))</f>
        <v>N/A</v>
      </c>
      <c r="E6" s="22">
        <v>169541</v>
      </c>
      <c r="F6" s="5" t="str">
        <f>IF($B6="N/A","N/A",IF(E6&gt;15,"No",IF(E6&lt;-15,"No","Yes")))</f>
        <v>N/A</v>
      </c>
      <c r="G6" s="22">
        <v>162261</v>
      </c>
      <c r="H6" s="5" t="str">
        <f>IF($B6="N/A","N/A",IF(G6&gt;15,"No",IF(G6&lt;-15,"No","Yes")))</f>
        <v>N/A</v>
      </c>
      <c r="I6" s="6">
        <v>2.766</v>
      </c>
      <c r="J6" s="6">
        <v>-4.29</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125.97045068</v>
      </c>
      <c r="D9" s="5" t="str">
        <f>IF($B9="N/A","N/A",IF(C9&gt;100,"No",IF(C9&lt;50,"No","Yes")))</f>
        <v>No</v>
      </c>
      <c r="E9" s="23">
        <v>128.25896793999999</v>
      </c>
      <c r="F9" s="5" t="str">
        <f>IF($B9="N/A","N/A",IF(E9&gt;100,"No",IF(E9&lt;50,"No","Yes")))</f>
        <v>No</v>
      </c>
      <c r="G9" s="23">
        <v>128.71214051000001</v>
      </c>
      <c r="H9" s="5" t="str">
        <f>IF($B9="N/A","N/A",IF(G9&gt;100,"No",IF(G9&lt;50,"No","Yes")))</f>
        <v>No</v>
      </c>
      <c r="I9" s="6">
        <v>1.8169999999999999</v>
      </c>
      <c r="J9" s="6">
        <v>0.3533</v>
      </c>
      <c r="K9" s="91" t="str">
        <f t="shared" si="0"/>
        <v>Yes</v>
      </c>
    </row>
    <row r="10" spans="1:11" ht="25" x14ac:dyDescent="0.25">
      <c r="A10" s="110" t="s">
        <v>841</v>
      </c>
      <c r="B10" s="21" t="s">
        <v>213</v>
      </c>
      <c r="C10" s="23">
        <v>107.32013006</v>
      </c>
      <c r="D10" s="5" t="str">
        <f>IF($B10="N/A","N/A",IF(C10&gt;15,"No",IF(C10&lt;-15,"No","Yes")))</f>
        <v>N/A</v>
      </c>
      <c r="E10" s="23">
        <v>106.4013159</v>
      </c>
      <c r="F10" s="5" t="str">
        <f>IF($B10="N/A","N/A",IF(E10&gt;15,"No",IF(E10&lt;-15,"No","Yes")))</f>
        <v>N/A</v>
      </c>
      <c r="G10" s="23">
        <v>113.46600049</v>
      </c>
      <c r="H10" s="5" t="str">
        <f>IF($B10="N/A","N/A",IF(G10&gt;15,"No",IF(G10&lt;-15,"No","Yes")))</f>
        <v>N/A</v>
      </c>
      <c r="I10" s="6">
        <v>-0.85599999999999998</v>
      </c>
      <c r="J10" s="6">
        <v>6.64</v>
      </c>
      <c r="K10" s="91" t="str">
        <f t="shared" si="0"/>
        <v>Yes</v>
      </c>
    </row>
    <row r="11" spans="1:11" ht="25" x14ac:dyDescent="0.25">
      <c r="A11" s="110" t="s">
        <v>842</v>
      </c>
      <c r="B11" s="21" t="s">
        <v>213</v>
      </c>
      <c r="C11" s="23">
        <v>1543.2962963</v>
      </c>
      <c r="D11" s="5" t="str">
        <f>IF($B11="N/A","N/A",IF(C11&gt;15,"No",IF(C11&lt;-15,"No","Yes")))</f>
        <v>N/A</v>
      </c>
      <c r="E11" s="23" t="s">
        <v>1747</v>
      </c>
      <c r="F11" s="5" t="str">
        <f>IF($B11="N/A","N/A",IF(E11&gt;15,"No",IF(E11&lt;-15,"No","Yes")))</f>
        <v>N/A</v>
      </c>
      <c r="G11" s="23">
        <v>146.16879692000001</v>
      </c>
      <c r="H11" s="5" t="str">
        <f>IF($B11="N/A","N/A",IF(G11&gt;15,"No",IF(G11&lt;-15,"No","Yes")))</f>
        <v>N/A</v>
      </c>
      <c r="I11" s="6" t="s">
        <v>1747</v>
      </c>
      <c r="J11" s="6" t="s">
        <v>1747</v>
      </c>
      <c r="K11" s="91" t="str">
        <f t="shared" si="0"/>
        <v>N/A</v>
      </c>
    </row>
    <row r="12" spans="1:11" ht="25" x14ac:dyDescent="0.25">
      <c r="A12" s="110" t="s">
        <v>843</v>
      </c>
      <c r="B12" s="21" t="s">
        <v>213</v>
      </c>
      <c r="C12" s="23">
        <v>690.26717171999996</v>
      </c>
      <c r="D12" s="5" t="str">
        <f>IF($B12="N/A","N/A",IF(C12&gt;15,"No",IF(C12&lt;-15,"No","Yes")))</f>
        <v>N/A</v>
      </c>
      <c r="E12" s="23">
        <v>1113.9157631</v>
      </c>
      <c r="F12" s="5" t="str">
        <f>IF($B12="N/A","N/A",IF(E12&gt;15,"No",IF(E12&lt;-15,"No","Yes")))</f>
        <v>N/A</v>
      </c>
      <c r="G12" s="23">
        <v>2242.7765957000001</v>
      </c>
      <c r="H12" s="5" t="str">
        <f>IF($B12="N/A","N/A",IF(G12&gt;15,"No",IF(G12&lt;-15,"No","Yes")))</f>
        <v>N/A</v>
      </c>
      <c r="I12" s="6">
        <v>61.37</v>
      </c>
      <c r="J12" s="6">
        <v>101.3</v>
      </c>
      <c r="K12" s="91" t="str">
        <f t="shared" si="0"/>
        <v>No</v>
      </c>
    </row>
    <row r="13" spans="1:11" x14ac:dyDescent="0.25">
      <c r="A13" s="110" t="s">
        <v>652</v>
      </c>
      <c r="B13" s="21" t="s">
        <v>237</v>
      </c>
      <c r="C13" s="4">
        <v>83.679642134000005</v>
      </c>
      <c r="D13" s="5" t="str">
        <f>IF($B13="N/A","N/A",IF(C13&gt;99,"No",IF(C13&lt;75,"No","Yes")))</f>
        <v>Yes</v>
      </c>
      <c r="E13" s="4">
        <v>85.563374050999997</v>
      </c>
      <c r="F13" s="5" t="str">
        <f>IF($B13="N/A","N/A",IF(E13&gt;99,"No",IF(E13&lt;75,"No","Yes")))</f>
        <v>Yes</v>
      </c>
      <c r="G13" s="4">
        <v>84.287043714000006</v>
      </c>
      <c r="H13" s="5" t="str">
        <f>IF($B13="N/A","N/A",IF(G13&gt;99,"No",IF(G13&lt;75,"No","Yes")))</f>
        <v>Yes</v>
      </c>
      <c r="I13" s="6">
        <v>2.2509999999999999</v>
      </c>
      <c r="J13" s="6">
        <v>-1.49</v>
      </c>
      <c r="K13" s="91" t="str">
        <f t="shared" ref="K13:K24" si="1">IF(J13="Div by 0", "N/A", IF(J13="N/A","N/A", IF(J13&gt;30, "No", IF(J13&lt;-30, "No", "Yes"))))</f>
        <v>Yes</v>
      </c>
    </row>
    <row r="14" spans="1:11" x14ac:dyDescent="0.25">
      <c r="A14" s="110" t="s">
        <v>493</v>
      </c>
      <c r="B14" s="21" t="s">
        <v>213</v>
      </c>
      <c r="C14" s="5">
        <v>99.920320457000003</v>
      </c>
      <c r="D14" s="5" t="str">
        <f>IF($B14="N/A","N/A",IF(C14&gt;15,"No",IF(C14&lt;-15,"No","Yes")))</f>
        <v>N/A</v>
      </c>
      <c r="E14" s="5">
        <v>99.962775308000005</v>
      </c>
      <c r="F14" s="5" t="str">
        <f>IF($B14="N/A","N/A",IF(E14&gt;15,"No",IF(E14&lt;-15,"No","Yes")))</f>
        <v>N/A</v>
      </c>
      <c r="G14" s="5">
        <v>99.748473658999998</v>
      </c>
      <c r="H14" s="5" t="str">
        <f>IF($B14="N/A","N/A",IF(G14&gt;15,"No",IF(G14&lt;-15,"No","Yes")))</f>
        <v>N/A</v>
      </c>
      <c r="I14" s="6">
        <v>4.2500000000000003E-2</v>
      </c>
      <c r="J14" s="6">
        <v>-0.214</v>
      </c>
      <c r="K14" s="91" t="str">
        <f t="shared" si="1"/>
        <v>Yes</v>
      </c>
    </row>
    <row r="15" spans="1:11" x14ac:dyDescent="0.25">
      <c r="A15" s="110" t="s">
        <v>844</v>
      </c>
      <c r="B15" s="21" t="s">
        <v>213</v>
      </c>
      <c r="C15" s="22">
        <v>12.406153266</v>
      </c>
      <c r="D15" s="5" t="str">
        <f>IF($B15="N/A","N/A",IF(C15&gt;15,"No",IF(C15&lt;-15,"No","Yes")))</f>
        <v>N/A</v>
      </c>
      <c r="E15" s="6">
        <v>12.23653378</v>
      </c>
      <c r="F15" s="5" t="str">
        <f>IF($B15="N/A","N/A",IF(E15&gt;15,"No",IF(E15&lt;-15,"No","Yes")))</f>
        <v>N/A</v>
      </c>
      <c r="G15" s="6">
        <v>12.392615506</v>
      </c>
      <c r="H15" s="5" t="str">
        <f>IF($B15="N/A","N/A",IF(G15&gt;15,"No",IF(G15&lt;-15,"No","Yes")))</f>
        <v>N/A</v>
      </c>
      <c r="I15" s="6">
        <v>-1.37</v>
      </c>
      <c r="J15" s="6">
        <v>1.276</v>
      </c>
      <c r="K15" s="91" t="str">
        <f t="shared" si="1"/>
        <v>Yes</v>
      </c>
    </row>
    <row r="16" spans="1:11" x14ac:dyDescent="0.25">
      <c r="A16" s="111" t="s">
        <v>653</v>
      </c>
      <c r="B16" s="29" t="s">
        <v>238</v>
      </c>
      <c r="C16" s="5">
        <v>16.158518104999999</v>
      </c>
      <c r="D16" s="5" t="str">
        <f>IF($B16="N/A","N/A",IF(C16&gt;20,"No",IF(C16&lt;=0,"No","Yes")))</f>
        <v>Yes</v>
      </c>
      <c r="E16" s="5">
        <v>14.300965548000001</v>
      </c>
      <c r="F16" s="5" t="str">
        <f>IF($B16="N/A","N/A",IF(E16&gt;20,"No",IF(E16&lt;=0,"No","Yes")))</f>
        <v>Yes</v>
      </c>
      <c r="G16" s="5">
        <v>13.74267384</v>
      </c>
      <c r="H16" s="5" t="str">
        <f>IF($B16="N/A","N/A",IF(G16&gt;20,"No",IF(G16&lt;=0,"No","Yes")))</f>
        <v>Yes</v>
      </c>
      <c r="I16" s="6">
        <v>-11.5</v>
      </c>
      <c r="J16" s="6">
        <v>-3.9</v>
      </c>
      <c r="K16" s="91" t="str">
        <f t="shared" si="1"/>
        <v>Yes</v>
      </c>
    </row>
    <row r="17" spans="1:11" x14ac:dyDescent="0.25">
      <c r="A17" s="111" t="s">
        <v>369</v>
      </c>
      <c r="B17" s="21" t="s">
        <v>213</v>
      </c>
      <c r="C17" s="5">
        <v>99.576112236</v>
      </c>
      <c r="D17" s="5" t="str">
        <f>IF($B17="N/A","N/A",IF(C17&gt;15,"No",IF(C17&lt;-15,"No","Yes")))</f>
        <v>N/A</v>
      </c>
      <c r="E17" s="5">
        <v>99.604058401000003</v>
      </c>
      <c r="F17" s="5" t="str">
        <f>IF($B17="N/A","N/A",IF(E17&gt;15,"No",IF(E17&lt;-15,"No","Yes")))</f>
        <v>N/A</v>
      </c>
      <c r="G17" s="5">
        <v>98.291403201999998</v>
      </c>
      <c r="H17" s="5" t="str">
        <f>IF($B17="N/A","N/A",IF(G17&gt;15,"No",IF(G17&lt;-15,"No","Yes")))</f>
        <v>N/A</v>
      </c>
      <c r="I17" s="6">
        <v>2.81E-2</v>
      </c>
      <c r="J17" s="6">
        <v>-1.32</v>
      </c>
      <c r="K17" s="91" t="str">
        <f t="shared" si="1"/>
        <v>Yes</v>
      </c>
    </row>
    <row r="18" spans="1:11" x14ac:dyDescent="0.25">
      <c r="A18" s="111" t="s">
        <v>845</v>
      </c>
      <c r="B18" s="21" t="s">
        <v>213</v>
      </c>
      <c r="C18" s="6">
        <v>13.671689583999999</v>
      </c>
      <c r="D18" s="5" t="str">
        <f>IF($B18="N/A","N/A",IF(C18&gt;15,"No",IF(C18&lt;-15,"No","Yes")))</f>
        <v>N/A</v>
      </c>
      <c r="E18" s="6">
        <v>15.142111801</v>
      </c>
      <c r="F18" s="5" t="str">
        <f>IF($B18="N/A","N/A",IF(E18&gt;15,"No",IF(E18&lt;-15,"No","Yes")))</f>
        <v>N/A</v>
      </c>
      <c r="G18" s="6">
        <v>14.90738206</v>
      </c>
      <c r="H18" s="5" t="str">
        <f>IF($B18="N/A","N/A",IF(G18&gt;15,"No",IF(G18&lt;-15,"No","Yes")))</f>
        <v>N/A</v>
      </c>
      <c r="I18" s="6">
        <v>10.76</v>
      </c>
      <c r="J18" s="6">
        <v>-1.55</v>
      </c>
      <c r="K18" s="91" t="str">
        <f t="shared" si="1"/>
        <v>Yes</v>
      </c>
    </row>
    <row r="19" spans="1:11" x14ac:dyDescent="0.25">
      <c r="A19" s="110" t="s">
        <v>654</v>
      </c>
      <c r="B19" s="29" t="s">
        <v>239</v>
      </c>
      <c r="C19" s="5">
        <v>1.27289699E-2</v>
      </c>
      <c r="D19" s="5" t="str">
        <f>IF($B19="N/A","N/A",IF(C19&gt;10,"No",IF(C19&lt;=0,"No","Yes")))</f>
        <v>Yes</v>
      </c>
      <c r="E19" s="5">
        <v>2.9491391E-3</v>
      </c>
      <c r="F19" s="5" t="str">
        <f>IF($B19="N/A","N/A",IF(E19&gt;10,"No",IF(E19&lt;=0,"No","Yes")))</f>
        <v>Yes</v>
      </c>
      <c r="G19" s="5">
        <v>1.9049555962</v>
      </c>
      <c r="H19" s="5" t="str">
        <f>IF($B19="N/A","N/A",IF(G19&gt;10,"No",IF(G19&lt;=0,"No","Yes")))</f>
        <v>Yes</v>
      </c>
      <c r="I19" s="6">
        <v>-76.8</v>
      </c>
      <c r="J19" s="6">
        <v>64494</v>
      </c>
      <c r="K19" s="91" t="str">
        <f t="shared" si="1"/>
        <v>No</v>
      </c>
    </row>
    <row r="20" spans="1:11" x14ac:dyDescent="0.25">
      <c r="A20" s="110" t="s">
        <v>129</v>
      </c>
      <c r="B20" s="21" t="s">
        <v>213</v>
      </c>
      <c r="C20" s="5">
        <v>100</v>
      </c>
      <c r="D20" s="5" t="str">
        <f>IF($B20="N/A","N/A",IF(C20&gt;15,"No",IF(C20&lt;-15,"No","Yes")))</f>
        <v>N/A</v>
      </c>
      <c r="E20" s="5">
        <v>0</v>
      </c>
      <c r="F20" s="5" t="str">
        <f>IF($B20="N/A","N/A",IF(E20&gt;15,"No",IF(E20&lt;-15,"No","Yes")))</f>
        <v>N/A</v>
      </c>
      <c r="G20" s="5">
        <v>89.356195405999998</v>
      </c>
      <c r="H20" s="5" t="str">
        <f>IF($B20="N/A","N/A",IF(G20&gt;15,"No",IF(G20&lt;-15,"No","Yes")))</f>
        <v>N/A</v>
      </c>
      <c r="I20" s="6">
        <v>-100</v>
      </c>
      <c r="J20" s="6" t="s">
        <v>1747</v>
      </c>
      <c r="K20" s="91" t="str">
        <f t="shared" si="1"/>
        <v>N/A</v>
      </c>
    </row>
    <row r="21" spans="1:11" x14ac:dyDescent="0.25">
      <c r="A21" s="110" t="s">
        <v>846</v>
      </c>
      <c r="B21" s="21" t="s">
        <v>213</v>
      </c>
      <c r="C21" s="6">
        <v>2.5714285713999998</v>
      </c>
      <c r="D21" s="5" t="str">
        <f>IF($B21="N/A","N/A",IF(C21&gt;15,"No",IF(C21&lt;-15,"No","Yes")))</f>
        <v>N/A</v>
      </c>
      <c r="E21" s="6" t="s">
        <v>1747</v>
      </c>
      <c r="F21" s="5" t="str">
        <f>IF($B21="N/A","N/A",IF(E21&gt;15,"No",IF(E21&lt;-15,"No","Yes")))</f>
        <v>N/A</v>
      </c>
      <c r="G21" s="6">
        <v>28.553222302999998</v>
      </c>
      <c r="H21" s="5" t="str">
        <f>IF($B21="N/A","N/A",IF(G21&gt;15,"No",IF(G21&lt;-15,"No","Yes")))</f>
        <v>N/A</v>
      </c>
      <c r="I21" s="6" t="s">
        <v>1747</v>
      </c>
      <c r="J21" s="6" t="s">
        <v>1747</v>
      </c>
      <c r="K21" s="91" t="str">
        <f t="shared" si="1"/>
        <v>N/A</v>
      </c>
    </row>
    <row r="22" spans="1:11" x14ac:dyDescent="0.25">
      <c r="A22" s="110" t="s">
        <v>1696</v>
      </c>
      <c r="B22" s="29" t="s">
        <v>224</v>
      </c>
      <c r="C22" s="5">
        <v>0.14911079050000001</v>
      </c>
      <c r="D22" s="5" t="str">
        <f>IF($B22="N/A","N/A",IF(C22&gt;5,"No",IF(C22&lt;=0,"No","Yes")))</f>
        <v>Yes</v>
      </c>
      <c r="E22" s="5">
        <v>0.13271126159999999</v>
      </c>
      <c r="F22" s="5" t="str">
        <f>IF($B22="N/A","N/A",IF(E22&gt;5,"No",IF(E22&lt;=0,"No","Yes")))</f>
        <v>Yes</v>
      </c>
      <c r="G22" s="5">
        <v>6.5326850000000006E-2</v>
      </c>
      <c r="H22" s="5" t="str">
        <f>IF($B22="N/A","N/A",IF(G22&gt;5,"No",IF(G22&lt;=0,"No","Yes")))</f>
        <v>Yes</v>
      </c>
      <c r="I22" s="6">
        <v>-11</v>
      </c>
      <c r="J22" s="6">
        <v>-50.8</v>
      </c>
      <c r="K22" s="91" t="str">
        <f t="shared" si="1"/>
        <v>No</v>
      </c>
    </row>
    <row r="23" spans="1:11" x14ac:dyDescent="0.25">
      <c r="A23" s="110" t="s">
        <v>130</v>
      </c>
      <c r="B23" s="21" t="s">
        <v>213</v>
      </c>
      <c r="C23" s="5">
        <v>93.089430894000003</v>
      </c>
      <c r="D23" s="5" t="str">
        <f>IF($B23="N/A","N/A",IF(C23&gt;15,"No",IF(C23&lt;-15,"No","Yes")))</f>
        <v>N/A</v>
      </c>
      <c r="E23" s="5">
        <v>96</v>
      </c>
      <c r="F23" s="5" t="str">
        <f>IF($B23="N/A","N/A",IF(E23&gt;15,"No",IF(E23&lt;-15,"No","Yes")))</f>
        <v>N/A</v>
      </c>
      <c r="G23" s="5">
        <v>76.415094339999996</v>
      </c>
      <c r="H23" s="5" t="str">
        <f>IF($B23="N/A","N/A",IF(G23&gt;15,"No",IF(G23&lt;-15,"No","Yes")))</f>
        <v>N/A</v>
      </c>
      <c r="I23" s="6">
        <v>3.1269999999999998</v>
      </c>
      <c r="J23" s="6">
        <v>-20.399999999999999</v>
      </c>
      <c r="K23" s="91" t="str">
        <f t="shared" si="1"/>
        <v>Yes</v>
      </c>
    </row>
    <row r="24" spans="1:11" x14ac:dyDescent="0.25">
      <c r="A24" s="110" t="s">
        <v>847</v>
      </c>
      <c r="B24" s="21" t="s">
        <v>213</v>
      </c>
      <c r="C24" s="6">
        <v>8.6462882095999998</v>
      </c>
      <c r="D24" s="5" t="str">
        <f>IF($B24="N/A","N/A",IF(C24&gt;15,"No",IF(C24&lt;-15,"No","Yes")))</f>
        <v>N/A</v>
      </c>
      <c r="E24" s="6">
        <v>5.5509259258999997</v>
      </c>
      <c r="F24" s="5" t="str">
        <f>IF($B24="N/A","N/A",IF(E24&gt;15,"No",IF(E24&lt;-15,"No","Yes")))</f>
        <v>N/A</v>
      </c>
      <c r="G24" s="6">
        <v>5.8024691358</v>
      </c>
      <c r="H24" s="5" t="str">
        <f>IF($B24="N/A","N/A",IF(G24&gt;15,"No",IF(G24&lt;-15,"No","Yes")))</f>
        <v>N/A</v>
      </c>
      <c r="I24" s="6">
        <v>-35.799999999999997</v>
      </c>
      <c r="J24" s="6">
        <v>4.532</v>
      </c>
      <c r="K24" s="91" t="str">
        <f t="shared" si="1"/>
        <v>Yes</v>
      </c>
    </row>
    <row r="25" spans="1:11" x14ac:dyDescent="0.25">
      <c r="A25" s="110" t="s">
        <v>15</v>
      </c>
      <c r="B25" s="21" t="s">
        <v>240</v>
      </c>
      <c r="C25" s="5">
        <v>1.0492308065</v>
      </c>
      <c r="D25" s="5" t="str">
        <f>IF($B25="N/A","N/A",IF(C25&gt;20,"No",IF(C25&lt;1,"No","Yes")))</f>
        <v>Yes</v>
      </c>
      <c r="E25" s="5">
        <v>0.98324299140000004</v>
      </c>
      <c r="F25" s="5" t="str">
        <f>IF($B25="N/A","N/A",IF(E25&gt;20,"No",IF(E25&lt;1,"No","Yes")))</f>
        <v>No</v>
      </c>
      <c r="G25" s="5">
        <v>1.0082521369999999</v>
      </c>
      <c r="H25" s="5" t="str">
        <f>IF($B25="N/A","N/A",IF(G25&gt;20,"No",IF(G25&lt;1,"No","Yes")))</f>
        <v>Yes</v>
      </c>
      <c r="I25" s="6">
        <v>-6.29</v>
      </c>
      <c r="J25" s="6">
        <v>2.544</v>
      </c>
      <c r="K25" s="91" t="str">
        <f t="shared" ref="K25:K34" si="2">IF(J25="Div by 0", "N/A", IF(J25="N/A","N/A", IF(J25&gt;30, "No", IF(J25&lt;-30, "No", "Yes"))))</f>
        <v>Yes</v>
      </c>
    </row>
    <row r="26" spans="1:11" x14ac:dyDescent="0.25">
      <c r="A26" s="110" t="s">
        <v>159</v>
      </c>
      <c r="B26" s="21" t="s">
        <v>214</v>
      </c>
      <c r="C26" s="5">
        <v>92.457176107999999</v>
      </c>
      <c r="D26" s="5" t="str">
        <f>IF($B26="N/A","N/A",IF(C26&gt;100,"No",IF(C26&lt;95,"No","Yes")))</f>
        <v>No</v>
      </c>
      <c r="E26" s="5">
        <v>93.793831581000006</v>
      </c>
      <c r="F26" s="5" t="str">
        <f>IF($B26="N/A","N/A",IF(E26&gt;100,"No",IF(E26&lt;95,"No","Yes")))</f>
        <v>No</v>
      </c>
      <c r="G26" s="5">
        <v>93.461768386000003</v>
      </c>
      <c r="H26" s="5" t="str">
        <f>IF($B26="N/A","N/A",IF(G26&gt;100,"No",IF(G26&lt;95,"No","Yes")))</f>
        <v>No</v>
      </c>
      <c r="I26" s="6">
        <v>1.446</v>
      </c>
      <c r="J26" s="6">
        <v>-0.35399999999999998</v>
      </c>
      <c r="K26" s="91" t="str">
        <f t="shared" si="2"/>
        <v>Yes</v>
      </c>
    </row>
    <row r="27" spans="1:11" x14ac:dyDescent="0.25">
      <c r="A27" s="110"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91" t="str">
        <f t="shared" si="2"/>
        <v>Yes</v>
      </c>
    </row>
    <row r="28" spans="1:11" x14ac:dyDescent="0.25">
      <c r="A28" s="110" t="s">
        <v>848</v>
      </c>
      <c r="B28" s="21" t="s">
        <v>226</v>
      </c>
      <c r="C28" s="5">
        <v>11.368182424</v>
      </c>
      <c r="D28" s="5" t="str">
        <f>IF($B28="N/A","N/A",IF(C28&gt;30,"No",IF(C28&lt;5,"No","Yes")))</f>
        <v>Yes</v>
      </c>
      <c r="E28" s="5">
        <v>10.862859131</v>
      </c>
      <c r="F28" s="5" t="str">
        <f>IF($B28="N/A","N/A",IF(E28&gt;30,"No",IF(E28&lt;5,"No","Yes")))</f>
        <v>Yes</v>
      </c>
      <c r="G28" s="5">
        <v>10.571240162</v>
      </c>
      <c r="H28" s="5" t="str">
        <f>IF($B28="N/A","N/A",IF(G28&gt;30,"No",IF(G28&lt;5,"No","Yes")))</f>
        <v>Yes</v>
      </c>
      <c r="I28" s="6">
        <v>-4.45</v>
      </c>
      <c r="J28" s="6">
        <v>-2.68</v>
      </c>
      <c r="K28" s="91" t="str">
        <f t="shared" si="2"/>
        <v>Yes</v>
      </c>
    </row>
    <row r="29" spans="1:11" x14ac:dyDescent="0.25">
      <c r="A29" s="110" t="s">
        <v>849</v>
      </c>
      <c r="B29" s="21" t="s">
        <v>227</v>
      </c>
      <c r="C29" s="5">
        <v>51.751142577000003</v>
      </c>
      <c r="D29" s="5" t="str">
        <f>IF($B29="N/A","N/A",IF(C29&gt;75,"No",IF(C29&lt;15,"No","Yes")))</f>
        <v>Yes</v>
      </c>
      <c r="E29" s="5">
        <v>49.662323567999998</v>
      </c>
      <c r="F29" s="5" t="str">
        <f>IF($B29="N/A","N/A",IF(E29&gt;75,"No",IF(E29&lt;15,"No","Yes")))</f>
        <v>Yes</v>
      </c>
      <c r="G29" s="5">
        <v>46.929946198000003</v>
      </c>
      <c r="H29" s="5" t="str">
        <f>IF($B29="N/A","N/A",IF(G29&gt;75,"No",IF(G29&lt;15,"No","Yes")))</f>
        <v>Yes</v>
      </c>
      <c r="I29" s="6">
        <v>-4.04</v>
      </c>
      <c r="J29" s="6">
        <v>-5.5</v>
      </c>
      <c r="K29" s="91" t="str">
        <f t="shared" si="2"/>
        <v>Yes</v>
      </c>
    </row>
    <row r="30" spans="1:11" x14ac:dyDescent="0.25">
      <c r="A30" s="110" t="s">
        <v>850</v>
      </c>
      <c r="B30" s="21" t="s">
        <v>228</v>
      </c>
      <c r="C30" s="5">
        <v>36.880674999</v>
      </c>
      <c r="D30" s="5" t="str">
        <f>IF($B30="N/A","N/A",IF(C30&gt;70,"No",IF(C30&lt;25,"No","Yes")))</f>
        <v>Yes</v>
      </c>
      <c r="E30" s="5">
        <v>39.474817301000002</v>
      </c>
      <c r="F30" s="5" t="str">
        <f>IF($B30="N/A","N/A",IF(E30&gt;70,"No",IF(E30&lt;25,"No","Yes")))</f>
        <v>Yes</v>
      </c>
      <c r="G30" s="5">
        <v>42.498813640000002</v>
      </c>
      <c r="H30" s="5" t="str">
        <f>IF($B30="N/A","N/A",IF(G30&gt;70,"No",IF(G30&lt;25,"No","Yes")))</f>
        <v>Yes</v>
      </c>
      <c r="I30" s="6">
        <v>7.0339999999999998</v>
      </c>
      <c r="J30" s="6">
        <v>7.6609999999999996</v>
      </c>
      <c r="K30" s="91" t="str">
        <f t="shared" si="2"/>
        <v>Yes</v>
      </c>
    </row>
    <row r="31" spans="1:11" x14ac:dyDescent="0.25">
      <c r="A31" s="110" t="s">
        <v>160</v>
      </c>
      <c r="B31" s="21" t="s">
        <v>214</v>
      </c>
      <c r="C31" s="5">
        <v>99.959994666</v>
      </c>
      <c r="D31" s="5" t="str">
        <f>IF($B31="N/A","N/A",IF(C31&gt;100,"No",IF(C31&lt;95,"No","Yes")))</f>
        <v>Yes</v>
      </c>
      <c r="E31" s="5">
        <v>99.926271521000004</v>
      </c>
      <c r="F31" s="5" t="str">
        <f>IF($B31="N/A","N/A",IF(E31&gt;100,"No",IF(E31&lt;95,"No","Yes")))</f>
        <v>Yes</v>
      </c>
      <c r="G31" s="5">
        <v>99.899544560999999</v>
      </c>
      <c r="H31" s="5" t="str">
        <f>IF($B31="N/A","N/A",IF(G31&gt;100,"No",IF(G31&lt;95,"No","Yes")))</f>
        <v>Yes</v>
      </c>
      <c r="I31" s="6">
        <v>-3.4000000000000002E-2</v>
      </c>
      <c r="J31" s="6">
        <v>-2.7E-2</v>
      </c>
      <c r="K31" s="91" t="str">
        <f t="shared" si="2"/>
        <v>Yes</v>
      </c>
    </row>
    <row r="32" spans="1:11" x14ac:dyDescent="0.25">
      <c r="A32" s="89" t="s">
        <v>372</v>
      </c>
      <c r="B32" s="21" t="s">
        <v>241</v>
      </c>
      <c r="C32" s="5">
        <v>1.90146565</v>
      </c>
      <c r="D32" s="5" t="str">
        <f>IF($B32="N/A","N/A",IF(C32&gt;5,"No",IF(C32&lt;1,"No","Yes")))</f>
        <v>Yes</v>
      </c>
      <c r="E32" s="5">
        <v>0.65116992350000003</v>
      </c>
      <c r="F32" s="5" t="str">
        <f>IF($B32="N/A","N/A",IF(E32&gt;5,"No",IF(E32&lt;1,"No","Yes")))</f>
        <v>No</v>
      </c>
      <c r="G32" s="5">
        <v>0.64340784289999997</v>
      </c>
      <c r="H32" s="5" t="str">
        <f>IF($B32="N/A","N/A",IF(G32&gt;5,"No",IF(G32&lt;1,"No","Yes")))</f>
        <v>No</v>
      </c>
      <c r="I32" s="6">
        <v>-65.8</v>
      </c>
      <c r="J32" s="6">
        <v>-1.19</v>
      </c>
      <c r="K32" s="91" t="str">
        <f t="shared" si="2"/>
        <v>Yes</v>
      </c>
    </row>
    <row r="33" spans="1:11" x14ac:dyDescent="0.25">
      <c r="A33" s="89" t="s">
        <v>374</v>
      </c>
      <c r="B33" s="21" t="s">
        <v>242</v>
      </c>
      <c r="C33" s="5">
        <v>94.992665689000006</v>
      </c>
      <c r="D33" s="5" t="str">
        <f>IF($B33="N/A","N/A",IF(C33&gt;98,"No",IF(C33&lt;8,"No","Yes")))</f>
        <v>Yes</v>
      </c>
      <c r="E33" s="5">
        <v>96.620286538000002</v>
      </c>
      <c r="F33" s="5" t="str">
        <f>IF($B33="N/A","N/A",IF(E33&gt;98,"No",IF(E33&lt;8,"No","Yes")))</f>
        <v>Yes</v>
      </c>
      <c r="G33" s="5">
        <v>96.139552941999995</v>
      </c>
      <c r="H33" s="5" t="str">
        <f>IF($B33="N/A","N/A",IF(G33&gt;98,"No",IF(G33&lt;8,"No","Yes")))</f>
        <v>Yes</v>
      </c>
      <c r="I33" s="6">
        <v>1.7130000000000001</v>
      </c>
      <c r="J33" s="6">
        <v>-0.498</v>
      </c>
      <c r="K33" s="91" t="str">
        <f t="shared" si="2"/>
        <v>Yes</v>
      </c>
    </row>
    <row r="34" spans="1:11" x14ac:dyDescent="0.25">
      <c r="A34" s="106" t="s">
        <v>375</v>
      </c>
      <c r="B34" s="112" t="s">
        <v>224</v>
      </c>
      <c r="C34" s="100">
        <v>1.6777994642</v>
      </c>
      <c r="D34" s="100" t="str">
        <f>IF($B34="N/A","N/A",IF(C34&gt;5,"No",IF(C34&lt;=0,"No","Yes")))</f>
        <v>Yes</v>
      </c>
      <c r="E34" s="100">
        <v>1.7116803604999999</v>
      </c>
      <c r="F34" s="100" t="str">
        <f>IF($B34="N/A","N/A",IF(E34&gt;5,"No",IF(E34&lt;=0,"No","Yes")))</f>
        <v>Yes</v>
      </c>
      <c r="G34" s="100">
        <v>1.6904863153</v>
      </c>
      <c r="H34" s="100" t="str">
        <f>IF($B34="N/A","N/A",IF(G34&gt;5,"No",IF(G34&lt;=0,"No","Yes")))</f>
        <v>Yes</v>
      </c>
      <c r="I34" s="101">
        <v>2.0190000000000001</v>
      </c>
      <c r="J34" s="101">
        <v>-1.24</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162635</v>
      </c>
      <c r="D6" s="5" t="str">
        <f>IF($B6="N/A","N/A",IF(C6&gt;15,"No",IF(C6&lt;-15,"No","Yes")))</f>
        <v>N/A</v>
      </c>
      <c r="E6" s="22">
        <v>133159</v>
      </c>
      <c r="F6" s="5" t="str">
        <f>IF($B6="N/A","N/A",IF(E6&gt;15,"No",IF(E6&lt;-15,"No","Yes")))</f>
        <v>N/A</v>
      </c>
      <c r="G6" s="22">
        <v>66177</v>
      </c>
      <c r="H6" s="5" t="str">
        <f>IF($B6="N/A","N/A",IF(G6&gt;15,"No",IF(G6&lt;-15,"No","Yes")))</f>
        <v>N/A</v>
      </c>
      <c r="I6" s="6">
        <v>-18.100000000000001</v>
      </c>
      <c r="J6" s="6">
        <v>-50.3</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145.53511237000001</v>
      </c>
      <c r="D9" s="5" t="str">
        <f>IF($B9="N/A","N/A",IF(C9&gt;15,"No",IF(C9&lt;-15,"No","Yes")))</f>
        <v>N/A</v>
      </c>
      <c r="E9" s="23">
        <v>151.64030220000001</v>
      </c>
      <c r="F9" s="5" t="str">
        <f>IF($B9="N/A","N/A",IF(E9&gt;15,"No",IF(E9&lt;-15,"No","Yes")))</f>
        <v>N/A</v>
      </c>
      <c r="G9" s="23">
        <v>131.05566888999999</v>
      </c>
      <c r="H9" s="5" t="str">
        <f>IF($B9="N/A","N/A",IF(G9&gt;15,"No",IF(G9&lt;-15,"No","Yes")))</f>
        <v>N/A</v>
      </c>
      <c r="I9" s="6">
        <v>4.1950000000000003</v>
      </c>
      <c r="J9" s="6">
        <v>-13.6</v>
      </c>
      <c r="K9" s="91" t="str">
        <f t="shared" si="0"/>
        <v>Yes</v>
      </c>
    </row>
    <row r="10" spans="1:11" x14ac:dyDescent="0.25">
      <c r="A10" s="110" t="s">
        <v>652</v>
      </c>
      <c r="B10" s="21" t="s">
        <v>237</v>
      </c>
      <c r="C10" s="4">
        <v>99.907154057</v>
      </c>
      <c r="D10" s="5" t="str">
        <f>IF($B10="N/A","N/A",IF(C10&gt;99,"No",IF(C10&lt;75,"No","Yes")))</f>
        <v>No</v>
      </c>
      <c r="E10" s="4">
        <v>99.924150827000005</v>
      </c>
      <c r="F10" s="5" t="str">
        <f>IF($B10="N/A","N/A",IF(E10&gt;99,"No",IF(E10&lt;75,"No","Yes")))</f>
        <v>No</v>
      </c>
      <c r="G10" s="4">
        <v>99.457515451000006</v>
      </c>
      <c r="H10" s="5" t="str">
        <f>IF($B10="N/A","N/A",IF(G10&gt;99,"No",IF(G10&lt;75,"No","Yes")))</f>
        <v>No</v>
      </c>
      <c r="I10" s="6">
        <v>1.7000000000000001E-2</v>
      </c>
      <c r="J10" s="6">
        <v>-0.46700000000000003</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9.2845943400000006E-2</v>
      </c>
      <c r="D12" s="5" t="str">
        <f>IF($B12="N/A","N/A",IF(C12&gt;10,"No",IF(C12&lt;=0,"No","Yes")))</f>
        <v>Yes</v>
      </c>
      <c r="E12" s="5">
        <v>7.5849172800000003E-2</v>
      </c>
      <c r="F12" s="5" t="str">
        <f>IF($B12="N/A","N/A",IF(E12&gt;10,"No",IF(E12&lt;=0,"No","Yes")))</f>
        <v>Yes</v>
      </c>
      <c r="G12" s="5">
        <v>0.54248454899999998</v>
      </c>
      <c r="H12" s="5" t="str">
        <f>IF($B12="N/A","N/A",IF(G12&gt;10,"No",IF(G12&lt;=0,"No","Yes")))</f>
        <v>Yes</v>
      </c>
      <c r="I12" s="6">
        <v>-18.3</v>
      </c>
      <c r="J12" s="6">
        <v>615.20000000000005</v>
      </c>
      <c r="K12" s="91" t="str">
        <f t="shared" si="0"/>
        <v>No</v>
      </c>
    </row>
    <row r="13" spans="1:11" x14ac:dyDescent="0.25">
      <c r="A13" s="110" t="s">
        <v>655</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91" t="str">
        <f t="shared" si="0"/>
        <v>N/A</v>
      </c>
    </row>
    <row r="14" spans="1:11" x14ac:dyDescent="0.25">
      <c r="A14" s="110" t="s">
        <v>159</v>
      </c>
      <c r="B14" s="21" t="s">
        <v>214</v>
      </c>
      <c r="C14" s="5">
        <v>88.417622283</v>
      </c>
      <c r="D14" s="5" t="str">
        <f>IF($B14="N/A","N/A",IF(C14&gt;100,"No",IF(C14&lt;95,"No","Yes")))</f>
        <v>No</v>
      </c>
      <c r="E14" s="5">
        <v>85.263482002999993</v>
      </c>
      <c r="F14" s="5" t="str">
        <f>IF($B14="N/A","N/A",IF(E14&gt;100,"No",IF(E14&lt;95,"No","Yes")))</f>
        <v>No</v>
      </c>
      <c r="G14" s="5">
        <v>88.804267343999996</v>
      </c>
      <c r="H14" s="5" t="str">
        <f>IF($B14="N/A","N/A",IF(G14&gt;100,"No",IF(G14&lt;95,"No","Yes")))</f>
        <v>No</v>
      </c>
      <c r="I14" s="6">
        <v>-3.57</v>
      </c>
      <c r="J14" s="6">
        <v>4.1529999999999996</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7.7111322901000001</v>
      </c>
      <c r="D16" s="5" t="str">
        <f>IF($B16="N/A","N/A",IF(C16&gt;30,"No",IF(C16&lt;5,"No","Yes")))</f>
        <v>Yes</v>
      </c>
      <c r="E16" s="5">
        <v>6.6980076449999997</v>
      </c>
      <c r="F16" s="5" t="str">
        <f>IF($B16="N/A","N/A",IF(E16&gt;30,"No",IF(E16&lt;5,"No","Yes")))</f>
        <v>Yes</v>
      </c>
      <c r="G16" s="5">
        <v>6.8573673632999999</v>
      </c>
      <c r="H16" s="5" t="str">
        <f>IF($B16="N/A","N/A",IF(G16&gt;30,"No",IF(G16&lt;5,"No","Yes")))</f>
        <v>Yes</v>
      </c>
      <c r="I16" s="6">
        <v>-13.1</v>
      </c>
      <c r="J16" s="6">
        <v>2.379</v>
      </c>
      <c r="K16" s="91" t="str">
        <f t="shared" si="0"/>
        <v>Yes</v>
      </c>
    </row>
    <row r="17" spans="1:11" x14ac:dyDescent="0.25">
      <c r="A17" s="110" t="s">
        <v>849</v>
      </c>
      <c r="B17" s="21" t="s">
        <v>227</v>
      </c>
      <c r="C17" s="5">
        <v>40.980108833000003</v>
      </c>
      <c r="D17" s="5" t="str">
        <f>IF($B17="N/A","N/A",IF(C17&gt;75,"No",IF(C17&lt;15,"No","Yes")))</f>
        <v>Yes</v>
      </c>
      <c r="E17" s="5">
        <v>41.518034831000001</v>
      </c>
      <c r="F17" s="5" t="str">
        <f>IF($B17="N/A","N/A",IF(E17&gt;75,"No",IF(E17&lt;15,"No","Yes")))</f>
        <v>Yes</v>
      </c>
      <c r="G17" s="5">
        <v>41.017271862000001</v>
      </c>
      <c r="H17" s="5" t="str">
        <f>IF($B17="N/A","N/A",IF(G17&gt;75,"No",IF(G17&lt;15,"No","Yes")))</f>
        <v>Yes</v>
      </c>
      <c r="I17" s="6">
        <v>1.3129999999999999</v>
      </c>
      <c r="J17" s="6">
        <v>-1.21</v>
      </c>
      <c r="K17" s="91" t="str">
        <f t="shared" si="0"/>
        <v>Yes</v>
      </c>
    </row>
    <row r="18" spans="1:11" x14ac:dyDescent="0.25">
      <c r="A18" s="110" t="s">
        <v>850</v>
      </c>
      <c r="B18" s="21" t="s">
        <v>228</v>
      </c>
      <c r="C18" s="5">
        <v>51.308758877000002</v>
      </c>
      <c r="D18" s="5" t="str">
        <f>IF($B18="N/A","N/A",IF(C18&gt;70,"No",IF(C18&lt;25,"No","Yes")))</f>
        <v>Yes</v>
      </c>
      <c r="E18" s="5">
        <v>51.783957524000002</v>
      </c>
      <c r="F18" s="5" t="str">
        <f>IF($B18="N/A","N/A",IF(E18&gt;70,"No",IF(E18&lt;25,"No","Yes")))</f>
        <v>Yes</v>
      </c>
      <c r="G18" s="5">
        <v>52.125360774999997</v>
      </c>
      <c r="H18" s="5" t="str">
        <f>IF($B18="N/A","N/A",IF(G18&gt;70,"No",IF(G18&lt;25,"No","Yes")))</f>
        <v>Yes</v>
      </c>
      <c r="I18" s="6">
        <v>0.92620000000000002</v>
      </c>
      <c r="J18" s="6">
        <v>0.6593</v>
      </c>
      <c r="K18" s="91" t="str">
        <f t="shared" si="0"/>
        <v>Yes</v>
      </c>
    </row>
    <row r="19" spans="1:11" x14ac:dyDescent="0.25">
      <c r="A19" s="110" t="s">
        <v>160</v>
      </c>
      <c r="B19" s="21" t="s">
        <v>214</v>
      </c>
      <c r="C19" s="5">
        <v>99.370984105999995</v>
      </c>
      <c r="D19" s="5" t="str">
        <f>IF($B19="N/A","N/A",IF(C19&gt;100,"No",IF(C19&lt;95,"No","Yes")))</f>
        <v>Yes</v>
      </c>
      <c r="E19" s="5">
        <v>97.873219234000004</v>
      </c>
      <c r="F19" s="5" t="str">
        <f>IF($B19="N/A","N/A",IF(E19&gt;100,"No",IF(E19&lt;95,"No","Yes")))</f>
        <v>Yes</v>
      </c>
      <c r="G19" s="5">
        <v>99.226317300999995</v>
      </c>
      <c r="H19" s="5" t="str">
        <f>IF($B19="N/A","N/A",IF(G19&gt;100,"No",IF(G19&lt;95,"No","Yes")))</f>
        <v>Yes</v>
      </c>
      <c r="I19" s="6">
        <v>-1.51</v>
      </c>
      <c r="J19" s="6">
        <v>1.383</v>
      </c>
      <c r="K19" s="91" t="str">
        <f t="shared" si="0"/>
        <v>Yes</v>
      </c>
    </row>
    <row r="20" spans="1:11" x14ac:dyDescent="0.25">
      <c r="A20" s="89" t="s">
        <v>372</v>
      </c>
      <c r="B20" s="21" t="s">
        <v>241</v>
      </c>
      <c r="C20" s="5">
        <v>5.2221231591999997</v>
      </c>
      <c r="D20" s="5" t="str">
        <f>IF($B20="N/A","N/A",IF(C20&gt;5,"No",IF(C20&lt;1,"No","Yes")))</f>
        <v>No</v>
      </c>
      <c r="E20" s="5">
        <v>6.4682071809000004</v>
      </c>
      <c r="F20" s="5" t="str">
        <f>IF($B20="N/A","N/A",IF(E20&gt;5,"No",IF(E20&lt;1,"No","Yes")))</f>
        <v>No</v>
      </c>
      <c r="G20" s="5">
        <v>10.929779227999999</v>
      </c>
      <c r="H20" s="5" t="str">
        <f>IF($B20="N/A","N/A",IF(G20&gt;5,"No",IF(G20&lt;1,"No","Yes")))</f>
        <v>No</v>
      </c>
      <c r="I20" s="6">
        <v>23.86</v>
      </c>
      <c r="J20" s="6">
        <v>68.98</v>
      </c>
      <c r="K20" s="91" t="str">
        <f t="shared" si="0"/>
        <v>No</v>
      </c>
    </row>
    <row r="21" spans="1:11" x14ac:dyDescent="0.25">
      <c r="A21" s="89" t="s">
        <v>374</v>
      </c>
      <c r="B21" s="21" t="s">
        <v>242</v>
      </c>
      <c r="C21" s="5">
        <v>87.553109723999995</v>
      </c>
      <c r="D21" s="5" t="str">
        <f>IF($B21="N/A","N/A",IF(C21&gt;98,"No",IF(C21&lt;8,"No","Yes")))</f>
        <v>Yes</v>
      </c>
      <c r="E21" s="5">
        <v>85.593163060999998</v>
      </c>
      <c r="F21" s="5" t="str">
        <f>IF($B21="N/A","N/A",IF(E21&gt;98,"No",IF(E21&lt;8,"No","Yes")))</f>
        <v>Yes</v>
      </c>
      <c r="G21" s="5">
        <v>79.684784743999998</v>
      </c>
      <c r="H21" s="5" t="str">
        <f>IF($B21="N/A","N/A",IF(G21&gt;98,"No",IF(G21&lt;8,"No","Yes")))</f>
        <v>Yes</v>
      </c>
      <c r="I21" s="6">
        <v>-2.2400000000000002</v>
      </c>
      <c r="J21" s="6">
        <v>-6.9</v>
      </c>
      <c r="K21" s="91" t="str">
        <f t="shared" si="0"/>
        <v>Yes</v>
      </c>
    </row>
    <row r="22" spans="1:11" x14ac:dyDescent="0.25">
      <c r="A22" s="106" t="s">
        <v>375</v>
      </c>
      <c r="B22" s="112" t="s">
        <v>224</v>
      </c>
      <c r="C22" s="100">
        <v>0.45931072649999999</v>
      </c>
      <c r="D22" s="100" t="str">
        <f>IF($B22="N/A","N/A",IF(C22&gt;5,"No",IF(C22&lt;=0,"No","Yes")))</f>
        <v>Yes</v>
      </c>
      <c r="E22" s="100">
        <v>0.58576588890000003</v>
      </c>
      <c r="F22" s="100" t="str">
        <f>IF($B22="N/A","N/A",IF(E22&gt;5,"No",IF(E22&lt;=0,"No","Yes")))</f>
        <v>Yes</v>
      </c>
      <c r="G22" s="100">
        <v>0.48959608319999998</v>
      </c>
      <c r="H22" s="100" t="str">
        <f>IF($B22="N/A","N/A",IF(G22&gt;5,"No",IF(G22&lt;=0,"No","Yes")))</f>
        <v>Yes</v>
      </c>
      <c r="I22" s="101">
        <v>27.53</v>
      </c>
      <c r="J22" s="101">
        <v>-16.399999999999999</v>
      </c>
      <c r="K22" s="102" t="str">
        <f t="shared" si="0"/>
        <v>Yes</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2025-04-10T11:29:11Z</dcterms:modified>
  <dc:language>English</dc:language>
</cp:coreProperties>
</file>