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B496EC6-8451-4209-B92F-5E1FBB94E484}"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<sst xmlns="http://schemas.openxmlformats.org/spreadsheetml/2006/main" count="7495" uniqueCount="1214">
  <si>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</si>
  <si>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</si>
  <si>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</si>
  <si>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</si>
  <si>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</si>
  <si>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</si>
  <si>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</si>
  <si>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</si>
  <si>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</si>
  <si>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</si>
  <si>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</si>
  <si>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</si>
  <si>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</si>
  <si>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</si>
  <si>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</si>
  <si>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</si>
  <si>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</si>
  <si>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</si>
  <si>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</si>
  <si>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</si>
  <si>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</si>
  <si>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</si>
  <si>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</si>
  <si>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</si>
  <si>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</si>
  <si>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</si>
  <si>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</si>
  <si>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</si>
  <si>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</si>
  <si>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</si>
  <si>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</si>
  <si>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</si>
  <si>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</si>
  <si>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</si>
  <si>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</si>
  <si>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</si>
  <si>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</si>
  <si>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</si>
  <si>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</si>
  <si>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</si>
  <si>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</si>
  <si>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</si>
  <si>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</si>
  <si>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</si>
  <si>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</si>
  <si>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</si>
  <si>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</si>
  <si>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</si>
  <si>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</si>
  <si>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</si>
  <si>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</si>
  <si>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</si>
  <si>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</si>
  <si>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</si>
  <si>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</si>
  <si>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</si>
  <si>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</si>
  <si>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</si>
  <si>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</si>
  <si>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</si>
  <si>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</si>
  <si>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</si>
  <si>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</si>
  <si>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</si>
  <si>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</si>
  <si>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</si>
  <si>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</si>
  <si>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</si>
  <si>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</si>
  <si>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</si>
  <si>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</si>
  <si>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</si>
  <si>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</si>
  <si>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</si>
  <si>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</si>
  <si>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</si>
  <si>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</si>
  <si>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</si>
  <si>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</si>
  <si>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</si>
  <si>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</si>
  <si>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</si>
  <si>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</si>
  <si>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</si>
  <si>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</si>
  <si>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</si>
  <si>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</si>
  <si>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</si>
  <si>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</si>
  <si>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</si>
  <si>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</si>
  <si>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</si>
  <si>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</si>
  <si>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</si>
  <si>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</si>
  <si>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</si>
  <si>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</si>
  <si>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</si>
  <si>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</si>
  <si>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</si>
  <si>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</si>
  <si>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</si>
  <si>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</si>
  <si>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</si>
  <si>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</si>
  <si>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</si>
  <si>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</si>
  <si>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</si>
  <si>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</si>
  <si>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</si>
  <si>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</si>
  <si>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</si>
  <si>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</si>
  <si>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</si>
  <si>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</si>
  <si>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</si>
  <si>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</si>
  <si>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</si>
  <si>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</si>
  <si>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</si>
  <si>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</si>
  <si>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</si>
  <si>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</si>
  <si>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</si>
  <si>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</si>
  <si>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</si>
  <si>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</si>
  <si>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</si>
  <si>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</si>
  <si>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</si>
  <si>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</si>
  <si>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</si>
  <si>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</si>
  <si>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</si>
  <si>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</si>
  <si>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</si>
  <si>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</si>
  <si>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</si>
  <si>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</si>
  <si>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</si>
  <si>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</si>
  <si>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</si>
  <si>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</si>
  <si>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</si>
  <si>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</si>
  <si>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</si>
  <si>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</si>
  <si>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</si>
  <si>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</si>
  <si>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</si>
  <si>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</si>
  <si>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</si>
  <si>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</si>
  <si>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</si>
  <si>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</si>
  <si>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</si>
  <si>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</si>
  <si>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</si>
  <si>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</si>
  <si>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</si>
  <si>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</si>
  <si>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</si>
  <si>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</si>
  <si>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</si>
  <si>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</si>
  <si>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</si>
  <si>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</si>
  <si>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</si>
  <si>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</si>
  <si>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</si>
  <si>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</si>
  <si>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</si>
  <si>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</si>
  <si>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</si>
  <si>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</si>
  <si>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</si>
  <si>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</si>
  <si>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</si>
  <si>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</si>
  <si>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</si>
  <si>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</si>
  <si>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</si>
  <si>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</si>
  <si>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</si>
  <si>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</si>
  <si>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</si>
  <si>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</si>
  <si>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</si>
  <si>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</si>
  <si>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</si>
  <si>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</si>
  <si>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</si>
  <si>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</si>
  <si>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</si>
  <si>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</si>
  <si>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</si>
  <si>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</si>
  <si>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</si>
  <si>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</si>
  <si>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</si>
  <si>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</si>
  <si>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</si>
  <si>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</si>
  <si>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</si>
  <si>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</si>
  <si>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</si>
  <si>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</si>
  <si>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</si>
  <si>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</si>
  <si>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</si>
  <si>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</si>
  <si>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</si>
  <si>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</si>
  <si>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</si>
  <si>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</si>
  <si>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</si>
  <si>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</si>
  <si>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</si>
  <si>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</si>
  <si>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</si>
  <si>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</si>
  <si>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</si>
  <si>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</si>
  <si>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</si>
  <si>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</si>
  <si>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</si>
  <si>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</si>
  <si>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</si>
  <si>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</si>
  <si>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</si>
  <si>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</si>
  <si>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</si>
  <si>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</si>
  <si>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</si>
  <si>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</si>
  <si>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</si>
  <si>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</si>
  <si>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</si>
  <si>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</si>
  <si>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</si>
  <si>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</si>
  <si>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</si>
  <si>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</si>
  <si>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</si>
  <si>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</si>
  <si>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</si>
  <si>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</si>
  <si>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</si>
  <si>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</si>
  <si>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</si>
  <si>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</si>
  <si>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</si>
  <si>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</si>
  <si>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</si>
  <si>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</si>
  <si>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</si>
  <si>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</si>
  <si>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</si>
  <si>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</si>
  <si>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</si>
  <si>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</si>
  <si>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</si>
  <si>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</si>
  <si>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</si>
  <si>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</si>
  <si>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</si>
  <si>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</si>
  <si>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</si>
  <si>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</si>
  <si>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</si>
  <si>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</si>
  <si>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</si>
  <si>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</si>
  <si>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</si>
  <si>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</si>
  <si>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</si>
  <si>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</si>
  <si>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</si>
  <si>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</si>
  <si>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</si>
  <si>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</si>
  <si>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</si>
  <si>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</si>
  <si>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</si>
  <si>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</si>
  <si>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</si>
  <si>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</si>
  <si>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</si>
  <si>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</si>
  <si>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</si>
  <si>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</si>
  <si>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</si>
  <si>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</si>
  <si>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</si>
  <si>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</si>
  <si>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</si>
  <si>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</si>
  <si>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</si>
  <si>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</si>
  <si>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</si>
  <si>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</si>
  <si>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</si>
  <si>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</si>
  <si>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</si>
  <si>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</si>
  <si>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</si>
  <si>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</si>
  <si>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</si>
  <si>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</si>
  <si>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</si>
  <si>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</si>
  <si>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</si>
  <si>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</si>
  <si>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</si>
  <si>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</si>
  <si>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</si>
  <si>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</si>
  <si>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</si>
  <si>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</si>
  <si>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</si>
  <si>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</si>
  <si>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</si>
  <si>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</si>
  <si>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</si>
  <si>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</si>
  <si>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</si>
  <si>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</si>
  <si>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</si>
  <si>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</si>
  <si>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</si>
  <si>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</si>
  <si>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</si>
  <si>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</si>
  <si>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</si>
  <si>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</si>
  <si>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</si>
  <si>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</si>
  <si>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</si>
  <si>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</si>
  <si>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</si>
  <si>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</si>
  <si>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</si>
  <si>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</si>
  <si>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</si>
  <si>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</si>
  <si>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</si>
  <si>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</si>
  <si>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</si>
  <si>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</si>
  <si>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</si>
  <si>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</si>
  <si>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</si>
  <si>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</si>
  <si>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</si>
  <si>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</si>
  <si>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</si>
  <si>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</si>
  <si>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</si>
  <si>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</si>
  <si>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</si>
  <si>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</si>
  <si>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</si>
  <si>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</si>
  <si>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</si>
  <si>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</si>
  <si>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</si>
  <si>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</si>
  <si>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</si>
  <si>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</si>
  <si>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</si>
  <si>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</si>
  <si>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</si>
  <si>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</si>
  <si>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</si>
  <si>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</si>
  <si>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</si>
  <si>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</si>
  <si>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</si>
  <si>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</si>
  <si>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</si>
  <si>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</si>
  <si>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</si>
  <si>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</si>
  <si>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</si>
  <si>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</si>
  <si>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</si>
  <si>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</si>
  <si>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</si>
  <si>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</si>
  <si>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</si>
  <si>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</si>
  <si>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</si>
  <si>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</si>
  <si>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</si>
  <si>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</si>
  <si>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</si>
  <si>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</si>
  <si>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</si>
  <si>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</si>
  <si>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</si>
  <si>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</si>
  <si>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</si>
  <si>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</si>
  <si>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</si>
  <si>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</si>
  <si>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</si>
  <si>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</si>
  <si>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</si>
  <si>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</si>
  <si>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</si>
  <si>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</si>
  <si>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</si>
  <si>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</si>
  <si>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</si>
  <si>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</si>
  <si>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</si>
  <si>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</si>
  <si>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</si>
  <si>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</si>
  <si>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</si>
  <si>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</si>
  <si>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</si>
  <si>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</si>
  <si>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</si>
  <si>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</si>
  <si>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</si>
  <si>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</si>
  <si>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</si>
  <si>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</si>
  <si>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</si>
  <si>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</si>
  <si>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</si>
  <si>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</si>
  <si>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</si>
  <si>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</si>
  <si>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</si>
  <si>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</si>
  <si>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</si>
  <si>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</si>
  <si>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</si>
  <si>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</si>
  <si>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</si>
  <si>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</si>
  <si>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</si>
  <si>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</si>
  <si>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</si>
  <si>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</si>
  <si>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</si>
  <si>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</si>
  <si>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</si>
  <si>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</si>
  <si>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</si>
  <si>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</si>
  <si>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</si>
  <si>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</si>
  <si>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</si>
  <si>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</si>
  <si>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</si>
  <si>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</si>
  <si>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</si>
  <si>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</si>
  <si>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</si>
  <si>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</si>
  <si>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</si>
  <si>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</si>
  <si>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</si>
  <si>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</si>
  <si>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</si>
  <si>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</si>
  <si>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</si>
  <si>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</si>
  <si>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</si>
  <si>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</si>
  <si>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</si>
  <si>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</si>
  <si>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</si>
  <si>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</si>
  <si>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</si>
  <si>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</si>
  <si>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</si>
  <si>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</si>
  <si>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</si>
  <si>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</si>
  <si>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</si>
  <si>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</si>
  <si>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</si>
  <si>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</si>
  <si>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</si>
  <si>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</si>
  <si>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</si>
  <si>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</si>
  <si>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</si>
  <si>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</si>
  <si>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</si>
  <si>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</si>
  <si>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</si>
  <si>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</si>
  <si>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</si>
  <si>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</si>
  <si>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</si>
  <si>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</si>
  <si>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</si>
  <si>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</si>
  <si>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</si>
  <si>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</si>
  <si>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</si>
  <si>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</si>
  <si>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</si>
  <si>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</si>
  <si>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</si>
  <si>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</si>
  <si>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</si>
  <si>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</si>
  <si>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</si>
  <si>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</si>
  <si>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</si>
  <si>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</si>
  <si>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</si>
  <si>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</si>
  <si>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</si>
  <si>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</si>
  <si>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</si>
  <si>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</si>
  <si>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</si>
  <si>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</si>
  <si>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</si>
  <si>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</si>
  <si>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</si>
  <si>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</si>
  <si>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</si>
  <si>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</si>
  <si>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</si>
  <si>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</si>
  <si>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</si>
  <si>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</si>
  <si>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</si>
  <si>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</si>
  <si>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</si>
  <si>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</si>
  <si>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</si>
  <si>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</si>
  <si>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</si>
  <si>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</si>
  <si>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</si>
  <si>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</si>
  <si>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</si>
  <si>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</si>
  <si>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</si>
  <si>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</si>
  <si>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</si>
  <si>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</si>
  <si>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</si>
  <si>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</si>
  <si>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</si>
  <si>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</si>
  <si>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</si>
  <si>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</si>
  <si>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</si>
  <si>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</si>
  <si>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</si>
  <si>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</si>
  <si>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</si>
  <si>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</si>
  <si>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</si>
  <si>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</si>
  <si>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</si>
  <si>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</si>
  <si>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</si>
  <si>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</si>
  <si>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</si>
  <si>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</si>
  <si>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</si>
  <si>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</si>
  <si>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</si>
  <si>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</si>
  <si>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</si>
  <si>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</si>
  <si>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</si>
  <si>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</si>
  <si>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</si>
  <si>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</si>
  <si>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</si>
  <si>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</si>
  <si>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</si>
  <si>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</si>
  <si>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</si>
  <si>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</si>
  <si>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</si>
  <si>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</si>
  <si>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</si>
  <si>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</si>
  <si>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</si>
  <si>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</si>
  <si>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</si>
  <si>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</si>
  <si>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</si>
  <si>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</si>
  <si>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</si>
  <si>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</si>
  <si>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</si>
  <si>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</si>
  <si>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</si>
  <si>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</si>
  <si>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</si>
  <si>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</si>
  <si>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</si>
  <si>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</si>
  <si>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</si>
  <si>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</si>
  <si>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</si>
  <si>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</si>
  <si>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</si>
  <si>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</si>
  <si>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</si>
  <si>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</si>
  <si>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</si>
  <si>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</si>
  <si>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</si>
  <si>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</si>
  <si>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</si>
  <si>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</si>
  <si>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</si>
  <si>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</si>
  <si>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</si>
  <si>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</si>
  <si>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</si>
  <si>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</si>
  <si>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</si>
  <si>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</si>
  <si>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</si>
  <si>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</si>
  <si>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</si>
  <si>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</si>
  <si>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</si>
  <si>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</si>
  <si>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</si>
  <si>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</si>
  <si>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</si>
  <si>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</si>
  <si>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</si>
  <si>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</si>
  <si>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</si>
  <si>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</si>
  <si>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</si>
  <si>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</si>
  <si>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</si>
  <si>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</si>
  <si>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</si>
  <si>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</si>
  <si>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</si>
  <si>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</si>
  <si>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</si>
  <si>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</si>
  <si>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</si>
  <si>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</si>
  <si>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</si>
  <si>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</si>
  <si>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</si>
  <si>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</si>
  <si>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</si>
  <si>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</si>
  <si>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</si>
  <si>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</si>
  <si>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</si>
  <si>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</si>
  <si>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</si>
  <si>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</si>
  <si>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</si>
  <si>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</si>
  <si>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</si>
  <si>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</si>
  <si>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</si>
  <si>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</si>
  <si>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</si>
  <si>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</si>
  <si>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</si>
  <si>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</si>
  <si>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</si>
  <si>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</si>
  <si>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</si>
  <si>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</si>
  <si>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</si>
  <si>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</si>
  <si>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</si>
  <si>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</si>
  <si>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</si>
  <si>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</si>
  <si>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</si>
  <si>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</si>
  <si>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</si>
  <si>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</si>
  <si>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</si>
  <si>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</si>
  <si>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</si>
  <si>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</si>
  <si>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</si>
  <si>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</si>
  <si>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</si>
  <si>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</si>
  <si>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</si>
  <si>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</si>
  <si>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</si>
  <si>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</si>
  <si>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</si>
  <si>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</si>
  <si>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</si>
  <si>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</si>
  <si>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</si>
  <si>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</si>
  <si>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</si>
  <si>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</si>
  <si>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</si>
  <si>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</si>
  <si>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</si>
  <si>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</si>
  <si>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</si>
  <si>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</si>
  <si>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</si>
  <si>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</si>
  <si>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</si>
  <si>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</si>
  <si>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</si>
  <si>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</si>
  <si>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</si>
  <si>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</si>
  <si>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</si>
  <si>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</si>
  <si>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</si>
  <si>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</si>
  <si>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</si>
  <si>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</si>
  <si>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</si>
  <si>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</si>
  <si>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</si>
  <si>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</si>
  <si>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</si>
  <si>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</si>
  <si>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</si>
  <si>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</si>
  <si>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</si>
  <si>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</si>
  <si>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</si>
  <si>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</si>
  <si>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</si>
  <si>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</si>
  <si>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</si>
  <si>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</si>
  <si>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</si>
  <si>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</si>
  <si>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</si>
  <si>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</si>
  <si>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</si>
  <si>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</si>
  <si>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</si>
  <si>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</si>
  <si>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</si>
  <si>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</si>
  <si>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</si>
  <si>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</si>
  <si>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</si>
  <si>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</si>
  <si>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</si>
  <si>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</si>
  <si>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</si>
  <si>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</si>
  <si>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</si>
  <si>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</si>
  <si>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</si>
  <si>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</si>
  <si>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</si>
  <si>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</si>
  <si>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</si>
  <si>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</si>
  <si>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</si>
  <si>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</si>
  <si>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</si>
  <si>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</si>
  <si>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</si>
  <si>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</si>
  <si>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</si>
  <si>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</si>
  <si>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</si>
  <si>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</si>
  <si>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</si>
  <si>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</si>
  <si>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</si>
  <si>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</si>
  <si>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</si>
  <si>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</si>
  <si>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</si>
  <si>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</si>
  <si>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</si>
  <si>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</si>
  <si>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</si>
  <si>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</si>
  <si>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</si>
  <si>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</si>
  <si>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</si>
  <si>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</si>
  <si>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</si>
  <si>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</si>
  <si>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</si>
  <si>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</si>
  <si>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</si>
  <si>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</si>
  <si>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</si>
  <si>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</si>
  <si>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</si>
  <si>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</si>
  <si>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</si>
  <si>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</si>
  <si>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</si>
  <si>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</si>
  <si>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</si>
  <si>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</si>
  <si>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</si>
  <si>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</si>
  <si>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</si>
  <si>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</si>
  <si>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</si>
  <si>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</si>
  <si>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</si>
  <si>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</si>
  <si>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</si>
  <si>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</si>
  <si>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</si>
  <si>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</si>
  <si>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</si>
  <si>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</si>
  <si>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</si>
  <si>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</si>
  <si>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</si>
  <si>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</si>
  <si>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</si>
  <si>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</si>
  <si>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</si>
  <si>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</si>
  <si>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</si>
  <si>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</si>
  <si>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</si>
  <si>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</si>
  <si>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</si>
  <si>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</si>
  <si>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</si>
  <si>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</si>
  <si>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</si>
  <si>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</si>
  <si>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</si>
  <si>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</si>
  <si>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</si>
  <si>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</si>
  <si>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</si>
  <si>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</si>
  <si>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</si>
  <si>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</si>
  <si>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</si>
  <si>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</si>
  <si>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</si>
  <si>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</si>
  <si>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</si>
  <si>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</si>
  <si>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</si>
  <si>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</si>
  <si>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</si>
  <si>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</si>
  <si>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</si>
  <si>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</si>
  <si>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</si>
  <si>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</si>
  <si>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</si>
  <si>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</si>
  <si>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</si>
  <si>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</si>
  <si>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</si>
  <si>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</si>
  <si>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</si>
  <si>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</si>
  <si>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</si>
  <si>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</si>
  <si>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</si>
  <si>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</si>
  <si>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</si>
  <si>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</si>
  <si>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</si>
  <si>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</si>
  <si>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</si>
  <si>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</si>
  <si>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</si>
  <si>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</si>
  <si>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</si>
  <si>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</si>
  <si>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</si>
  <si>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</si>
  <si>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</si>
  <si>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</si>
  <si>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</si>
  <si>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</si>
  <si>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</si>
  <si>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</si>
  <si>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</si>
  <si>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</si>
  <si>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</si>
  <si>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</si>
  <si>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</si>
  <si>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</si>
  <si>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</si>
  <si>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</si>
  <si>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</si>
  <si>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</si>
  <si>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</si>
  <si>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</si>
  <si>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</si>
  <si>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</si>
  <si>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</si>
  <si>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</si>
  <si>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</si>
  <si>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</si>
  <si>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</si>
  <si>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</si>
  <si>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</si>
  <si>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</si>
  <si>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</si>
  <si>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</si>
  <si>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</si>
  <si>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</si>
  <si>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</si>
  <si>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</si>
  <si>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</si>
  <si>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</si>
  <si>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</si>
  <si>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</si>
  <si>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</si>
  <si>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</si>
  <si>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</si>
  <si>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</si>
  <si>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</si>
  <si>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</si>
  <si>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</si>
  <si>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</si>
  <si>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</si>
  <si>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</si>
  <si>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</si>
  <si>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</si>
  <si>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</si>
  <si>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</si>
  <si>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</si>
  <si>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</si>
  <si>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</si>
  <si>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</si>
  <si>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</si>
  <si>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</si>
  <si>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</si>
  <si>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</si>
  <si>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</si>
  <si>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</si>
  <si>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</si>
  <si>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</si>
  <si>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</si>
  <si>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</si>
  <si>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</si>
  <si>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</si>
  <si>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</si>
  <si>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</si>
  <si>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</si>
  <si>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</si>
  <si>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</si>
  <si>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</si>
  <si>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</si>
  <si>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</si>
  <si>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</si>
  <si>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</si>
  <si>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</si>
  <si>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</si>
  <si>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</si>
  <si>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</si>
  <si>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</si>
  <si>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</si>
  <si>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</si>
  <si>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</si>
  <si>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</si>
  <si>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</si>
  <si>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</si>
  <si>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</si>
  <si>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</si>
  <si>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</si>
  <si>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</si>
  <si>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</si>
  <si>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</si>
  <si>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</si>
  <si>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</si>
  <si>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</si>
  <si>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</si>
  <si>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</si>
  <si>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</si>
  <si>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</si>
  <si>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</si>
  <si>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</si>
  <si>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</si>
  <si>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</si>
  <si>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</si>
  <si>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</si>
  <si>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</si>
  <si>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</si>
  <si>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</si>
  <si>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</si>
  <si>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</si>
  <si>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</si>
  <si>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</si>
  <si>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</si>
  <si>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</si>
  <si>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</si>
  <si>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</si>
  <si>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</si>
  <si>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</si>
  <si>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</si>
  <si>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</si>
  <si>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</si>
  <si>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</si>
  <si>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</si>
  <si>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</si>
  <si>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</si>
  <si>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</si>
  <si>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</si>
  <si>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</si>
  <si>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</si>
  <si>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</si>
  <si>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</si>
  <si>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</si>
  <si>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</si>
  <si>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</si>
  <si>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</si>
  <si>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</si>
  <si>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</si>
  <si>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</si>
  <si>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</si>
  <si>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</si>
  <si>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</si>
  <si>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</si>
  <si>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</si>
  <si>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</si>
  <si>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</si>
  <si>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</si>
  <si>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</si>
  <si>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</si>
  <si>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</si>
  <si>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</si>
  <si>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</si>
  <si>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</si>
  <si>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</si>
  <si>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</si>
  <si>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</si>
  <si>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</si>
  <si>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</si>
  <si>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</si>
  <si>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</si>
  <si>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</si>
  <si>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</si>
  <si>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</si>
  <si>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</si>
  <si>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</si>
  <si>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</si>
  <si>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</si>
  <si>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</si>
  <si>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</si>
  <si>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</si>
  <si>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</si>
  <si>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</si>
  <si>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</si>
  <si>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</si>
  <si>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</si>
  <si>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</si>
  <si>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</si>
  <si>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</si>
  <si>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</si>
  <si>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</si>
  <si>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</si>
  <si>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</si>
  <si>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</si>
  <si>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</si>
  <si>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</si>
  <si>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</si>
  <si>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</si>
  <si>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</si>
  <si>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</si>
  <si>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</si>
  <si>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</si>
  <si>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</si>
  <si>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</si>
  <si>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</si>
  <si>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</si>
  <si>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</si>
  <si>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</si>
  <si>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</si>
  <si>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</si>
  <si>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</si>
  <si>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</si>
  <si>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</si>
  <si>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</si>
  <si>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</si>
  <si>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</si>
  <si>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</si>
  <si>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</si>
  <si>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</si>
  <si>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</si>
  <si>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</si>
  <si>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</si>
  <si>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</si>
  <si>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</si>
  <si>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</si>
  <si>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</si>
  <si>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</si>
  <si>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</si>
  <si>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</si>
  <si>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</si>
  <si>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</si>
  <si>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</si>
  <si>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</si>
  <si>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</si>
  <si>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</si>
  <si>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</si>
  <si>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</si>
  <si>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</si>
  <si>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</si>
  <si>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</si>
  <si>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</si>
  <si>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</si>
  <si>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</si>
  <si>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</si>
  <si>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</si>
  <si>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</si>
  <si>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</si>
  <si>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</si>
  <si>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</si>
  <si>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</si>
  <si>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</si>
  <si>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</si>
  <si>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</si>
  <si>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</si>
  <si>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</si>
  <si>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</si>
  <si>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</si>
  <si>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</si>
  <si>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</si>
  <si>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</si>
  <si>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</si>
  <si>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</si>
  <si>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</si>
  <si>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</si>
  <si>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</si>
  <si>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</si>
  <si>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</si>
  <si>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</si>
  <si>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</si>
  <si>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</si>
  <si>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</si>
  <si>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</si>
  <si>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</si>
  <si>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</si>
  <si>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</si>
  <si>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</si>
  <si>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</si>
  <si>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</si>
  <si>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</si>
  <si>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</si>
  <si>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</si>
  <si>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</si>
  <si>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</si>
  <si>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</si>
  <si>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</si>
  <si>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</si>
  <si>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</si>
  <si>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</si>
  <si>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</si>
  <si>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</si>
  <si>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</si>
  <si>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</si>
  <si>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</si>
  <si>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</si>
  <si>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</si>
  <si>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</si>
  <si>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</si>
  <si>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</si>
  <si>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</si>
  <si>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</si>
  <si>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</si>
  <si>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</si>
  <si>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</si>
  <si>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</si>
  <si>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</si>
  <si>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</si>
  <si>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</si>
  <si>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</si>
  <si>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</si>
  <si>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</si>
  <si>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</si>
  <si>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</si>
  <si>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</si>
  <si>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</si>
  <si>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</si>
  <si>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</si>
  <si>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</si>
  <si>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</si>
  <si>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</si>
  <si>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</si>
  <si>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MD</t>
  </si>
  <si>
    <t>Div by 0</t>
  </si>
  <si>
    <t>-20.5</t>
  </si>
  <si>
    <t>-50.0</t>
  </si>
  <si>
    <t>-1.52</t>
  </si>
  <si>
    <t>-16.1</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</si>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</sst>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165251</v>
      </c>
      <c r="D7" s="130" t="str">
        <f>IF($B7="N/A","N/A",IF(C7&gt;15,"No",IF(C7&lt;-15,"No","Yes")))</f>
        <v>N/A</v>
      </c>
      <c r="E7" s="126">
        <v>173118</v>
      </c>
      <c r="F7" s="130" t="str">
        <f>IF($B7="N/A","N/A",IF(E7&gt;15,"No",IF(E7&lt;-15,"No","Yes")))</f>
        <v>N/A</v>
      </c>
      <c r="G7" s="126">
        <v>196106</v>
      </c>
      <c r="H7" s="130" t="str">
        <f>IF($B7="N/A","N/A",IF(G7&gt;15,"No",IF(G7&lt;-15,"No","Yes")))</f>
        <v>N/A</v>
      </c>
      <c r="I7" s="131">
        <v>4.7610000000000001</v>
      </c>
      <c r="J7" s="131">
        <v>13.28</v>
      </c>
      <c r="K7" s="130" t="str">
        <f t="shared" ref="K7:K21" si="0">IF(J7="Div by 0", "N/A", IF(J7="N/A","N/A", IF(J7&gt;30, "No", IF(J7&lt;-30, "No", "Yes"))))</f>
        <v>Yes</v>
      </c>
    </row>
    <row r="8" spans="1:12" x14ac:dyDescent="0.25">
      <c r="A8" s="62" t="s">
        <v>1031</v>
      </c>
      <c r="B8" s="22" t="s">
        <v>49</v>
      </c>
      <c r="C8" s="27">
        <v>51.097421498000003</v>
      </c>
      <c r="D8" s="27" t="str">
        <f>IF($B8="N/A","N/A",IF(C8&gt;15,"No",IF(C8&lt;-15,"No","Yes")))</f>
        <v>N/A</v>
      </c>
      <c r="E8" s="27">
        <v>49.878117816</v>
      </c>
      <c r="F8" s="27" t="str">
        <f>IF($B8="N/A","N/A",IF(E8&gt;15,"No",IF(E8&lt;-15,"No","Yes")))</f>
        <v>N/A</v>
      </c>
      <c r="G8" s="27">
        <v>51.322754021000002</v>
      </c>
      <c r="H8" s="27" t="str">
        <f>IF($B8="N/A","N/A",IF(G8&gt;15,"No",IF(G8&lt;-15,"No","Yes")))</f>
        <v>N/A</v>
      </c>
      <c r="I8" s="29">
        <v>-2.39</v>
      </c>
      <c r="J8" s="29">
        <v>2.8959999999999999</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42.482127013000003</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38.993197555999998</v>
      </c>
      <c r="H12" s="27" t="str">
        <f t="shared" si="3"/>
        <v>No</v>
      </c>
      <c r="I12" s="29" t="s">
        <v>49</v>
      </c>
      <c r="J12" s="29" t="s">
        <v>49</v>
      </c>
      <c r="K12" s="27" t="str">
        <f t="shared" si="0"/>
        <v>N/A</v>
      </c>
    </row>
    <row r="13" spans="1:12" x14ac:dyDescent="0.25">
      <c r="A13" s="61" t="s">
        <v>1034</v>
      </c>
      <c r="B13" s="22" t="s">
        <v>49</v>
      </c>
      <c r="C13" s="23">
        <v>80812</v>
      </c>
      <c r="D13" s="27" t="str">
        <f>IF($B13="N/A","N/A",IF(C13&gt;15,"No",IF(C13&lt;-15,"No","Yes")))</f>
        <v>N/A</v>
      </c>
      <c r="E13" s="23">
        <v>86770</v>
      </c>
      <c r="F13" s="27" t="str">
        <f>IF($B13="N/A","N/A",IF(E13&gt;15,"No",IF(E13&lt;-15,"No","Yes")))</f>
        <v>N/A</v>
      </c>
      <c r="G13" s="23">
        <v>95459</v>
      </c>
      <c r="H13" s="27" t="str">
        <f>IF($B13="N/A","N/A",IF(G13&gt;15,"No",IF(G13&lt;-15,"No","Yes")))</f>
        <v>N/A</v>
      </c>
      <c r="I13" s="29">
        <v>7.3730000000000002</v>
      </c>
      <c r="J13" s="29">
        <v>10.01</v>
      </c>
      <c r="K13" s="27" t="str">
        <f t="shared" si="0"/>
        <v>Yes</v>
      </c>
    </row>
    <row r="14" spans="1:12" x14ac:dyDescent="0.25">
      <c r="A14" s="62" t="s">
        <v>632</v>
      </c>
      <c r="B14" s="22" t="s">
        <v>51</v>
      </c>
      <c r="C14" s="27">
        <v>33.894718605999998</v>
      </c>
      <c r="D14" s="27" t="str">
        <f>IF($B14="N/A","N/A",IF(C14&gt;20,"No",IF(C14&lt;5,"No","Yes")))</f>
        <v>No</v>
      </c>
      <c r="E14" s="27">
        <v>34.316007837000001</v>
      </c>
      <c r="F14" s="27" t="str">
        <f>IF($B14="N/A","N/A",IF(E14&gt;20,"No",IF(E14&lt;5,"No","Yes")))</f>
        <v>No</v>
      </c>
      <c r="G14" s="27">
        <v>32.471532281000002</v>
      </c>
      <c r="H14" s="27" t="str">
        <f>IF($B14="N/A","N/A",IF(G14&gt;20,"No",IF(G14&lt;5,"No","Yes")))</f>
        <v>No</v>
      </c>
      <c r="I14" s="29">
        <v>1.2430000000000001</v>
      </c>
      <c r="J14" s="29">
        <v>-5.37</v>
      </c>
      <c r="K14" s="27" t="str">
        <f t="shared" si="0"/>
        <v>Yes</v>
      </c>
    </row>
    <row r="15" spans="1:12" x14ac:dyDescent="0.25">
      <c r="A15" s="62" t="s">
        <v>1035</v>
      </c>
      <c r="B15" s="22" t="s">
        <v>49</v>
      </c>
      <c r="C15" s="27">
        <v>6.7304360739</v>
      </c>
      <c r="D15" s="27" t="str">
        <f>IF($B15="N/A","N/A",IF(C15&gt;15,"No",IF(C15&lt;-15,"No","Yes")))</f>
        <v>N/A</v>
      </c>
      <c r="E15" s="27">
        <v>4.6490722599999996</v>
      </c>
      <c r="F15" s="27" t="str">
        <f>IF($B15="N/A","N/A",IF(E15&gt;15,"No",IF(E15&lt;-15,"No","Yes")))</f>
        <v>N/A</v>
      </c>
      <c r="G15" s="27">
        <v>1.5545941189000001</v>
      </c>
      <c r="H15" s="27" t="str">
        <f>IF($B15="N/A","N/A",IF(G15&gt;15,"No",IF(G15&lt;-15,"No","Yes")))</f>
        <v>N/A</v>
      </c>
      <c r="I15" s="29">
        <v>-30.9</v>
      </c>
      <c r="J15" s="29">
        <v>-66.599999999999994</v>
      </c>
      <c r="K15" s="27" t="str">
        <f t="shared" si="0"/>
        <v>No</v>
      </c>
    </row>
    <row r="16" spans="1:12" x14ac:dyDescent="0.25">
      <c r="A16" s="62" t="s">
        <v>1036</v>
      </c>
      <c r="B16" s="22" t="s">
        <v>49</v>
      </c>
      <c r="C16" s="101">
        <v>9478.4429123000009</v>
      </c>
      <c r="D16" s="27" t="str">
        <f>IF($B16="N/A","N/A",IF(C16&gt;15,"No",IF(C16&lt;-15,"No","Yes")))</f>
        <v>N/A</v>
      </c>
      <c r="E16" s="101">
        <v>14154.07883</v>
      </c>
      <c r="F16" s="27" t="str">
        <f>IF($B16="N/A","N/A",IF(E16&gt;15,"No",IF(E16&lt;-15,"No","Yes")))</f>
        <v>N/A</v>
      </c>
      <c r="G16" s="101">
        <v>20677.814689999999</v>
      </c>
      <c r="H16" s="27" t="str">
        <f>IF($B16="N/A","N/A",IF(G16&gt;15,"No",IF(G16&lt;-15,"No","Yes")))</f>
        <v>N/A</v>
      </c>
      <c r="I16" s="29">
        <v>49.33</v>
      </c>
      <c r="J16" s="29">
        <v>46.09</v>
      </c>
      <c r="K16" s="27" t="str">
        <f t="shared" si="0"/>
        <v>No</v>
      </c>
    </row>
    <row r="17" spans="1:11" ht="12.75" customHeight="1" x14ac:dyDescent="0.25">
      <c r="A17" s="42" t="s">
        <v>1037</v>
      </c>
      <c r="B17" s="22" t="s">
        <v>49</v>
      </c>
      <c r="C17" s="23">
        <v>83</v>
      </c>
      <c r="D17" s="22" t="s">
        <v>49</v>
      </c>
      <c r="E17" s="23">
        <v>66</v>
      </c>
      <c r="F17" s="22" t="s">
        <v>49</v>
      </c>
      <c r="G17" s="23">
        <v>82</v>
      </c>
      <c r="H17" s="27" t="str">
        <f>IF($B17="N/A","N/A",IF(G17&gt;15,"No",IF(G17&lt;-15,"No","Yes")))</f>
        <v>N/A</v>
      </c>
      <c r="I17" s="22" t="s">
        <v>1206</v>
      </c>
      <c r="J17" s="29">
        <v>24.24</v>
      </c>
      <c r="K17" s="27" t="str">
        <f t="shared" si="0"/>
        <v>Yes</v>
      </c>
    </row>
    <row r="18" spans="1:11" ht="25" x14ac:dyDescent="0.25">
      <c r="A18" s="42" t="s">
        <v>1038</v>
      </c>
      <c r="B18" s="22" t="s">
        <v>49</v>
      </c>
      <c r="C18" s="63">
        <v>8083.2168675000003</v>
      </c>
      <c r="D18" s="27" t="str">
        <f>IF($B18="N/A","N/A",IF(C18&gt;60,"No",IF(C18&lt;15,"No","Yes")))</f>
        <v>N/A</v>
      </c>
      <c r="E18" s="63">
        <v>10283.515152</v>
      </c>
      <c r="F18" s="27" t="str">
        <f>IF($B18="N/A","N/A",IF(E18&gt;60,"No",IF(E18&lt;15,"No","Yes")))</f>
        <v>N/A</v>
      </c>
      <c r="G18" s="63">
        <v>6297.9878048999999</v>
      </c>
      <c r="H18" s="27" t="str">
        <f>IF($B18="N/A","N/A",IF(G18&gt;60,"No",IF(G18&lt;15,"No","Yes")))</f>
        <v>N/A</v>
      </c>
      <c r="I18" s="29">
        <v>27.22</v>
      </c>
      <c r="J18" s="29">
        <v>-38.799999999999997</v>
      </c>
      <c r="K18" s="27" t="str">
        <f t="shared" si="0"/>
        <v>No</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1207</v>
      </c>
      <c r="J19" s="29">
        <v>200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53421</v>
      </c>
      <c r="D23" s="27" t="str">
        <f>IF($B23="N/A","N/A",IF(C23&gt;15,"No",IF(C23&lt;-15,"No","Yes")))</f>
        <v>N/A</v>
      </c>
      <c r="E23" s="23">
        <v>56994</v>
      </c>
      <c r="F23" s="27" t="str">
        <f>IF($B23="N/A","N/A",IF(E23&gt;15,"No",IF(E23&lt;-15,"No","Yes")))</f>
        <v>N/A</v>
      </c>
      <c r="G23" s="23">
        <v>64462</v>
      </c>
      <c r="H23" s="27" t="str">
        <f>IF($B23="N/A","N/A",IF(G23&gt;15,"No",IF(G23&lt;-15,"No","Yes")))</f>
        <v>N/A</v>
      </c>
      <c r="I23" s="29">
        <v>6.6879999999999997</v>
      </c>
      <c r="J23" s="29">
        <v>13.1</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11144.262087999999</v>
      </c>
      <c r="D26" s="27" t="str">
        <f>IF($B26="N/A","N/A",IF(C26&gt;7000,"No",IF(C26&lt;2000,"No","Yes")))</f>
        <v>No</v>
      </c>
      <c r="E26" s="101">
        <v>12215.886479000001</v>
      </c>
      <c r="F26" s="27" t="str">
        <f>IF($B26="N/A","N/A",IF(E26&gt;7000,"No",IF(E26&lt;2000,"No","Yes")))</f>
        <v>No</v>
      </c>
      <c r="G26" s="101">
        <v>12096.340154</v>
      </c>
      <c r="H26" s="27" t="str">
        <f>IF($B26="N/A","N/A",IF(G26&gt;7000,"No",IF(G26&lt;2000,"No","Yes")))</f>
        <v>No</v>
      </c>
      <c r="I26" s="29">
        <v>9.6159999999999997</v>
      </c>
      <c r="J26" s="29">
        <v>-0.97899999999999998</v>
      </c>
      <c r="K26" s="27" t="str">
        <f t="shared" si="6"/>
        <v>Yes</v>
      </c>
    </row>
    <row r="27" spans="1:11" x14ac:dyDescent="0.25">
      <c r="A27" s="61" t="s">
        <v>175</v>
      </c>
      <c r="B27" s="22" t="s">
        <v>49</v>
      </c>
      <c r="C27" s="101">
        <v>1850.8531061000001</v>
      </c>
      <c r="D27" s="27" t="str">
        <f>IF($B27="N/A","N/A",IF(C27&gt;15,"No",IF(C27&lt;-15,"No","Yes")))</f>
        <v>N/A</v>
      </c>
      <c r="E27" s="101">
        <v>1958.3499992</v>
      </c>
      <c r="F27" s="27" t="str">
        <f>IF($B27="N/A","N/A",IF(E27&gt;15,"No",IF(E27&lt;-15,"No","Yes")))</f>
        <v>N/A</v>
      </c>
      <c r="G27" s="101">
        <v>2038.8262238</v>
      </c>
      <c r="H27" s="27" t="str">
        <f>IF($B27="N/A","N/A",IF(G27&gt;15,"No",IF(G27&lt;-15,"No","Yes")))</f>
        <v>N/A</v>
      </c>
      <c r="I27" s="29">
        <v>5.8079999999999998</v>
      </c>
      <c r="J27" s="29">
        <v>4.109</v>
      </c>
      <c r="K27" s="27" t="str">
        <f t="shared" si="6"/>
        <v>Yes</v>
      </c>
    </row>
    <row r="28" spans="1:11" x14ac:dyDescent="0.25">
      <c r="A28" s="61" t="s">
        <v>1045</v>
      </c>
      <c r="B28" s="22" t="s">
        <v>14</v>
      </c>
      <c r="C28" s="27">
        <v>1.2916268882999999</v>
      </c>
      <c r="D28" s="27" t="str">
        <f>IF($B28="N/A","N/A",IF(C28&gt;10,"No",IF(C28&lt;=0,"No","Yes")))</f>
        <v>Yes</v>
      </c>
      <c r="E28" s="27">
        <v>1.165034916</v>
      </c>
      <c r="F28" s="27" t="str">
        <f>IF($B28="N/A","N/A",IF(E28&gt;10,"No",IF(E28&lt;=0,"No","Yes")))</f>
        <v>Yes</v>
      </c>
      <c r="G28" s="27">
        <v>1.2581055506000001</v>
      </c>
      <c r="H28" s="27" t="str">
        <f>IF($B28="N/A","N/A",IF(G28&gt;10,"No",IF(G28&lt;=0,"No","Yes")))</f>
        <v>Yes</v>
      </c>
      <c r="I28" s="29">
        <v>-9.8000000000000007</v>
      </c>
      <c r="J28" s="29">
        <v>7.9889999999999999</v>
      </c>
      <c r="K28" s="27" t="str">
        <f t="shared" si="6"/>
        <v>Yes</v>
      </c>
    </row>
    <row r="29" spans="1:11" x14ac:dyDescent="0.25">
      <c r="A29" s="61" t="s">
        <v>1046</v>
      </c>
      <c r="B29" s="22" t="s">
        <v>49</v>
      </c>
      <c r="C29" s="101">
        <v>7081.8652173999999</v>
      </c>
      <c r="D29" s="27" t="str">
        <f>IF($B29="N/A","N/A",IF(C29&gt;15,"No",IF(C29&lt;-15,"No","Yes")))</f>
        <v>N/A</v>
      </c>
      <c r="E29" s="101">
        <v>7806.9924699000003</v>
      </c>
      <c r="F29" s="27" t="str">
        <f>IF($B29="N/A","N/A",IF(E29&gt;15,"No",IF(E29&lt;-15,"No","Yes")))</f>
        <v>N/A</v>
      </c>
      <c r="G29" s="101">
        <v>7525.4044389999999</v>
      </c>
      <c r="H29" s="27" t="str">
        <f>IF($B29="N/A","N/A",IF(G29&gt;15,"No",IF(G29&lt;-15,"No","Yes")))</f>
        <v>N/A</v>
      </c>
      <c r="I29" s="29">
        <v>10.24</v>
      </c>
      <c r="J29" s="29">
        <v>-3.61</v>
      </c>
      <c r="K29" s="27" t="str">
        <f t="shared" si="6"/>
        <v>Yes</v>
      </c>
    </row>
    <row r="30" spans="1:11" x14ac:dyDescent="0.25">
      <c r="A30" s="61" t="s">
        <v>1047</v>
      </c>
      <c r="B30" s="22" t="s">
        <v>52</v>
      </c>
      <c r="C30" s="29">
        <v>99.706108084999997</v>
      </c>
      <c r="D30" s="27" t="str">
        <f>IF($B30="N/A","N/A",IF(C30&gt;100,"No",IF(C30&lt;95,"No","Yes")))</f>
        <v>Yes</v>
      </c>
      <c r="E30" s="29">
        <v>99.650840439000007</v>
      </c>
      <c r="F30" s="27" t="str">
        <f>IF($B30="N/A","N/A",IF(E30&gt;100,"No",IF(E30&lt;95,"No","Yes")))</f>
        <v>Yes</v>
      </c>
      <c r="G30" s="29">
        <v>99.775061276000002</v>
      </c>
      <c r="H30" s="27" t="str">
        <f>IF($B30="N/A","N/A",IF(G30&gt;100,"No",IF(G30&lt;95,"No","Yes")))</f>
        <v>Yes</v>
      </c>
      <c r="I30" s="29">
        <v>-5.5E-2</v>
      </c>
      <c r="J30" s="29">
        <v>0.12470000000000001</v>
      </c>
      <c r="K30" s="27" t="str">
        <f t="shared" si="6"/>
        <v>Yes</v>
      </c>
    </row>
    <row r="31" spans="1:11" x14ac:dyDescent="0.25">
      <c r="A31" s="61" t="s">
        <v>177</v>
      </c>
      <c r="B31" s="22" t="s">
        <v>122</v>
      </c>
      <c r="C31" s="29">
        <v>1.1096988585000001</v>
      </c>
      <c r="D31" s="27" t="str">
        <f>IF($B31="N/A","N/A",IF(C31&gt;1,"Yes","No"))</f>
        <v>Yes</v>
      </c>
      <c r="E31" s="29">
        <v>1.1212078528</v>
      </c>
      <c r="F31" s="27" t="str">
        <f>IF($B31="N/A","N/A",IF(E31&gt;1,"Yes","No"))</f>
        <v>Yes</v>
      </c>
      <c r="G31" s="29">
        <v>1.1191753347</v>
      </c>
      <c r="H31" s="27" t="str">
        <f>IF($B31="N/A","N/A",IF(G31&gt;1,"Yes","No"))</f>
        <v>Yes</v>
      </c>
      <c r="I31" s="29">
        <v>1.0369999999999999</v>
      </c>
      <c r="J31" s="29">
        <v>-0.18099999999999999</v>
      </c>
      <c r="K31" s="27" t="str">
        <f t="shared" si="6"/>
        <v>Yes</v>
      </c>
    </row>
    <row r="32" spans="1:11" x14ac:dyDescent="0.25">
      <c r="A32" s="61" t="s">
        <v>1048</v>
      </c>
      <c r="B32" s="22" t="s">
        <v>52</v>
      </c>
      <c r="C32" s="29">
        <v>97.089159694000003</v>
      </c>
      <c r="D32" s="27" t="str">
        <f>IF($B32="N/A","N/A",IF(C32&gt;100,"No",IF(C32&lt;95,"No","Yes")))</f>
        <v>Yes</v>
      </c>
      <c r="E32" s="29">
        <v>98.478787241000006</v>
      </c>
      <c r="F32" s="27" t="str">
        <f>IF($B32="N/A","N/A",IF(E32&gt;100,"No",IF(E32&lt;95,"No","Yes")))</f>
        <v>Yes</v>
      </c>
      <c r="G32" s="29">
        <v>95.634637460999997</v>
      </c>
      <c r="H32" s="27" t="str">
        <f>IF($B32="N/A","N/A",IF(G32&gt;100,"No",IF(G32&lt;95,"No","Yes")))</f>
        <v>Yes</v>
      </c>
      <c r="I32" s="29">
        <v>1.431</v>
      </c>
      <c r="J32" s="29">
        <v>-2.89</v>
      </c>
      <c r="K32" s="27" t="str">
        <f t="shared" si="6"/>
        <v>Yes</v>
      </c>
    </row>
    <row r="33" spans="1:11" x14ac:dyDescent="0.25">
      <c r="A33" s="61" t="s">
        <v>178</v>
      </c>
      <c r="B33" s="22" t="s">
        <v>123</v>
      </c>
      <c r="C33" s="29">
        <v>9.6507924266000007</v>
      </c>
      <c r="D33" s="27" t="str">
        <f>IF($B33="N/A","N/A",IF(C33&gt;3,"Yes","No"))</f>
        <v>Yes</v>
      </c>
      <c r="E33" s="29">
        <v>9.9306394427000004</v>
      </c>
      <c r="F33" s="27" t="str">
        <f>IF($B33="N/A","N/A",IF(E33&gt;3,"Yes","No"))</f>
        <v>Yes</v>
      </c>
      <c r="G33" s="29">
        <v>9.8063684141999996</v>
      </c>
      <c r="H33" s="27" t="str">
        <f>IF($B33="N/A","N/A",IF(G33&gt;3,"Yes","No"))</f>
        <v>Yes</v>
      </c>
      <c r="I33" s="29">
        <v>2.9</v>
      </c>
      <c r="J33" s="29">
        <v>-1.25</v>
      </c>
      <c r="K33" s="27" t="str">
        <f t="shared" si="6"/>
        <v>Yes</v>
      </c>
    </row>
    <row r="34" spans="1:11" x14ac:dyDescent="0.25">
      <c r="A34" s="61" t="s">
        <v>766</v>
      </c>
      <c r="B34" s="22" t="s">
        <v>15</v>
      </c>
      <c r="C34" s="29">
        <v>5.1262964766000003</v>
      </c>
      <c r="D34" s="27" t="str">
        <f>IF($B34="N/A","N/A",IF(C34&gt;=8,"No",IF(C34&lt;2,"No","Yes")))</f>
        <v>Yes</v>
      </c>
      <c r="E34" s="29">
        <v>5.4081736506000002</v>
      </c>
      <c r="F34" s="27" t="str">
        <f>IF($B34="N/A","N/A",IF(E34&gt;=8,"No",IF(E34&lt;2,"No","Yes")))</f>
        <v>Yes</v>
      </c>
      <c r="G34" s="29">
        <v>5.0873537897999999</v>
      </c>
      <c r="H34" s="27" t="str">
        <f>IF($B34="N/A","N/A",IF(G34&gt;=8,"No",IF(G34&lt;2,"No","Yes")))</f>
        <v>Yes</v>
      </c>
      <c r="I34" s="29">
        <v>5.4989999999999997</v>
      </c>
      <c r="J34" s="29">
        <v>-5.93</v>
      </c>
      <c r="K34" s="27" t="str">
        <f t="shared" si="6"/>
        <v>Yes</v>
      </c>
    </row>
    <row r="35" spans="1:11" x14ac:dyDescent="0.25">
      <c r="A35" s="61" t="s">
        <v>179</v>
      </c>
      <c r="B35" s="22" t="s">
        <v>15</v>
      </c>
      <c r="C35" s="29">
        <v>6.0241223953</v>
      </c>
      <c r="D35" s="27" t="str">
        <f>IF($B35="N/A","N/A",IF(C35&gt;=8,"No",IF(C35&lt;2,"No","Yes")))</f>
        <v>Yes</v>
      </c>
      <c r="E35" s="29">
        <v>6.2423057962000001</v>
      </c>
      <c r="F35" s="27" t="str">
        <f>IF($B35="N/A","N/A",IF(E35&gt;=8,"No",IF(E35&lt;2,"No","Yes")))</f>
        <v>Yes</v>
      </c>
      <c r="G35" s="29">
        <v>5.9443848438</v>
      </c>
      <c r="H35" s="27" t="str">
        <f>IF($B35="N/A","N/A",IF(G35&gt;=8,"No",IF(G35&lt;2,"No","Yes")))</f>
        <v>Yes</v>
      </c>
      <c r="I35" s="29">
        <v>3.6219999999999999</v>
      </c>
      <c r="J35" s="29">
        <v>-4.7699999999999996</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96.80837124</v>
      </c>
      <c r="D37" s="27" t="str">
        <f>IF($B37="N/A","N/A",IF(C37&gt;100,"No",IF(C37&lt;95,"No","Yes")))</f>
        <v>Yes</v>
      </c>
      <c r="E37" s="29">
        <v>96.362775029000005</v>
      </c>
      <c r="F37" s="27" t="str">
        <f>IF($B37="N/A","N/A",IF(E37&gt;100,"No",IF(E37&lt;95,"No","Yes")))</f>
        <v>Yes</v>
      </c>
      <c r="G37" s="29">
        <v>91.335980887999995</v>
      </c>
      <c r="H37" s="27" t="str">
        <f>IF($B37="N/A","N/A",IF(G37&gt;100,"No",IF(G37&lt;95,"No","Yes")))</f>
        <v>No</v>
      </c>
      <c r="I37" s="29">
        <v>-0.46</v>
      </c>
      <c r="J37" s="29">
        <v>-5.22</v>
      </c>
      <c r="K37" s="27" t="str">
        <f t="shared" si="6"/>
        <v>Yes</v>
      </c>
    </row>
    <row r="38" spans="1:11" x14ac:dyDescent="0.25">
      <c r="A38" s="61" t="s">
        <v>1050</v>
      </c>
      <c r="B38" s="22" t="s">
        <v>52</v>
      </c>
      <c r="C38" s="29">
        <v>99.784728852000001</v>
      </c>
      <c r="D38" s="27" t="str">
        <f>IF($B38="N/A","N/A",IF(C38&gt;100,"No",IF(C38&lt;95,"No","Yes")))</f>
        <v>Yes</v>
      </c>
      <c r="E38" s="29">
        <v>99.750850967000005</v>
      </c>
      <c r="F38" s="27" t="str">
        <f>IF($B38="N/A","N/A",IF(E38&gt;100,"No",IF(E38&lt;95,"No","Yes")))</f>
        <v>Yes</v>
      </c>
      <c r="G38" s="29">
        <v>99.852626353999995</v>
      </c>
      <c r="H38" s="27" t="str">
        <f>IF($B38="N/A","N/A",IF(G38&gt;100,"No",IF(G38&lt;95,"No","Yes")))</f>
        <v>Yes</v>
      </c>
      <c r="I38" s="29">
        <v>-3.4000000000000002E-2</v>
      </c>
      <c r="J38" s="29">
        <v>0.10199999999999999</v>
      </c>
      <c r="K38" s="27" t="str">
        <f t="shared" si="6"/>
        <v>Yes</v>
      </c>
    </row>
    <row r="39" spans="1:11" x14ac:dyDescent="0.25">
      <c r="A39" s="61" t="s">
        <v>1051</v>
      </c>
      <c r="B39" s="22" t="s">
        <v>53</v>
      </c>
      <c r="C39" s="29">
        <v>0.13665038090000001</v>
      </c>
      <c r="D39" s="27" t="str">
        <f>IF($B39="N/A","N/A",IF(C39&gt;5,"No",IF(C39&lt;=0,"No","Yes")))</f>
        <v>Yes</v>
      </c>
      <c r="E39" s="29">
        <v>0.13334736990000001</v>
      </c>
      <c r="F39" s="27" t="str">
        <f>IF($B39="N/A","N/A",IF(E39&gt;5,"No",IF(E39&lt;=0,"No","Yes")))</f>
        <v>Yes</v>
      </c>
      <c r="G39" s="29">
        <v>7.60137756E-2</v>
      </c>
      <c r="H39" s="27" t="str">
        <f>IF($B39="N/A","N/A",IF(G39&gt;5,"No",IF(G39&lt;=0,"No","Yes")))</f>
        <v>Yes</v>
      </c>
      <c r="I39" s="29">
        <v>-2.42</v>
      </c>
      <c r="J39" s="29">
        <v>-43</v>
      </c>
      <c r="K39" s="27" t="str">
        <f t="shared" si="6"/>
        <v>No</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4.7855150595999998</v>
      </c>
      <c r="D41" s="27" t="str">
        <f>IF($B41="N/A","N/A",IF(C41&gt;=2,"Yes","No"))</f>
        <v>Yes</v>
      </c>
      <c r="E41" s="29">
        <v>4.8815840263999997</v>
      </c>
      <c r="F41" s="27" t="str">
        <f>IF($B41="N/A","N/A",IF(E41&gt;=2,"Yes","No"))</f>
        <v>Yes</v>
      </c>
      <c r="G41" s="29">
        <v>4.7124972852000004</v>
      </c>
      <c r="H41" s="27" t="str">
        <f>IF($B41="N/A","N/A",IF(G41&gt;=2,"Yes","No"))</f>
        <v>Yes</v>
      </c>
      <c r="I41" s="29">
        <v>2.0070000000000001</v>
      </c>
      <c r="J41" s="29">
        <v>-3.46</v>
      </c>
      <c r="K41" s="27" t="str">
        <f t="shared" si="6"/>
        <v>Yes</v>
      </c>
    </row>
    <row r="42" spans="1:11" x14ac:dyDescent="0.25">
      <c r="A42" s="61" t="s">
        <v>1053</v>
      </c>
      <c r="B42" s="22" t="s">
        <v>55</v>
      </c>
      <c r="C42" s="29">
        <v>5.3836506243000004</v>
      </c>
      <c r="D42" s="27" t="str">
        <f>IF($B42="N/A","N/A",IF(C42&gt;30,"No",IF(C42&lt;5,"No","Yes")))</f>
        <v>Yes</v>
      </c>
      <c r="E42" s="29">
        <v>5.2338842684999998</v>
      </c>
      <c r="F42" s="27" t="str">
        <f>IF($B42="N/A","N/A",IF(E42&gt;30,"No",IF(E42&lt;5,"No","Yes")))</f>
        <v>Yes</v>
      </c>
      <c r="G42" s="29">
        <v>5.0743073439000002</v>
      </c>
      <c r="H42" s="27" t="str">
        <f>IF($B42="N/A","N/A",IF(G42&gt;30,"No",IF(G42&lt;5,"No","Yes")))</f>
        <v>Yes</v>
      </c>
      <c r="I42" s="29">
        <v>-2.78</v>
      </c>
      <c r="J42" s="29">
        <v>-3.05</v>
      </c>
      <c r="K42" s="27" t="str">
        <f t="shared" si="6"/>
        <v>Yes</v>
      </c>
    </row>
    <row r="43" spans="1:11" x14ac:dyDescent="0.25">
      <c r="A43" s="61" t="s">
        <v>1054</v>
      </c>
      <c r="B43" s="22" t="s">
        <v>9</v>
      </c>
      <c r="C43" s="29">
        <v>21.779824414</v>
      </c>
      <c r="D43" s="27" t="str">
        <f>IF($B43="N/A","N/A",IF(C43&gt;75,"No",IF(C43&lt;15,"No","Yes")))</f>
        <v>Yes</v>
      </c>
      <c r="E43" s="29">
        <v>22.591851773999998</v>
      </c>
      <c r="F43" s="27" t="str">
        <f>IF($B43="N/A","N/A",IF(E43&gt;75,"No",IF(E43&lt;15,"No","Yes")))</f>
        <v>Yes</v>
      </c>
      <c r="G43" s="29">
        <v>22.295305762000002</v>
      </c>
      <c r="H43" s="27" t="str">
        <f>IF($B43="N/A","N/A",IF(G43&gt;75,"No",IF(G43&lt;15,"No","Yes")))</f>
        <v>Yes</v>
      </c>
      <c r="I43" s="29">
        <v>3.7280000000000002</v>
      </c>
      <c r="J43" s="29">
        <v>-1.31</v>
      </c>
      <c r="K43" s="27" t="str">
        <f t="shared" si="6"/>
        <v>Yes</v>
      </c>
    </row>
    <row r="44" spans="1:11" x14ac:dyDescent="0.25">
      <c r="A44" s="61" t="s">
        <v>1055</v>
      </c>
      <c r="B44" s="22" t="s">
        <v>10</v>
      </c>
      <c r="C44" s="29">
        <v>72.836524961999999</v>
      </c>
      <c r="D44" s="27" t="str">
        <f>IF($B44="N/A","N/A",IF(C44&gt;70,"No",IF(C44&lt;25,"No","Yes")))</f>
        <v>No</v>
      </c>
      <c r="E44" s="29">
        <v>72.174263957999997</v>
      </c>
      <c r="F44" s="27" t="str">
        <f>IF($B44="N/A","N/A",IF(E44&gt;70,"No",IF(E44&lt;25,"No","Yes")))</f>
        <v>No</v>
      </c>
      <c r="G44" s="29">
        <v>72.630386895000001</v>
      </c>
      <c r="H44" s="27" t="str">
        <f>IF($B44="N/A","N/A",IF(G44&gt;70,"No",IF(G44&lt;25,"No","Yes")))</f>
        <v>No</v>
      </c>
      <c r="I44" s="29">
        <v>-0.90900000000000003</v>
      </c>
      <c r="J44" s="29">
        <v>0.63200000000000001</v>
      </c>
      <c r="K44" s="27" t="str">
        <f t="shared" si="6"/>
        <v>Yes</v>
      </c>
    </row>
    <row r="45" spans="1:11" x14ac:dyDescent="0.25">
      <c r="A45" s="61" t="s">
        <v>1056</v>
      </c>
      <c r="B45" s="22" t="s">
        <v>17</v>
      </c>
      <c r="C45" s="29">
        <v>59.925871848</v>
      </c>
      <c r="D45" s="27" t="str">
        <f>IF($B45="N/A","N/A",IF(C45&gt;70,"No",IF(C45&lt;35,"No","Yes")))</f>
        <v>Yes</v>
      </c>
      <c r="E45" s="29">
        <v>60.109836123000001</v>
      </c>
      <c r="F45" s="27" t="str">
        <f>IF($B45="N/A","N/A",IF(E45&gt;70,"No",IF(E45&lt;35,"No","Yes")))</f>
        <v>Yes</v>
      </c>
      <c r="G45" s="29">
        <v>54.430517203999997</v>
      </c>
      <c r="H45" s="27" t="str">
        <f>IF($B45="N/A","N/A",IF(G45&gt;70,"No",IF(G45&lt;35,"No","Yes")))</f>
        <v>Yes</v>
      </c>
      <c r="I45" s="29">
        <v>0.307</v>
      </c>
      <c r="J45" s="29">
        <v>-9.4499999999999993</v>
      </c>
      <c r="K45" s="27" t="str">
        <f t="shared" si="6"/>
        <v>Yes</v>
      </c>
    </row>
    <row r="46" spans="1:11" x14ac:dyDescent="0.25">
      <c r="A46" s="61" t="s">
        <v>187</v>
      </c>
      <c r="B46" s="22" t="s">
        <v>122</v>
      </c>
      <c r="C46" s="29">
        <v>1.9862243464</v>
      </c>
      <c r="D46" s="27" t="str">
        <f>IF($B46="N/A","N/A",IF(C46&gt;1,"Yes","No"))</f>
        <v>Yes</v>
      </c>
      <c r="E46" s="29">
        <v>2.0169006683999999</v>
      </c>
      <c r="F46" s="27" t="str">
        <f>IF($B46="N/A","N/A",IF(E46&gt;1,"Yes","No"))</f>
        <v>Yes</v>
      </c>
      <c r="G46" s="29">
        <v>2.0349702169000001</v>
      </c>
      <c r="H46" s="27" t="str">
        <f>IF($B46="N/A","N/A",IF(G46&gt;1,"Yes","No"))</f>
        <v>Yes</v>
      </c>
      <c r="I46" s="29">
        <v>1.544</v>
      </c>
      <c r="J46" s="29">
        <v>0.89590000000000003</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99.956267765999996</v>
      </c>
      <c r="D48" s="27" t="str">
        <f>IF($B48="N/A","N/A",IF(C48&gt;15,"No",IF(C48&lt;-15,"No","Yes")))</f>
        <v>N/A</v>
      </c>
      <c r="E48" s="29">
        <v>99.997081058999996</v>
      </c>
      <c r="F48" s="27" t="str">
        <f>IF($B48="N/A","N/A",IF(E48&gt;15,"No",IF(E48&lt;-15,"No","Yes")))</f>
        <v>N/A</v>
      </c>
      <c r="G48" s="29">
        <v>99.997149941999993</v>
      </c>
      <c r="H48" s="27" t="str">
        <f>IF($B48="N/A","N/A",IF(G48&gt;15,"No",IF(G48&lt;-15,"No","Yes")))</f>
        <v>N/A</v>
      </c>
      <c r="I48" s="29">
        <v>4.0800000000000003E-2</v>
      </c>
      <c r="J48" s="29">
        <v>1E-4</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99.996874902000002</v>
      </c>
      <c r="D50" s="27" t="str">
        <f>IF($B50="N/A","N/A",IF(C50&gt;15,"No",IF(C50&lt;-15,"No","Yes")))</f>
        <v>N/A</v>
      </c>
      <c r="E50" s="29">
        <v>99.997080973999999</v>
      </c>
      <c r="F50" s="27" t="str">
        <f>IF($B50="N/A","N/A",IF(E50&gt;15,"No",IF(E50&lt;-15,"No","Yes")))</f>
        <v>N/A</v>
      </c>
      <c r="G50" s="29">
        <v>100</v>
      </c>
      <c r="H50" s="27" t="str">
        <f>IF($B50="N/A","N/A",IF(G50&gt;15,"No",IF(G50&lt;-15,"No","Yes")))</f>
        <v>N/A</v>
      </c>
      <c r="I50" s="29">
        <v>2.0000000000000001E-4</v>
      </c>
      <c r="J50" s="29">
        <v>2.8999999999999998E-3</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14.561689223</v>
      </c>
      <c r="D52" s="27" t="str">
        <f>IF($B52="N/A","N/A",IF(C52&gt;15,"No",IF(C52&lt;-15,"No","Yes")))</f>
        <v>N/A</v>
      </c>
      <c r="E52" s="29">
        <v>13.594413447000001</v>
      </c>
      <c r="F52" s="27" t="str">
        <f>IF($B52="N/A","N/A",IF(E52&gt;15,"No",IF(E52&lt;-15,"No","Yes")))</f>
        <v>N/A</v>
      </c>
      <c r="G52" s="29">
        <v>11.900034129</v>
      </c>
      <c r="H52" s="27" t="str">
        <f>IF($B52="N/A","N/A",IF(G52&gt;15,"No",IF(G52&lt;-15,"No","Yes")))</f>
        <v>N/A</v>
      </c>
      <c r="I52" s="29">
        <v>-6.64</v>
      </c>
      <c r="J52" s="29">
        <v>-12.5</v>
      </c>
      <c r="K52" s="27" t="str">
        <f t="shared" si="6"/>
        <v>Yes</v>
      </c>
    </row>
    <row r="53" spans="1:11" ht="25" x14ac:dyDescent="0.25">
      <c r="A53" s="61" t="s">
        <v>1063</v>
      </c>
      <c r="B53" s="22" t="s">
        <v>49</v>
      </c>
      <c r="C53" s="29">
        <v>17.259130304999999</v>
      </c>
      <c r="D53" s="27" t="str">
        <f>IF($B53="N/A","N/A",IF(C53&gt;15,"No",IF(C53&lt;-15,"No","Yes")))</f>
        <v>N/A</v>
      </c>
      <c r="E53" s="29">
        <v>16.701758080000001</v>
      </c>
      <c r="F53" s="27" t="str">
        <f>IF($B53="N/A","N/A",IF(E53&gt;15,"No",IF(E53&lt;-15,"No","Yes")))</f>
        <v>N/A</v>
      </c>
      <c r="G53" s="29">
        <v>14.769941981000001</v>
      </c>
      <c r="H53" s="27" t="str">
        <f>IF($B53="N/A","N/A",IF(G53&gt;15,"No",IF(G53&lt;-15,"No","Yes")))</f>
        <v>N/A</v>
      </c>
      <c r="I53" s="29">
        <v>-3.23</v>
      </c>
      <c r="J53" s="29">
        <v>-11.6</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82.239194323999996</v>
      </c>
      <c r="D55" s="27" t="str">
        <f>IF($B55="N/A","N/A",IF(C55&gt;90,"No",IF(C55&lt;75,"No","Yes")))</f>
        <v>Yes</v>
      </c>
      <c r="E55" s="29">
        <v>81.917394813000001</v>
      </c>
      <c r="F55" s="27" t="str">
        <f>IF($B55="N/A","N/A",IF(E55&gt;90,"No",IF(E55&lt;75,"No","Yes")))</f>
        <v>Yes</v>
      </c>
      <c r="G55" s="29">
        <v>81.855977164999999</v>
      </c>
      <c r="H55" s="27" t="str">
        <f>IF($B55="N/A","N/A",IF(G55&gt;90,"No",IF(G55&lt;75,"No","Yes")))</f>
        <v>Yes</v>
      </c>
      <c r="I55" s="29">
        <v>-0.39100000000000001</v>
      </c>
      <c r="J55" s="29">
        <v>-7.4999999999999997E-2</v>
      </c>
      <c r="K55" s="27" t="str">
        <f>IF(J55="Div by 0", "N/A", IF(J55="N/A","N/A", IF(J55&gt;30, "No", IF(J55&lt;-30, "No", "Yes"))))</f>
        <v>Yes</v>
      </c>
    </row>
    <row r="56" spans="1:11" x14ac:dyDescent="0.25">
      <c r="A56" s="61" t="s">
        <v>636</v>
      </c>
      <c r="B56" s="22" t="s">
        <v>124</v>
      </c>
      <c r="C56" s="29">
        <v>13.704348477</v>
      </c>
      <c r="D56" s="27" t="str">
        <f>IF($B56="N/A","N/A",IF(C56&gt;10,"No",IF(C56&lt;1,"No","Yes")))</f>
        <v>No</v>
      </c>
      <c r="E56" s="29">
        <v>13.643541425</v>
      </c>
      <c r="F56" s="27" t="str">
        <f>IF($B56="N/A","N/A",IF(E56&gt;10,"No",IF(E56&lt;1,"No","Yes")))</f>
        <v>No</v>
      </c>
      <c r="G56" s="29">
        <v>13.305513326</v>
      </c>
      <c r="H56" s="27" t="str">
        <f>IF($B56="N/A","N/A",IF(G56&gt;10,"No",IF(G56&lt;1,"No","Yes")))</f>
        <v>No</v>
      </c>
      <c r="I56" s="29">
        <v>-0.44400000000000001</v>
      </c>
      <c r="J56" s="29">
        <v>-2.48</v>
      </c>
      <c r="K56" s="27" t="str">
        <f>IF(J56="Div by 0", "N/A", IF(J56="N/A","N/A", IF(J56&gt;30, "No", IF(J56&lt;-30, "No", "Yes"))))</f>
        <v>Yes</v>
      </c>
    </row>
    <row r="57" spans="1:11" x14ac:dyDescent="0.25">
      <c r="A57" s="61" t="s">
        <v>637</v>
      </c>
      <c r="B57" s="22" t="s">
        <v>162</v>
      </c>
      <c r="C57" s="29">
        <v>2.2537953238999999</v>
      </c>
      <c r="D57" s="27" t="str">
        <f>IF($B57="N/A","N/A",IF(C57&gt;2,"No",IF(C57&lt;=0,"No","Yes")))</f>
        <v>No</v>
      </c>
      <c r="E57" s="29">
        <v>2.3195424080000002</v>
      </c>
      <c r="F57" s="27" t="str">
        <f>IF($B57="N/A","N/A",IF(E57&gt;2,"No",IF(E57&lt;=0,"No","Yes")))</f>
        <v>No</v>
      </c>
      <c r="G57" s="29">
        <v>2.4867363718000002</v>
      </c>
      <c r="H57" s="27" t="str">
        <f>IF($B57="N/A","N/A",IF(G57&gt;2,"No",IF(G57&lt;=0,"No","Yes")))</f>
        <v>No</v>
      </c>
      <c r="I57" s="29">
        <v>2.9169999999999998</v>
      </c>
      <c r="J57" s="29">
        <v>7.2080000000000002</v>
      </c>
      <c r="K57" s="27" t="str">
        <f>IF(J57="Div by 0", "N/A", IF(J57="N/A","N/A", IF(J57&gt;30, "No", IF(J57&lt;-30, "No", "Yes"))))</f>
        <v>Yes</v>
      </c>
    </row>
    <row r="58" spans="1:11" x14ac:dyDescent="0.25">
      <c r="A58" s="61" t="s">
        <v>638</v>
      </c>
      <c r="B58" s="22" t="s">
        <v>163</v>
      </c>
      <c r="C58" s="29">
        <v>1.3328091949</v>
      </c>
      <c r="D58" s="27" t="str">
        <f>IF($B58="N/A","N/A",IF(C58&gt;3,"No",IF(C58&lt;=0,"No","Yes")))</f>
        <v>Yes</v>
      </c>
      <c r="E58" s="29">
        <v>1.3703196827999999</v>
      </c>
      <c r="F58" s="27" t="str">
        <f>IF($B58="N/A","N/A",IF(E58&gt;3,"No",IF(E58&lt;=0,"No","Yes")))</f>
        <v>Yes</v>
      </c>
      <c r="G58" s="29">
        <v>1.1588222519</v>
      </c>
      <c r="H58" s="27" t="str">
        <f>IF($B58="N/A","N/A",IF(G58&gt;3,"No",IF(G58&lt;=0,"No","Yes")))</f>
        <v>Yes</v>
      </c>
      <c r="I58" s="29">
        <v>2.8140000000000001</v>
      </c>
      <c r="J58" s="29">
        <v>-15.4</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27391</v>
      </c>
      <c r="D60" s="27" t="str">
        <f>IF($B60="N/A","N/A",IF(C60&gt;15,"No",IF(C60&lt;-15,"No","Yes")))</f>
        <v>N/A</v>
      </c>
      <c r="E60" s="23">
        <v>29776</v>
      </c>
      <c r="F60" s="27" t="str">
        <f>IF($B60="N/A","N/A",IF(E60&gt;15,"No",IF(E60&lt;-15,"No","Yes")))</f>
        <v>N/A</v>
      </c>
      <c r="G60" s="23">
        <v>30997</v>
      </c>
      <c r="H60" s="27" t="str">
        <f>IF($B60="N/A","N/A",IF(G60&gt;15,"No",IF(G60&lt;-15,"No","Yes")))</f>
        <v>N/A</v>
      </c>
      <c r="I60" s="29">
        <v>8.7070000000000007</v>
      </c>
      <c r="J60" s="29">
        <v>4.101</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1288.1408492</v>
      </c>
      <c r="D63" s="27" t="str">
        <f>IF($B63="N/A","N/A",IF(C63&gt;15,"No",IF(C63&lt;-15,"No","Yes")))</f>
        <v>N/A</v>
      </c>
      <c r="E63" s="101">
        <v>1273.9509336000001</v>
      </c>
      <c r="F63" s="27" t="str">
        <f>IF($B63="N/A","N/A",IF(E63&gt;15,"No",IF(E63&lt;-15,"No","Yes")))</f>
        <v>N/A</v>
      </c>
      <c r="G63" s="101">
        <v>1366.3421621</v>
      </c>
      <c r="H63" s="27" t="str">
        <f>IF($B63="N/A","N/A",IF(G63&gt;15,"No",IF(G63&lt;-15,"No","Yes")))</f>
        <v>N/A</v>
      </c>
      <c r="I63" s="29">
        <v>-1.1000000000000001</v>
      </c>
      <c r="J63" s="29">
        <v>7.2519999999999998</v>
      </c>
      <c r="K63" s="27" t="str">
        <f t="shared" si="7"/>
        <v>Yes</v>
      </c>
    </row>
    <row r="64" spans="1:11" x14ac:dyDescent="0.25">
      <c r="A64" s="61" t="s">
        <v>1045</v>
      </c>
      <c r="B64" s="22" t="s">
        <v>49</v>
      </c>
      <c r="C64" s="29">
        <v>0.62429265089999997</v>
      </c>
      <c r="D64" s="27" t="str">
        <f>IF($B64="N/A","N/A",IF(C64&gt;15,"No",IF(C64&lt;-15,"No","Yes")))</f>
        <v>N/A</v>
      </c>
      <c r="E64" s="29">
        <v>0.54742074149999997</v>
      </c>
      <c r="F64" s="27" t="str">
        <f>IF($B64="N/A","N/A",IF(E64&gt;15,"No",IF(E64&lt;-15,"No","Yes")))</f>
        <v>N/A</v>
      </c>
      <c r="G64" s="29">
        <v>0.53553569700000003</v>
      </c>
      <c r="H64" s="27" t="str">
        <f>IF($B64="N/A","N/A",IF(G64&gt;15,"No",IF(G64&lt;-15,"No","Yes")))</f>
        <v>N/A</v>
      </c>
      <c r="I64" s="29">
        <v>-12.3</v>
      </c>
      <c r="J64" s="29">
        <v>-2.17</v>
      </c>
      <c r="K64" s="27" t="str">
        <f t="shared" si="7"/>
        <v>Yes</v>
      </c>
    </row>
    <row r="65" spans="1:11" x14ac:dyDescent="0.25">
      <c r="A65" s="61" t="s">
        <v>1046</v>
      </c>
      <c r="B65" s="22" t="s">
        <v>49</v>
      </c>
      <c r="C65" s="101">
        <v>600.71345028999997</v>
      </c>
      <c r="D65" s="27" t="str">
        <f>IF($B65="N/A","N/A",IF(C65&gt;15,"No",IF(C65&lt;-15,"No","Yes")))</f>
        <v>N/A</v>
      </c>
      <c r="E65" s="101">
        <v>1349.3435583</v>
      </c>
      <c r="F65" s="27" t="str">
        <f>IF($B65="N/A","N/A",IF(E65&gt;15,"No",IF(E65&lt;-15,"No","Yes")))</f>
        <v>N/A</v>
      </c>
      <c r="G65" s="101">
        <v>737.78915662999998</v>
      </c>
      <c r="H65" s="27" t="str">
        <f>IF($B65="N/A","N/A",IF(G65&gt;15,"No",IF(G65&lt;-15,"No","Yes")))</f>
        <v>N/A</v>
      </c>
      <c r="I65" s="29">
        <v>124.6</v>
      </c>
      <c r="J65" s="29">
        <v>-45.3</v>
      </c>
      <c r="K65" s="27" t="str">
        <f t="shared" si="7"/>
        <v>No</v>
      </c>
    </row>
    <row r="66" spans="1:11" x14ac:dyDescent="0.25">
      <c r="A66" s="61" t="s">
        <v>1047</v>
      </c>
      <c r="B66" s="22" t="s">
        <v>52</v>
      </c>
      <c r="C66" s="29">
        <v>89.613376657000003</v>
      </c>
      <c r="D66" s="27" t="str">
        <f>IF($B66="N/A","N/A",IF(C66&gt;100,"No",IF(C66&lt;95,"No","Yes")))</f>
        <v>No</v>
      </c>
      <c r="E66" s="29">
        <v>85.370768404000003</v>
      </c>
      <c r="F66" s="27" t="str">
        <f>IF($B66="N/A","N/A",IF(E66&gt;100,"No",IF(E66&lt;95,"No","Yes")))</f>
        <v>No</v>
      </c>
      <c r="G66" s="29">
        <v>81.862760911999999</v>
      </c>
      <c r="H66" s="27" t="str">
        <f>IF($B66="N/A","N/A",IF(G66&gt;100,"No",IF(G66&lt;95,"No","Yes")))</f>
        <v>No</v>
      </c>
      <c r="I66" s="29">
        <v>-4.7300000000000004</v>
      </c>
      <c r="J66" s="29">
        <v>-4.1100000000000003</v>
      </c>
      <c r="K66" s="27" t="str">
        <f t="shared" si="7"/>
        <v>Yes</v>
      </c>
    </row>
    <row r="67" spans="1:11" x14ac:dyDescent="0.25">
      <c r="A67" s="61" t="s">
        <v>177</v>
      </c>
      <c r="B67" s="22" t="s">
        <v>122</v>
      </c>
      <c r="C67" s="29">
        <v>1.1699258534999999</v>
      </c>
      <c r="D67" s="27" t="str">
        <f>IF($B67="N/A","N/A",IF(C67&gt;1,"Yes","No"))</f>
        <v>Yes</v>
      </c>
      <c r="E67" s="29">
        <v>1.1753343824</v>
      </c>
      <c r="F67" s="27" t="str">
        <f>IF($B67="N/A","N/A",IF(E67&gt;1,"Yes","No"))</f>
        <v>Yes</v>
      </c>
      <c r="G67" s="29">
        <v>1.1750935961</v>
      </c>
      <c r="H67" s="27" t="str">
        <f>IF($B67="N/A","N/A",IF(G67&gt;1,"Yes","No"))</f>
        <v>Yes</v>
      </c>
      <c r="I67" s="29">
        <v>0.46229999999999999</v>
      </c>
      <c r="J67" s="29">
        <v>-0.02</v>
      </c>
      <c r="K67" s="27" t="str">
        <f t="shared" si="7"/>
        <v>Yes</v>
      </c>
    </row>
    <row r="68" spans="1:11" x14ac:dyDescent="0.25">
      <c r="A68" s="61" t="s">
        <v>1048</v>
      </c>
      <c r="B68" s="22" t="s">
        <v>52</v>
      </c>
      <c r="C68" s="29">
        <v>90.591800226000004</v>
      </c>
      <c r="D68" s="27" t="str">
        <f>IF($B68="N/A","N/A",IF(C68&gt;100,"No",IF(C68&lt;95,"No","Yes")))</f>
        <v>No</v>
      </c>
      <c r="E68" s="29">
        <v>86.337990328000004</v>
      </c>
      <c r="F68" s="27" t="str">
        <f>IF($B68="N/A","N/A",IF(E68&gt;100,"No",IF(E68&lt;95,"No","Yes")))</f>
        <v>No</v>
      </c>
      <c r="G68" s="29">
        <v>82.578959253999997</v>
      </c>
      <c r="H68" s="27" t="str">
        <f>IF($B68="N/A","N/A",IF(G68&gt;100,"No",IF(G68&lt;95,"No","Yes")))</f>
        <v>No</v>
      </c>
      <c r="I68" s="29">
        <v>-4.7</v>
      </c>
      <c r="J68" s="29">
        <v>-4.3499999999999996</v>
      </c>
      <c r="K68" s="27" t="str">
        <f t="shared" si="7"/>
        <v>Yes</v>
      </c>
    </row>
    <row r="69" spans="1:11" x14ac:dyDescent="0.25">
      <c r="A69" s="61" t="s">
        <v>178</v>
      </c>
      <c r="B69" s="22" t="s">
        <v>123</v>
      </c>
      <c r="C69" s="29">
        <v>13.465382444999999</v>
      </c>
      <c r="D69" s="27" t="str">
        <f>IF($B69="N/A","N/A",IF(C69&gt;3,"Yes","No"))</f>
        <v>Yes</v>
      </c>
      <c r="E69" s="29">
        <v>13.564376848</v>
      </c>
      <c r="F69" s="27" t="str">
        <f>IF($B69="N/A","N/A",IF(E69&gt;3,"Yes","No"))</f>
        <v>Yes</v>
      </c>
      <c r="G69" s="29">
        <v>13.464859163</v>
      </c>
      <c r="H69" s="27" t="str">
        <f>IF($B69="N/A","N/A",IF(G69&gt;3,"Yes","No"))</f>
        <v>Yes</v>
      </c>
      <c r="I69" s="29">
        <v>0.73519999999999996</v>
      </c>
      <c r="J69" s="29">
        <v>-0.73399999999999999</v>
      </c>
      <c r="K69" s="27" t="str">
        <f t="shared" si="7"/>
        <v>Yes</v>
      </c>
    </row>
    <row r="70" spans="1:11" x14ac:dyDescent="0.25">
      <c r="A70" s="61" t="s">
        <v>766</v>
      </c>
      <c r="B70" s="22" t="s">
        <v>15</v>
      </c>
      <c r="C70" s="29">
        <v>5.7680540343000004</v>
      </c>
      <c r="D70" s="27" t="str">
        <f>IF($B70="N/A","N/A",IF(C70&gt;=8,"No",IF(C70&lt;2,"No","Yes")))</f>
        <v>Yes</v>
      </c>
      <c r="E70" s="29">
        <v>5.6671816228000003</v>
      </c>
      <c r="F70" s="27" t="str">
        <f>IF($B70="N/A","N/A",IF(E70&gt;=8,"No",IF(E70&lt;2,"No","Yes")))</f>
        <v>Yes</v>
      </c>
      <c r="G70" s="29">
        <v>5.6365777333000002</v>
      </c>
      <c r="H70" s="27" t="str">
        <f>IF($B70="N/A","N/A",IF(G70&gt;=8,"No",IF(G70&lt;2,"No","Yes")))</f>
        <v>Yes</v>
      </c>
      <c r="I70" s="29">
        <v>-1.75</v>
      </c>
      <c r="J70" s="29">
        <v>-0.54</v>
      </c>
      <c r="K70" s="27" t="str">
        <f t="shared" si="7"/>
        <v>Yes</v>
      </c>
    </row>
    <row r="71" spans="1:11" x14ac:dyDescent="0.25">
      <c r="A71" s="61" t="s">
        <v>1049</v>
      </c>
      <c r="B71" s="22" t="s">
        <v>54</v>
      </c>
      <c r="C71" s="29" t="s">
        <v>49</v>
      </c>
      <c r="D71" s="27" t="str">
        <f>IF(OR($B71="N/A",$C71="N/A"),"N/A",IF(C71&gt;100,"No",IF(C71&lt;98,"No","Yes")))</f>
        <v>N/A</v>
      </c>
      <c r="E71" s="29">
        <v>97.988312734999994</v>
      </c>
      <c r="F71" s="27" t="str">
        <f>IF(OR($B71="N/A",$E71="N/A"),"N/A",IF(E71&gt;100,"No",IF(E71&lt;98,"No","Yes")))</f>
        <v>No</v>
      </c>
      <c r="G71" s="29">
        <v>98.409523501999999</v>
      </c>
      <c r="H71" s="27" t="str">
        <f>IF($B71="N/A","N/A",IF(G71&gt;100,"No",IF(G71&lt;98,"No","Yes")))</f>
        <v>Yes</v>
      </c>
      <c r="I71" s="29" t="s">
        <v>49</v>
      </c>
      <c r="J71" s="29">
        <v>0.4299</v>
      </c>
      <c r="K71" s="27" t="str">
        <f t="shared" si="7"/>
        <v>Yes</v>
      </c>
    </row>
    <row r="72" spans="1:11" x14ac:dyDescent="0.25">
      <c r="A72" s="61" t="s">
        <v>180</v>
      </c>
      <c r="B72" s="22" t="s">
        <v>52</v>
      </c>
      <c r="C72" s="29">
        <v>96.024241539000002</v>
      </c>
      <c r="D72" s="27" t="str">
        <f>IF($B72="N/A","N/A",IF(C72&gt;100,"No",IF(C72&lt;95,"No","Yes")))</f>
        <v>Yes</v>
      </c>
      <c r="E72" s="29">
        <v>97.363648576000003</v>
      </c>
      <c r="F72" s="27" t="str">
        <f>IF($B72="N/A","N/A",IF(E72&gt;100,"No",IF(E72&lt;95,"No","Yes")))</f>
        <v>Yes</v>
      </c>
      <c r="G72" s="29">
        <v>97.864309449000004</v>
      </c>
      <c r="H72" s="27" t="str">
        <f>IF($B72="N/A","N/A",IF(G72&gt;100,"No",IF(G72&lt;95,"No","Yes")))</f>
        <v>Yes</v>
      </c>
      <c r="I72" s="29">
        <v>1.395</v>
      </c>
      <c r="J72" s="29">
        <v>0.51419999999999999</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99.718885764999996</v>
      </c>
      <c r="D74" s="27" t="str">
        <f>IF($B74="N/A","N/A",IF(C74&gt;100,"No",IF(C74&lt;98,"No","Yes")))</f>
        <v>Yes</v>
      </c>
      <c r="E74" s="29">
        <v>99.711176786999999</v>
      </c>
      <c r="F74" s="27" t="str">
        <f>IF($B74="N/A","N/A",IF(E74&gt;100,"No",IF(E74&lt;98,"No","Yes")))</f>
        <v>Yes</v>
      </c>
      <c r="G74" s="29">
        <v>99.703197083999996</v>
      </c>
      <c r="H74" s="27" t="str">
        <f>IF($B74="N/A","N/A",IF(G74&gt;100,"No",IF(G74&lt;98,"No","Yes")))</f>
        <v>Yes</v>
      </c>
      <c r="I74" s="29">
        <v>-8.0000000000000002E-3</v>
      </c>
      <c r="J74" s="29">
        <v>-8.0000000000000002E-3</v>
      </c>
      <c r="K74" s="27" t="str">
        <f t="shared" si="7"/>
        <v>Yes</v>
      </c>
    </row>
    <row r="75" spans="1:11" x14ac:dyDescent="0.25">
      <c r="A75" s="61" t="s">
        <v>183</v>
      </c>
      <c r="B75" s="22" t="s">
        <v>16</v>
      </c>
      <c r="C75" s="29">
        <v>7.6377315662000003</v>
      </c>
      <c r="D75" s="27" t="str">
        <f>IF($B75="N/A","N/A",IF(C75&gt;=2,"Yes","No"))</f>
        <v>Yes</v>
      </c>
      <c r="E75" s="29">
        <v>7.4772987538000004</v>
      </c>
      <c r="F75" s="27" t="str">
        <f>IF($B75="N/A","N/A",IF(E75&gt;=2,"Yes","No"))</f>
        <v>Yes</v>
      </c>
      <c r="G75" s="29">
        <v>7.1758938683000002</v>
      </c>
      <c r="H75" s="27" t="str">
        <f>IF($B75="N/A","N/A",IF(G75&gt;=2,"Yes","No"))</f>
        <v>Yes</v>
      </c>
      <c r="I75" s="29">
        <v>-2.1</v>
      </c>
      <c r="J75" s="29">
        <v>-4.03</v>
      </c>
      <c r="K75" s="27" t="str">
        <f t="shared" si="7"/>
        <v>Yes</v>
      </c>
    </row>
    <row r="76" spans="1:11" x14ac:dyDescent="0.25">
      <c r="A76" s="61" t="s">
        <v>1053</v>
      </c>
      <c r="B76" s="22" t="s">
        <v>55</v>
      </c>
      <c r="C76" s="29">
        <v>5.2976495569999997</v>
      </c>
      <c r="D76" s="27" t="str">
        <f>IF($B76="N/A","N/A",IF(C76&gt;30,"No",IF(C76&lt;5,"No","Yes")))</f>
        <v>Yes</v>
      </c>
      <c r="E76" s="29">
        <v>5.2980801616999997</v>
      </c>
      <c r="F76" s="27" t="str">
        <f>IF($B76="N/A","N/A",IF(E76&gt;30,"No",IF(E76&lt;5,"No","Yes")))</f>
        <v>Yes</v>
      </c>
      <c r="G76" s="29">
        <v>5.1836272448000003</v>
      </c>
      <c r="H76" s="27" t="str">
        <f>IF($B76="N/A","N/A",IF(G76&gt;30,"No",IF(G76&lt;5,"No","Yes")))</f>
        <v>Yes</v>
      </c>
      <c r="I76" s="29">
        <v>8.0999999999999996E-3</v>
      </c>
      <c r="J76" s="29">
        <v>-2.16</v>
      </c>
      <c r="K76" s="27" t="str">
        <f t="shared" si="7"/>
        <v>Yes</v>
      </c>
    </row>
    <row r="77" spans="1:11" x14ac:dyDescent="0.25">
      <c r="A77" s="61" t="s">
        <v>1054</v>
      </c>
      <c r="B77" s="22" t="s">
        <v>9</v>
      </c>
      <c r="C77" s="29">
        <v>38.467452588</v>
      </c>
      <c r="D77" s="27" t="str">
        <f>IF($B77="N/A","N/A",IF(C77&gt;75,"No",IF(C77&lt;15,"No","Yes")))</f>
        <v>Yes</v>
      </c>
      <c r="E77" s="29">
        <v>38.083529808000002</v>
      </c>
      <c r="F77" s="27" t="str">
        <f>IF($B77="N/A","N/A",IF(E77&gt;75,"No",IF(E77&lt;15,"No","Yes")))</f>
        <v>Yes</v>
      </c>
      <c r="G77" s="29">
        <v>37.993852126999997</v>
      </c>
      <c r="H77" s="27" t="str">
        <f>IF($B77="N/A","N/A",IF(G77&gt;75,"No",IF(G77&lt;15,"No","Yes")))</f>
        <v>Yes</v>
      </c>
      <c r="I77" s="29">
        <v>-0.998</v>
      </c>
      <c r="J77" s="29">
        <v>-0.23499999999999999</v>
      </c>
      <c r="K77" s="27" t="str">
        <f t="shared" si="7"/>
        <v>Yes</v>
      </c>
    </row>
    <row r="78" spans="1:11" x14ac:dyDescent="0.25">
      <c r="A78" s="61" t="s">
        <v>1055</v>
      </c>
      <c r="B78" s="22" t="s">
        <v>10</v>
      </c>
      <c r="C78" s="29">
        <v>56.198286592999999</v>
      </c>
      <c r="D78" s="27" t="str">
        <f>IF($B78="N/A","N/A",IF(C78&gt;70,"No",IF(C78&lt;25,"No","Yes")))</f>
        <v>Yes</v>
      </c>
      <c r="E78" s="29">
        <v>56.574604244</v>
      </c>
      <c r="F78" s="27" t="str">
        <f>IF($B78="N/A","N/A",IF(E78&gt;70,"No",IF(E78&lt;25,"No","Yes")))</f>
        <v>Yes</v>
      </c>
      <c r="G78" s="29">
        <v>56.819284905000004</v>
      </c>
      <c r="H78" s="27" t="str">
        <f>IF($B78="N/A","N/A",IF(G78&gt;70,"No",IF(G78&lt;25,"No","Yes")))</f>
        <v>Yes</v>
      </c>
      <c r="I78" s="29">
        <v>0.66959999999999997</v>
      </c>
      <c r="J78" s="29">
        <v>0.4325</v>
      </c>
      <c r="K78" s="27" t="str">
        <f t="shared" si="7"/>
        <v>Yes</v>
      </c>
    </row>
    <row r="79" spans="1:11" x14ac:dyDescent="0.25">
      <c r="A79" s="61" t="s">
        <v>1056</v>
      </c>
      <c r="B79" s="22" t="s">
        <v>17</v>
      </c>
      <c r="C79" s="29">
        <v>48.037676609000002</v>
      </c>
      <c r="D79" s="27" t="str">
        <f>IF($B79="N/A","N/A",IF(C79&gt;70,"No",IF(C79&lt;35,"No","Yes")))</f>
        <v>Yes</v>
      </c>
      <c r="E79" s="29">
        <v>44.582885545000003</v>
      </c>
      <c r="F79" s="27" t="str">
        <f>IF($B79="N/A","N/A",IF(E79&gt;70,"No",IF(E79&lt;35,"No","Yes")))</f>
        <v>Yes</v>
      </c>
      <c r="G79" s="29">
        <v>43.126754202000001</v>
      </c>
      <c r="H79" s="27" t="str">
        <f>IF($B79="N/A","N/A",IF(G79&gt;70,"No",IF(G79&lt;35,"No","Yes")))</f>
        <v>Yes</v>
      </c>
      <c r="I79" s="29">
        <v>-7.19</v>
      </c>
      <c r="J79" s="29">
        <v>-3.27</v>
      </c>
      <c r="K79" s="27" t="str">
        <f t="shared" si="7"/>
        <v>Yes</v>
      </c>
    </row>
    <row r="80" spans="1:11" x14ac:dyDescent="0.25">
      <c r="A80" s="61" t="s">
        <v>187</v>
      </c>
      <c r="B80" s="22" t="s">
        <v>122</v>
      </c>
      <c r="C80" s="29">
        <v>2.461620307</v>
      </c>
      <c r="D80" s="27" t="str">
        <f>IF($B80="N/A","N/A",IF(C80&gt;1,"Yes","No"))</f>
        <v>Yes</v>
      </c>
      <c r="E80" s="29">
        <v>2.4277966102000001</v>
      </c>
      <c r="F80" s="27" t="str">
        <f>IF($B80="N/A","N/A",IF(E80&gt;1,"Yes","No"))</f>
        <v>Yes</v>
      </c>
      <c r="G80" s="29">
        <v>2.4172651106999998</v>
      </c>
      <c r="H80" s="27" t="str">
        <f>IF($B80="N/A","N/A",IF(G80&gt;1,"Yes","No"))</f>
        <v>Yes</v>
      </c>
      <c r="I80" s="29">
        <v>-1.37</v>
      </c>
      <c r="J80" s="29">
        <v>-0.434</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99.992400060999998</v>
      </c>
      <c r="D82" s="27" t="str">
        <f>IF($B82="N/A","N/A",IF(C82&gt;15,"No",IF(C82&lt;-15,"No","Yes")))</f>
        <v>N/A</v>
      </c>
      <c r="E82" s="29">
        <v>100</v>
      </c>
      <c r="F82" s="27" t="str">
        <f>IF($B82="N/A","N/A",IF(E82&gt;15,"No",IF(E82&lt;-15,"No","Yes")))</f>
        <v>N/A</v>
      </c>
      <c r="G82" s="29">
        <v>100</v>
      </c>
      <c r="H82" s="27" t="str">
        <f>IF($B82="N/A","N/A",IF(G82&gt;15,"No",IF(G82&lt;-15,"No","Yes")))</f>
        <v>N/A</v>
      </c>
      <c r="I82" s="29">
        <v>7.6E-3</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100647</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0.14208073760000001</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28.229356066000001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41.229246773</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30.32281141</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0</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0</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3.7241845261000002</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4.2772421211999996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99.854938548000007</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99.519111350000003</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5.7143282958999997</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4.4879628801999996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20.110882589999999</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75.401154529999999</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52.690095085000003</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2.0175934831000002</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99.998114310000005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21.478037100000002</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21.762198574999999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93.722614683000003</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4.7711307838000003</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0.32092362419999998</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0.38848649239999999</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217642</v>
      </c>
      <c r="D7" s="130" t="str">
        <f>IF($B7="N/A","N/A",IF(C7&gt;15,"No",IF(C7&lt;-15,"No","Yes")))</f>
        <v>N/A</v>
      </c>
      <c r="E7" s="126">
        <v>215305</v>
      </c>
      <c r="F7" s="130" t="str">
        <f>IF($B7="N/A","N/A",IF(E7&gt;15,"No",IF(E7&lt;-15,"No","Yes")))</f>
        <v>N/A</v>
      </c>
      <c r="G7" s="126">
        <v>215585</v>
      </c>
      <c r="H7" s="130" t="str">
        <f>IF($B7="N/A","N/A",IF(G7&gt;15,"No",IF(G7&lt;-15,"No","Yes")))</f>
        <v>N/A</v>
      </c>
      <c r="I7" s="131">
        <v>-1.07</v>
      </c>
      <c r="J7" s="131">
        <v>0.13</v>
      </c>
      <c r="K7" s="130" t="str">
        <f t="shared" ref="K7:K21" si="0">IF(J7="Div by 0", "N/A", IF(J7="N/A","N/A", IF(J7&gt;30, "No", IF(J7&lt;-30, "No", "Yes"))))</f>
        <v>Yes</v>
      </c>
    </row>
    <row r="8" spans="1:12" x14ac:dyDescent="0.25">
      <c r="A8" s="109" t="s">
        <v>630</v>
      </c>
      <c r="B8" s="22" t="s">
        <v>49</v>
      </c>
      <c r="C8" s="29">
        <v>0.97269828430000005</v>
      </c>
      <c r="D8" s="27" t="str">
        <f>IF($B8="N/A","N/A",IF(C8&gt;15,"No",IF(C8&lt;-15,"No","Yes")))</f>
        <v>N/A</v>
      </c>
      <c r="E8" s="29">
        <v>0.98929425699999995</v>
      </c>
      <c r="F8" s="27" t="str">
        <f>IF($B8="N/A","N/A",IF(E8&gt;15,"No",IF(E8&lt;-15,"No","Yes")))</f>
        <v>N/A</v>
      </c>
      <c r="G8" s="29">
        <v>1.3980564511</v>
      </c>
      <c r="H8" s="27" t="str">
        <f>IF($B8="N/A","N/A",IF(G8&gt;15,"No",IF(G8&lt;-15,"No","Yes")))</f>
        <v>N/A</v>
      </c>
      <c r="I8" s="29">
        <v>1.706</v>
      </c>
      <c r="J8" s="29">
        <v>41.32</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89.774798802999996</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88.807662871000005</v>
      </c>
      <c r="H12" s="27" t="str">
        <f t="shared" si="3"/>
        <v>No</v>
      </c>
      <c r="I12" s="29" t="s">
        <v>49</v>
      </c>
      <c r="J12" s="29" t="s">
        <v>49</v>
      </c>
      <c r="K12" s="27" t="str">
        <f t="shared" si="0"/>
        <v>N/A</v>
      </c>
    </row>
    <row r="13" spans="1:12" x14ac:dyDescent="0.25">
      <c r="A13" s="108" t="s">
        <v>46</v>
      </c>
      <c r="B13" s="22" t="s">
        <v>49</v>
      </c>
      <c r="C13" s="23">
        <v>215525</v>
      </c>
      <c r="D13" s="27" t="str">
        <f>IF($B13="N/A","N/A",IF(C13&gt;15,"No",IF(C13&lt;-15,"No","Yes")))</f>
        <v>N/A</v>
      </c>
      <c r="E13" s="23">
        <v>213175</v>
      </c>
      <c r="F13" s="27" t="str">
        <f>IF($B13="N/A","N/A",IF(E13&gt;15,"No",IF(E13&lt;-15,"No","Yes")))</f>
        <v>N/A</v>
      </c>
      <c r="G13" s="23">
        <v>212571</v>
      </c>
      <c r="H13" s="27" t="str">
        <f>IF($B13="N/A","N/A",IF(G13&gt;15,"No",IF(G13&lt;-15,"No","Yes")))</f>
        <v>N/A</v>
      </c>
      <c r="I13" s="29">
        <v>-1.0900000000000001</v>
      </c>
      <c r="J13" s="29">
        <v>-0.28299999999999997</v>
      </c>
      <c r="K13" s="27" t="str">
        <f t="shared" si="0"/>
        <v>Yes</v>
      </c>
    </row>
    <row r="14" spans="1:12" x14ac:dyDescent="0.25">
      <c r="A14" s="109" t="s">
        <v>632</v>
      </c>
      <c r="B14" s="22" t="s">
        <v>51</v>
      </c>
      <c r="C14" s="29">
        <v>0</v>
      </c>
      <c r="D14" s="27" t="str">
        <f>IF($B14="N/A","N/A",IF(C14&gt;20,"No",IF(C14&lt;5,"No","Yes")))</f>
        <v>No</v>
      </c>
      <c r="E14" s="29">
        <v>0</v>
      </c>
      <c r="F14" s="27" t="str">
        <f>IF($B14="N/A","N/A",IF(E14&gt;20,"No",IF(E14&lt;5,"No","Yes")))</f>
        <v>No</v>
      </c>
      <c r="G14" s="29">
        <v>0</v>
      </c>
      <c r="H14" s="27" t="str">
        <f>IF($B14="N/A","N/A",IF(G14&gt;20,"No",IF(G14&lt;5,"No","Yes")))</f>
        <v>No</v>
      </c>
      <c r="I14" s="29" t="s">
        <v>1205</v>
      </c>
      <c r="J14" s="29" t="s">
        <v>1205</v>
      </c>
      <c r="K14" s="27" t="str">
        <f t="shared" si="0"/>
        <v>N/A</v>
      </c>
    </row>
    <row r="15" spans="1:12" x14ac:dyDescent="0.25">
      <c r="A15" s="109" t="s">
        <v>633</v>
      </c>
      <c r="B15" s="22" t="s">
        <v>50</v>
      </c>
      <c r="C15" s="29">
        <v>46.299965200999999</v>
      </c>
      <c r="D15" s="27" t="str">
        <f>IF($B15="N/A","N/A",IF(C15&gt;1,"Yes","No"))</f>
        <v>Yes</v>
      </c>
      <c r="E15" s="29">
        <v>34.423830186000004</v>
      </c>
      <c r="F15" s="27" t="str">
        <f>IF($B15="N/A","N/A",IF(E15&gt;1,"Yes","No"))</f>
        <v>Yes</v>
      </c>
      <c r="G15" s="29">
        <v>29.553419799</v>
      </c>
      <c r="H15" s="27" t="str">
        <f>IF($B15="N/A","N/A",IF(G15&gt;1,"Yes","No"))</f>
        <v>Yes</v>
      </c>
      <c r="I15" s="29">
        <v>-25.7</v>
      </c>
      <c r="J15" s="29">
        <v>-14.1</v>
      </c>
      <c r="K15" s="27" t="str">
        <f t="shared" si="0"/>
        <v>Yes</v>
      </c>
    </row>
    <row r="16" spans="1:12" x14ac:dyDescent="0.25">
      <c r="A16" s="109" t="s">
        <v>634</v>
      </c>
      <c r="B16" s="22" t="s">
        <v>49</v>
      </c>
      <c r="C16" s="110">
        <v>5315.5063534999999</v>
      </c>
      <c r="D16" s="27" t="str">
        <f>IF($B16="N/A","N/A",IF(C16&gt;15,"No",IF(C16&lt;-15,"No","Yes")))</f>
        <v>N/A</v>
      </c>
      <c r="E16" s="110">
        <v>5917.3075098999998</v>
      </c>
      <c r="F16" s="27" t="str">
        <f>IF($B16="N/A","N/A",IF(E16&gt;15,"No",IF(E16&lt;-15,"No","Yes")))</f>
        <v>N/A</v>
      </c>
      <c r="G16" s="110">
        <v>5894.1159306999998</v>
      </c>
      <c r="H16" s="27" t="str">
        <f>IF($B16="N/A","N/A",IF(G16&gt;15,"No",IF(G16&lt;-15,"No","Yes")))</f>
        <v>N/A</v>
      </c>
      <c r="I16" s="29">
        <v>11.32</v>
      </c>
      <c r="J16" s="29">
        <v>-0.39200000000000002</v>
      </c>
      <c r="K16" s="27" t="str">
        <f t="shared" si="0"/>
        <v>Yes</v>
      </c>
    </row>
    <row r="17" spans="1:11" x14ac:dyDescent="0.25">
      <c r="A17" s="42" t="s">
        <v>769</v>
      </c>
      <c r="B17" s="22" t="s">
        <v>49</v>
      </c>
      <c r="C17" s="23">
        <v>44</v>
      </c>
      <c r="D17" s="22" t="s">
        <v>49</v>
      </c>
      <c r="E17" s="23">
        <v>16</v>
      </c>
      <c r="F17" s="22" t="s">
        <v>49</v>
      </c>
      <c r="G17" s="23">
        <v>61</v>
      </c>
      <c r="H17" s="27" t="str">
        <f>IF($B17="N/A","N/A",IF(G17&gt;15,"No",IF(G17&lt;-15,"No","Yes")))</f>
        <v>N/A</v>
      </c>
      <c r="I17" s="29">
        <v>-63.6</v>
      </c>
      <c r="J17" s="29">
        <v>281.3</v>
      </c>
      <c r="K17" s="27" t="str">
        <f t="shared" si="0"/>
        <v>No</v>
      </c>
    </row>
    <row r="18" spans="1:11" ht="25" x14ac:dyDescent="0.25">
      <c r="A18" s="42" t="s">
        <v>770</v>
      </c>
      <c r="B18" s="22" t="s">
        <v>49</v>
      </c>
      <c r="C18" s="110">
        <v>7410.9545454999998</v>
      </c>
      <c r="D18" s="27" t="str">
        <f>IF($B18="N/A","N/A",IF(C18&gt;60,"No",IF(C18&lt;15,"No","Yes")))</f>
        <v>N/A</v>
      </c>
      <c r="E18" s="110">
        <v>4992.0625</v>
      </c>
      <c r="F18" s="27" t="str">
        <f>IF($B18="N/A","N/A",IF(E18&gt;60,"No",IF(E18&lt;15,"No","Yes")))</f>
        <v>N/A</v>
      </c>
      <c r="G18" s="110">
        <v>8411.4098360999997</v>
      </c>
      <c r="H18" s="27" t="str">
        <f>IF($B18="N/A","N/A",IF(G18&gt;60,"No",IF(G18&lt;15,"No","Yes")))</f>
        <v>N/A</v>
      </c>
      <c r="I18" s="29">
        <v>-32.6</v>
      </c>
      <c r="J18" s="29">
        <v>68.5</v>
      </c>
      <c r="K18" s="27" t="str">
        <f t="shared" si="0"/>
        <v>No</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215525</v>
      </c>
      <c r="D23" s="27" t="str">
        <f>IF($B23="N/A","N/A",IF(C23&gt;15,"No",IF(C23&lt;-15,"No","Yes")))</f>
        <v>N/A</v>
      </c>
      <c r="E23" s="23">
        <v>213175</v>
      </c>
      <c r="F23" s="27" t="str">
        <f>IF($B23="N/A","N/A",IF(E23&gt;15,"No",IF(E23&lt;-15,"No","Yes")))</f>
        <v>N/A</v>
      </c>
      <c r="G23" s="23">
        <v>212571</v>
      </c>
      <c r="H23" s="27" t="str">
        <f>IF($B23="N/A","N/A",IF(G23&gt;15,"No",IF(G23&lt;-15,"No","Yes")))</f>
        <v>N/A</v>
      </c>
      <c r="I23" s="29">
        <v>-1.0900000000000001</v>
      </c>
      <c r="J23" s="29">
        <v>-0.28299999999999997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170.74826214000001</v>
      </c>
      <c r="D27" s="27" t="str">
        <f>IF($B27="N/A","N/A",IF(C27&gt;100,"No",IF(C27&lt;50,"No","Yes")))</f>
        <v>No</v>
      </c>
      <c r="E27" s="63">
        <v>185.34063767000001</v>
      </c>
      <c r="F27" s="27" t="str">
        <f>IF($B27="N/A","N/A",IF(E27&gt;100,"No",IF(E27&lt;50,"No","Yes")))</f>
        <v>No</v>
      </c>
      <c r="G27" s="63">
        <v>185.81035736000001</v>
      </c>
      <c r="H27" s="27" t="str">
        <f>IF($B27="N/A","N/A",IF(G27&gt;100,"No",IF(G27&lt;50,"No","Yes")))</f>
        <v>No</v>
      </c>
      <c r="I27" s="29">
        <v>8.5459999999999994</v>
      </c>
      <c r="J27" s="29">
        <v>0.25340000000000001</v>
      </c>
      <c r="K27" s="27" t="str">
        <f>IF(J27="Div by 0", "N/A", IF(J27="N/A","N/A", IF(J27&gt;30, "No", IF(J27&lt;-30, "No", "Yes"))))</f>
        <v>Yes</v>
      </c>
    </row>
    <row r="28" spans="1:11" x14ac:dyDescent="0.25">
      <c r="A28" s="108" t="s">
        <v>193</v>
      </c>
      <c r="B28" s="22" t="s">
        <v>49</v>
      </c>
      <c r="C28" s="63">
        <v>521.4201147</v>
      </c>
      <c r="D28" s="27" t="str">
        <f>IF($B28="N/A","N/A",IF(C28&gt;15,"No",IF(C28&lt;-15,"No","Yes")))</f>
        <v>N/A</v>
      </c>
      <c r="E28" s="63">
        <v>645.46686363000003</v>
      </c>
      <c r="F28" s="27" t="str">
        <f>IF($B28="N/A","N/A",IF(E28&gt;15,"No",IF(E28&lt;-15,"No","Yes")))</f>
        <v>N/A</v>
      </c>
      <c r="G28" s="63">
        <v>666.35592944999996</v>
      </c>
      <c r="H28" s="27" t="str">
        <f>IF($B28="N/A","N/A",IF(G28&gt;15,"No",IF(G28&lt;-15,"No","Yes")))</f>
        <v>N/A</v>
      </c>
      <c r="I28" s="29">
        <v>23.79</v>
      </c>
      <c r="J28" s="29">
        <v>3.2360000000000002</v>
      </c>
      <c r="K28" s="27" t="str">
        <f>IF(J28="Div by 0", "N/A", IF(J28="N/A","N/A", IF(J28&gt;30, "No", IF(J28&lt;-30, "No", "Yes"))))</f>
        <v>Yes</v>
      </c>
    </row>
    <row r="29" spans="1:11" x14ac:dyDescent="0.25">
      <c r="A29" s="108" t="s">
        <v>757</v>
      </c>
      <c r="B29" s="22" t="s">
        <v>49</v>
      </c>
      <c r="C29" s="63">
        <v>499.97709321000002</v>
      </c>
      <c r="D29" s="27" t="str">
        <f>IF($B29="N/A","N/A",IF(C29&gt;15,"No",IF(C29&lt;-15,"No","Yes")))</f>
        <v>N/A</v>
      </c>
      <c r="E29" s="63">
        <v>550.21700310999995</v>
      </c>
      <c r="F29" s="27" t="str">
        <f>IF($B29="N/A","N/A",IF(E29&gt;15,"No",IF(E29&lt;-15,"No","Yes")))</f>
        <v>N/A</v>
      </c>
      <c r="G29" s="63">
        <v>585.82861783999999</v>
      </c>
      <c r="H29" s="27" t="str">
        <f>IF($B29="N/A","N/A",IF(G29&gt;15,"No",IF(G29&lt;-15,"No","Yes")))</f>
        <v>N/A</v>
      </c>
      <c r="I29" s="29">
        <v>10.050000000000001</v>
      </c>
      <c r="J29" s="29">
        <v>6.4720000000000004</v>
      </c>
      <c r="K29" s="27" t="str">
        <f>IF(J29="Div by 0", "N/A", IF(J29="N/A","N/A", IF(J29&gt;30, "No", IF(J29&lt;-30, "No", "Yes"))))</f>
        <v>Yes</v>
      </c>
    </row>
    <row r="30" spans="1:11" x14ac:dyDescent="0.25">
      <c r="A30" s="108" t="s">
        <v>761</v>
      </c>
      <c r="B30" s="22" t="s">
        <v>49</v>
      </c>
      <c r="C30" s="63">
        <v>425.26367943999998</v>
      </c>
      <c r="D30" s="27" t="str">
        <f>IF($B30="N/A","N/A",IF(C30&gt;15,"No",IF(C30&lt;-15,"No","Yes")))</f>
        <v>N/A</v>
      </c>
      <c r="E30" s="63">
        <v>441.16260189000002</v>
      </c>
      <c r="F30" s="27" t="str">
        <f>IF($B30="N/A","N/A",IF(E30&gt;15,"No",IF(E30&lt;-15,"No","Yes")))</f>
        <v>N/A</v>
      </c>
      <c r="G30" s="63">
        <v>459.74831898999997</v>
      </c>
      <c r="H30" s="27" t="str">
        <f>IF($B30="N/A","N/A",IF(G30&gt;15,"No",IF(G30&lt;-15,"No","Yes")))</f>
        <v>N/A</v>
      </c>
      <c r="I30" s="29">
        <v>3.7389999999999999</v>
      </c>
      <c r="J30" s="29">
        <v>4.2130000000000001</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92.450063798000002</v>
      </c>
      <c r="D32" s="27" t="str">
        <f>IF($B32="N/A","N/A",IF(C32&gt;99,"No",IF(C32&lt;75,"No","Yes")))</f>
        <v>Yes</v>
      </c>
      <c r="E32" s="29">
        <v>92.872522575000005</v>
      </c>
      <c r="F32" s="27" t="str">
        <f>IF($B32="N/A","N/A",IF(E32&gt;99,"No",IF(E32&lt;75,"No","Yes")))</f>
        <v>Yes</v>
      </c>
      <c r="G32" s="29">
        <v>93.144878652000003</v>
      </c>
      <c r="H32" s="27" t="str">
        <f>IF($B32="N/A","N/A",IF(G32&gt;99,"No",IF(G32&lt;75,"No","Yes")))</f>
        <v>Yes</v>
      </c>
      <c r="I32" s="29">
        <v>0.45700000000000002</v>
      </c>
      <c r="J32" s="29">
        <v>0.29330000000000001</v>
      </c>
      <c r="K32" s="27" t="str">
        <f t="shared" ref="K32:K43" si="7">IF(J32="Div by 0", "N/A", IF(J32="N/A","N/A", IF(J32&gt;30, "No", IF(J32&lt;-30, "No", "Yes"))))</f>
        <v>Yes</v>
      </c>
    </row>
    <row r="33" spans="1:11" x14ac:dyDescent="0.25">
      <c r="A33" s="108" t="s">
        <v>111</v>
      </c>
      <c r="B33" s="22" t="s">
        <v>49</v>
      </c>
      <c r="C33" s="27">
        <v>99.995483128999993</v>
      </c>
      <c r="D33" s="27" t="str">
        <f>IF($B33="N/A","N/A",IF(C33&gt;15,"No",IF(C33&lt;-15,"No","Yes")))</f>
        <v>N/A</v>
      </c>
      <c r="E33" s="27">
        <v>100</v>
      </c>
      <c r="F33" s="27" t="str">
        <f>IF($B33="N/A","N/A",IF(E33&gt;15,"No",IF(E33&lt;-15,"No","Yes")))</f>
        <v>N/A</v>
      </c>
      <c r="G33" s="27">
        <v>99.996969682</v>
      </c>
      <c r="H33" s="27" t="str">
        <f>IF($B33="N/A","N/A",IF(G33&gt;15,"No",IF(G33&lt;-15,"No","Yes")))</f>
        <v>N/A</v>
      </c>
      <c r="I33" s="29">
        <v>4.4999999999999997E-3</v>
      </c>
      <c r="J33" s="29">
        <v>-3.0000000000000001E-3</v>
      </c>
      <c r="K33" s="27" t="str">
        <f t="shared" si="7"/>
        <v>Yes</v>
      </c>
    </row>
    <row r="34" spans="1:11" x14ac:dyDescent="0.25">
      <c r="A34" s="108" t="s">
        <v>113</v>
      </c>
      <c r="B34" s="22" t="s">
        <v>49</v>
      </c>
      <c r="C34" s="23">
        <v>28.612349682000001</v>
      </c>
      <c r="D34" s="27" t="str">
        <f>IF($B34="N/A","N/A",IF(C34&gt;15,"No",IF(C34&lt;-15,"No","Yes")))</f>
        <v>N/A</v>
      </c>
      <c r="E34" s="111">
        <v>28.526232315000001</v>
      </c>
      <c r="F34" s="27" t="str">
        <f>IF($B34="N/A","N/A",IF(E34&gt;15,"No",IF(E34&lt;-15,"No","Yes")))</f>
        <v>N/A</v>
      </c>
      <c r="G34" s="111">
        <v>28.482592819000001</v>
      </c>
      <c r="H34" s="27" t="str">
        <f>IF($B34="N/A","N/A",IF(G34&gt;15,"No",IF(G34&lt;-15,"No","Yes")))</f>
        <v>N/A</v>
      </c>
      <c r="I34" s="29">
        <v>-0.30099999999999999</v>
      </c>
      <c r="J34" s="29">
        <v>-0.153</v>
      </c>
      <c r="K34" s="27" t="str">
        <f t="shared" si="7"/>
        <v>Yes</v>
      </c>
    </row>
    <row r="35" spans="1:11" x14ac:dyDescent="0.25">
      <c r="A35" s="108" t="s">
        <v>195</v>
      </c>
      <c r="B35" s="65" t="s">
        <v>61</v>
      </c>
      <c r="C35" s="27">
        <v>1.7417932953999999</v>
      </c>
      <c r="D35" s="27" t="str">
        <f>IF($B35="N/A","N/A",IF(C35&gt;20,"No",IF(C35&lt;=0,"No","Yes")))</f>
        <v>Yes</v>
      </c>
      <c r="E35" s="27">
        <v>1.5836753841</v>
      </c>
      <c r="F35" s="27" t="str">
        <f>IF($B35="N/A","N/A",IF(E35&gt;20,"No",IF(E35&lt;=0,"No","Yes")))</f>
        <v>Yes</v>
      </c>
      <c r="G35" s="27">
        <v>0.98884607970000005</v>
      </c>
      <c r="H35" s="27" t="str">
        <f>IF($B35="N/A","N/A",IF(G35&gt;20,"No",IF(G35&lt;=0,"No","Yes")))</f>
        <v>Yes</v>
      </c>
      <c r="I35" s="29">
        <v>-9.08</v>
      </c>
      <c r="J35" s="29">
        <v>-37.6</v>
      </c>
      <c r="K35" s="27" t="str">
        <f t="shared" si="7"/>
        <v>No</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29.866009590000001</v>
      </c>
      <c r="D37" s="27" t="str">
        <f>IF($B37="N/A","N/A",IF(C37&gt;15,"No",IF(C37&lt;-15,"No","Yes")))</f>
        <v>N/A</v>
      </c>
      <c r="E37" s="111">
        <v>29.776066351000001</v>
      </c>
      <c r="F37" s="27" t="str">
        <f>IF($B37="N/A","N/A",IF(E37&gt;15,"No",IF(E37&lt;-15,"No","Yes")))</f>
        <v>N/A</v>
      </c>
      <c r="G37" s="111">
        <v>29.236917221999999</v>
      </c>
      <c r="H37" s="27" t="str">
        <f>IF($B37="N/A","N/A",IF(G37&gt;15,"No",IF(G37&lt;-15,"No","Yes")))</f>
        <v>N/A</v>
      </c>
      <c r="I37" s="29">
        <v>-0.30099999999999999</v>
      </c>
      <c r="J37" s="29">
        <v>-1.81</v>
      </c>
      <c r="K37" s="27" t="str">
        <f t="shared" si="7"/>
        <v>Yes</v>
      </c>
    </row>
    <row r="38" spans="1:11" x14ac:dyDescent="0.25">
      <c r="A38" s="108" t="s">
        <v>758</v>
      </c>
      <c r="B38" s="65" t="s">
        <v>62</v>
      </c>
      <c r="C38" s="27">
        <v>0.122027607</v>
      </c>
      <c r="D38" s="27" t="str">
        <f>IF($B38="N/A","N/A",IF(C38&gt;10,"No",IF(C38&lt;=0,"No","Yes")))</f>
        <v>Yes</v>
      </c>
      <c r="E38" s="27">
        <v>0.127125601</v>
      </c>
      <c r="F38" s="27" t="str">
        <f>IF($B38="N/A","N/A",IF(E38&gt;10,"No",IF(E38&lt;=0,"No","Yes")))</f>
        <v>Yes</v>
      </c>
      <c r="G38" s="27">
        <v>0.13595457520000001</v>
      </c>
      <c r="H38" s="27" t="str">
        <f>IF($B38="N/A","N/A",IF(G38&gt;10,"No",IF(G38&lt;=0,"No","Yes")))</f>
        <v>Yes</v>
      </c>
      <c r="I38" s="29">
        <v>4.1779999999999999</v>
      </c>
      <c r="J38" s="29">
        <v>6.9450000000000003</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28.882129278000001</v>
      </c>
      <c r="D40" s="27" t="str">
        <f>IF($B40="N/A","N/A",IF(C40&gt;15,"No",IF(C40&lt;-15,"No","Yes")))</f>
        <v>N/A</v>
      </c>
      <c r="E40" s="111">
        <v>28.516605166000002</v>
      </c>
      <c r="F40" s="27" t="str">
        <f>IF($B40="N/A","N/A",IF(E40&gt;15,"No",IF(E40&lt;-15,"No","Yes")))</f>
        <v>N/A</v>
      </c>
      <c r="G40" s="111">
        <v>25.560553633000001</v>
      </c>
      <c r="H40" s="27" t="str">
        <f>IF($B40="N/A","N/A",IF(G40&gt;15,"No",IF(G40&lt;-15,"No","Yes")))</f>
        <v>N/A</v>
      </c>
      <c r="I40" s="29">
        <v>-1.27</v>
      </c>
      <c r="J40" s="29">
        <v>-10.4</v>
      </c>
      <c r="K40" s="27" t="str">
        <f t="shared" si="7"/>
        <v>Yes</v>
      </c>
    </row>
    <row r="41" spans="1:11" x14ac:dyDescent="0.25">
      <c r="A41" s="108" t="s">
        <v>762</v>
      </c>
      <c r="B41" s="65" t="s">
        <v>53</v>
      </c>
      <c r="C41" s="27">
        <v>5.6861152998</v>
      </c>
      <c r="D41" s="27" t="str">
        <f>IF($B41="N/A","N/A",IF(C41&gt;5,"No",IF(C41&lt;=0,"No","Yes")))</f>
        <v>No</v>
      </c>
      <c r="E41" s="27">
        <v>5.4166764394999998</v>
      </c>
      <c r="F41" s="27" t="str">
        <f>IF($B41="N/A","N/A",IF(E41&gt;5,"No",IF(E41&lt;=0,"No","Yes")))</f>
        <v>No</v>
      </c>
      <c r="G41" s="27">
        <v>5.7303206929000003</v>
      </c>
      <c r="H41" s="27" t="str">
        <f>IF($B41="N/A","N/A",IF(G41&gt;5,"No",IF(G41&lt;=0,"No","Yes")))</f>
        <v>No</v>
      </c>
      <c r="I41" s="29">
        <v>-4.74</v>
      </c>
      <c r="J41" s="29">
        <v>5.79</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18.289024888</v>
      </c>
      <c r="D43" s="27" t="str">
        <f>IF($B43="N/A","N/A",IF(C43&gt;15,"No",IF(C43&lt;-15,"No","Yes")))</f>
        <v>N/A</v>
      </c>
      <c r="E43" s="111">
        <v>18.976184289999999</v>
      </c>
      <c r="F43" s="27" t="str">
        <f>IF($B43="N/A","N/A",IF(E43&gt;15,"No",IF(E43&lt;-15,"No","Yes")))</f>
        <v>N/A</v>
      </c>
      <c r="G43" s="111">
        <v>14.59001724</v>
      </c>
      <c r="H43" s="27" t="str">
        <f>IF($B43="N/A","N/A",IF(G43&gt;15,"No",IF(G43&lt;-15,"No","Yes")))</f>
        <v>N/A</v>
      </c>
      <c r="I43" s="29">
        <v>3.7570000000000001</v>
      </c>
      <c r="J43" s="29">
        <v>-23.1</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1205</v>
      </c>
      <c r="J45" s="29" t="s">
        <v>1205</v>
      </c>
      <c r="K45" s="27" t="str">
        <f>IF(J45="Div by 0", "N/A", IF(J45="N/A","N/A", IF(J45&gt;30, "No", IF(J45&lt;-30, "No", "Yes"))))</f>
        <v>N/A</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99.568495533999993</v>
      </c>
      <c r="D47" s="27" t="str">
        <f>IF($B47="N/A","N/A",IF(C47&gt;100,"No",IF(C47&lt;95,"No","Yes")))</f>
        <v>Yes</v>
      </c>
      <c r="E47" s="27">
        <v>99.940424534000002</v>
      </c>
      <c r="F47" s="27" t="str">
        <f>IF($B47="N/A","N/A",IF(E47&gt;100,"No",IF(E47&lt;95,"No","Yes")))</f>
        <v>Yes</v>
      </c>
      <c r="G47" s="27">
        <v>99.846639475999993</v>
      </c>
      <c r="H47" s="27" t="str">
        <f>IF($B47="N/A","N/A",IF(G47&gt;100,"No",IF(G47&lt;95,"No","Yes")))</f>
        <v>Yes</v>
      </c>
      <c r="I47" s="29">
        <v>0.3735</v>
      </c>
      <c r="J47" s="29">
        <v>-9.4E-2</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62.825194293000003</v>
      </c>
      <c r="D49" s="27" t="str">
        <f>IF($B49="N/A","N/A",IF(C49&gt;100,"No",IF(C49&lt;95,"No","Yes")))</f>
        <v>No</v>
      </c>
      <c r="E49" s="27">
        <v>63.741057816000001</v>
      </c>
      <c r="F49" s="27" t="str">
        <f>IF($B49="N/A","N/A",IF(E49&gt;100,"No",IF(E49&lt;95,"No","Yes")))</f>
        <v>No</v>
      </c>
      <c r="G49" s="27">
        <v>64.935950812000002</v>
      </c>
      <c r="H49" s="27" t="str">
        <f>IF($B49="N/A","N/A",IF(G49&gt;100,"No",IF(G49&lt;95,"No","Yes")))</f>
        <v>No</v>
      </c>
      <c r="I49" s="29">
        <v>1.458</v>
      </c>
      <c r="J49" s="29">
        <v>1.875</v>
      </c>
      <c r="K49" s="27" t="str">
        <f>IF(J49="Div by 0", "N/A", IF(J49="N/A","N/A", IF(J49&gt;30, "No", IF(J49&lt;-30, "No", "Yes"))))</f>
        <v>Yes</v>
      </c>
    </row>
    <row r="50" spans="1:11" x14ac:dyDescent="0.25">
      <c r="A50" s="108" t="s">
        <v>184</v>
      </c>
      <c r="B50" s="22" t="s">
        <v>55</v>
      </c>
      <c r="C50" s="27">
        <v>13.182033026999999</v>
      </c>
      <c r="D50" s="27" t="str">
        <f>IF($B50="N/A","N/A",IF(C50&gt;30,"No",IF(C50&lt;5,"No","Yes")))</f>
        <v>Yes</v>
      </c>
      <c r="E50" s="27">
        <v>13.089490726999999</v>
      </c>
      <c r="F50" s="27" t="str">
        <f>IF($B50="N/A","N/A",IF(E50&gt;30,"No",IF(E50&lt;5,"No","Yes")))</f>
        <v>Yes</v>
      </c>
      <c r="G50" s="27">
        <v>12.257036258999999</v>
      </c>
      <c r="H50" s="27" t="str">
        <f>IF($B50="N/A","N/A",IF(G50&gt;30,"No",IF(G50&lt;5,"No","Yes")))</f>
        <v>Yes</v>
      </c>
      <c r="I50" s="29">
        <v>-0.70199999999999996</v>
      </c>
      <c r="J50" s="29">
        <v>-6.36</v>
      </c>
      <c r="K50" s="27" t="str">
        <f>IF(J50="Div by 0", "N/A", IF(J50="N/A","N/A", IF(J50&gt;30, "No", IF(J50&lt;-30, "No", "Yes"))))</f>
        <v>Yes</v>
      </c>
    </row>
    <row r="51" spans="1:11" x14ac:dyDescent="0.25">
      <c r="A51" s="108" t="s">
        <v>185</v>
      </c>
      <c r="B51" s="22" t="s">
        <v>9</v>
      </c>
      <c r="C51" s="27">
        <v>46.178842574999997</v>
      </c>
      <c r="D51" s="27" t="str">
        <f>IF($B51="N/A","N/A",IF(C51&gt;75,"No",IF(C51&lt;15,"No","Yes")))</f>
        <v>Yes</v>
      </c>
      <c r="E51" s="27">
        <v>44.673977039</v>
      </c>
      <c r="F51" s="27" t="str">
        <f>IF($B51="N/A","N/A",IF(E51&gt;75,"No",IF(E51&lt;15,"No","Yes")))</f>
        <v>Yes</v>
      </c>
      <c r="G51" s="27">
        <v>43.384648820999999</v>
      </c>
      <c r="H51" s="27" t="str">
        <f>IF($B51="N/A","N/A",IF(G51&gt;75,"No",IF(G51&lt;15,"No","Yes")))</f>
        <v>Yes</v>
      </c>
      <c r="I51" s="29">
        <v>-3.26</v>
      </c>
      <c r="J51" s="29">
        <v>-2.89</v>
      </c>
      <c r="K51" s="27" t="str">
        <f>IF(J51="Div by 0", "N/A", IF(J51="N/A","N/A", IF(J51&gt;30, "No", IF(J51&lt;-30, "No", "Yes"))))</f>
        <v>Yes</v>
      </c>
    </row>
    <row r="52" spans="1:11" x14ac:dyDescent="0.25">
      <c r="A52" s="108" t="s">
        <v>186</v>
      </c>
      <c r="B52" s="22" t="s">
        <v>10</v>
      </c>
      <c r="C52" s="27">
        <v>40.624353786</v>
      </c>
      <c r="D52" s="27" t="str">
        <f>IF($B52="N/A","N/A",IF(C52&gt;70,"No",IF(C52&lt;25,"No","Yes")))</f>
        <v>Yes</v>
      </c>
      <c r="E52" s="27">
        <v>42.232116572999999</v>
      </c>
      <c r="F52" s="27" t="str">
        <f>IF($B52="N/A","N/A",IF(E52&gt;70,"No",IF(E52&lt;25,"No","Yes")))</f>
        <v>Yes</v>
      </c>
      <c r="G52" s="27">
        <v>44.358314919999998</v>
      </c>
      <c r="H52" s="27" t="str">
        <f>IF($B52="N/A","N/A",IF(G52&gt;70,"No",IF(G52&lt;25,"No","Yes")))</f>
        <v>Yes</v>
      </c>
      <c r="I52" s="29">
        <v>3.9580000000000002</v>
      </c>
      <c r="J52" s="29">
        <v>5.0350000000000001</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99.985616518</v>
      </c>
      <c r="D54" s="27" t="str">
        <f>IF($B54="N/A","N/A",IF(C54&gt;100,"No",IF(C54&lt;95,"No","Yes")))</f>
        <v>Yes</v>
      </c>
      <c r="E54" s="27">
        <v>99.928227981999996</v>
      </c>
      <c r="F54" s="27" t="str">
        <f>IF($B54="N/A","N/A",IF(E54&gt;100,"No",IF(E54&lt;95,"No","Yes")))</f>
        <v>Yes</v>
      </c>
      <c r="G54" s="27">
        <v>99.923319738000004</v>
      </c>
      <c r="H54" s="27" t="str">
        <f>IF($B54="N/A","N/A",IF(G54&gt;100,"No",IF(G54&lt;95,"No","Yes")))</f>
        <v>Yes</v>
      </c>
      <c r="I54" s="29">
        <v>-5.7000000000000002E-2</v>
      </c>
      <c r="J54" s="29">
        <v>-5.0000000000000001E-3</v>
      </c>
      <c r="K54" s="27" t="str">
        <f>IF(J54="Div by 0", "N/A", IF(J54="N/A","N/A", IF(J54&gt;30, "No", IF(J54&lt;-30, "No", "Yes"))))</f>
        <v>Yes</v>
      </c>
    </row>
    <row r="55" spans="1:11" x14ac:dyDescent="0.25">
      <c r="A55" s="108" t="s">
        <v>635</v>
      </c>
      <c r="B55" s="22" t="s">
        <v>64</v>
      </c>
      <c r="C55" s="27">
        <v>1.381278274</v>
      </c>
      <c r="D55" s="27" t="str">
        <f>IF($B55="N/A","N/A",IF(C55&gt;5,"No",IF(C55&lt;1,"No","Yes")))</f>
        <v>Yes</v>
      </c>
      <c r="E55" s="27">
        <v>1.3153512372</v>
      </c>
      <c r="F55" s="27" t="str">
        <f>IF($B55="N/A","N/A",IF(E55&gt;5,"No",IF(E55&lt;1,"No","Yes")))</f>
        <v>Yes</v>
      </c>
      <c r="G55" s="27">
        <v>1.7462400798</v>
      </c>
      <c r="H55" s="27" t="str">
        <f>IF($B55="N/A","N/A",IF(G55&gt;5,"No",IF(G55&lt;1,"No","Yes")))</f>
        <v>Yes</v>
      </c>
      <c r="I55" s="29">
        <v>-4.7699999999999996</v>
      </c>
      <c r="J55" s="29">
        <v>32.76</v>
      </c>
      <c r="K55" s="27" t="str">
        <f>IF(J55="Div by 0", "N/A", IF(J55="N/A","N/A", IF(J55&gt;30, "No", IF(J55&lt;-30, "No", "Yes"))))</f>
        <v>No</v>
      </c>
    </row>
    <row r="56" spans="1:11" x14ac:dyDescent="0.25">
      <c r="A56" s="108" t="s">
        <v>637</v>
      </c>
      <c r="B56" s="22" t="s">
        <v>65</v>
      </c>
      <c r="C56" s="27">
        <v>97.276418049</v>
      </c>
      <c r="D56" s="27" t="str">
        <f>IF($B56="N/A","N/A",IF(C56&gt;98,"No",IF(C56&lt;8,"No","Yes")))</f>
        <v>Yes</v>
      </c>
      <c r="E56" s="27">
        <v>97.472030021999998</v>
      </c>
      <c r="F56" s="27" t="str">
        <f>IF($B56="N/A","N/A",IF(E56&gt;98,"No",IF(E56&lt;8,"No","Yes")))</f>
        <v>Yes</v>
      </c>
      <c r="G56" s="27">
        <v>97.013233225999997</v>
      </c>
      <c r="H56" s="27" t="str">
        <f>IF($B56="N/A","N/A",IF(G56&gt;98,"No",IF(G56&lt;8,"No","Yes")))</f>
        <v>Yes</v>
      </c>
      <c r="I56" s="29">
        <v>0.2011</v>
      </c>
      <c r="J56" s="29">
        <v>-0.47099999999999997</v>
      </c>
      <c r="K56" s="27" t="str">
        <f>IF(J56="Div by 0", "N/A", IF(J56="N/A","N/A", IF(J56&gt;30, "No", IF(J56&lt;-30, "No", "Yes"))))</f>
        <v>Yes</v>
      </c>
    </row>
    <row r="57" spans="1:11" x14ac:dyDescent="0.25">
      <c r="A57" s="108" t="s">
        <v>638</v>
      </c>
      <c r="B57" s="65" t="s">
        <v>53</v>
      </c>
      <c r="C57" s="27">
        <v>0.57441132120000005</v>
      </c>
      <c r="D57" s="27" t="str">
        <f>IF($B57="N/A","N/A",IF(C57&gt;5,"No",IF(C57&lt;=0,"No","Yes")))</f>
        <v>Yes</v>
      </c>
      <c r="E57" s="27">
        <v>0.46253078460000002</v>
      </c>
      <c r="F57" s="27" t="str">
        <f>IF($B57="N/A","N/A",IF(E57&gt;5,"No",IF(E57&lt;=0,"No","Yes")))</f>
        <v>Yes</v>
      </c>
      <c r="G57" s="27">
        <v>0.46196329699999999</v>
      </c>
      <c r="H57" s="27" t="str">
        <f>IF($B57="N/A","N/A",IF(G57&gt;5,"No",IF(G57&lt;=0,"No","Yes")))</f>
        <v>Yes</v>
      </c>
      <c r="I57" s="29">
        <v>-19.5</v>
      </c>
      <c r="J57" s="29">
        <v>-0.123</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0</v>
      </c>
      <c r="D59" s="27" t="str">
        <f>IF($B59="N/A","N/A",IF(C59&gt;15,"No",IF(C59&lt;-15,"No","Yes")))</f>
        <v>N/A</v>
      </c>
      <c r="E59" s="23">
        <v>0</v>
      </c>
      <c r="F59" s="27" t="str">
        <f>IF($B59="N/A","N/A",IF(E59&gt;15,"No",IF(E59&lt;-15,"No","Yes")))</f>
        <v>N/A</v>
      </c>
      <c r="G59" s="23">
        <v>0</v>
      </c>
      <c r="H59" s="27" t="str">
        <f>IF($B59="N/A","N/A",IF(G59&gt;15,"No",IF(G59&lt;-15,"No","Yes")))</f>
        <v>N/A</v>
      </c>
      <c r="I59" s="29" t="s">
        <v>1205</v>
      </c>
      <c r="J59" s="29" t="s">
        <v>1205</v>
      </c>
      <c r="K59" s="27" t="str">
        <f>IF(J59="Div by 0", "N/A", IF(J59="N/A","N/A", IF(J59&gt;30, "No", IF(J59&lt;-30, "No", "Yes"))))</f>
        <v>N/A</v>
      </c>
    </row>
    <row r="60" spans="1:11" x14ac:dyDescent="0.25">
      <c r="A60" s="108" t="s">
        <v>160</v>
      </c>
      <c r="B60" s="22" t="s">
        <v>49</v>
      </c>
      <c r="C60" s="29" t="s">
        <v>1205</v>
      </c>
      <c r="D60" s="27" t="str">
        <f>IF($B60="N/A","N/A",IF(C60&gt;15,"No",IF(C60&lt;-15,"No","Yes")))</f>
        <v>N/A</v>
      </c>
      <c r="E60" s="29" t="s">
        <v>1205</v>
      </c>
      <c r="F60" s="27" t="str">
        <f>IF($B60="N/A","N/A",IF(E60&gt;15,"No",IF(E60&lt;-15,"No","Yes")))</f>
        <v>N/A</v>
      </c>
      <c r="G60" s="29" t="s">
        <v>1205</v>
      </c>
      <c r="H60" s="27" t="str">
        <f>IF($B60="N/A","N/A",IF(G60&gt;15,"No",IF(G60&lt;-15,"No","Yes")))</f>
        <v>N/A</v>
      </c>
      <c r="I60" s="29" t="s">
        <v>1205</v>
      </c>
      <c r="J60" s="29" t="s">
        <v>1205</v>
      </c>
      <c r="K60" s="27" t="str">
        <f>IF(J60="Div by 0", "N/A", IF(J60="N/A","N/A", IF(J60&gt;30, "No", IF(J60&lt;-30, "No", "Yes"))))</f>
        <v>N/A</v>
      </c>
    </row>
    <row r="61" spans="1:11" x14ac:dyDescent="0.25">
      <c r="A61" s="108" t="s">
        <v>159</v>
      </c>
      <c r="B61" s="22" t="s">
        <v>121</v>
      </c>
      <c r="C61" s="29" t="s">
        <v>1205</v>
      </c>
      <c r="D61" s="27" t="str">
        <f>IF($B61="N/A","N/A",IF(C61=0,"Yes","No"))</f>
        <v>No</v>
      </c>
      <c r="E61" s="29" t="s">
        <v>1205</v>
      </c>
      <c r="F61" s="27" t="str">
        <f>IF($B61="N/A","N/A",IF(E61=0,"Yes","No"))</f>
        <v>No</v>
      </c>
      <c r="G61" s="29" t="s">
        <v>1205</v>
      </c>
      <c r="H61" s="27" t="str">
        <f>IF($B61="N/A","N/A",IF(G61=0,"Yes","No"))</f>
        <v>No</v>
      </c>
      <c r="I61" s="29" t="s">
        <v>1205</v>
      </c>
      <c r="J61" s="29" t="s">
        <v>1205</v>
      </c>
      <c r="K61" s="27" t="str">
        <f>IF(J61="Div by 0", "N/A", IF(J61="N/A","N/A", IF(J61&gt;30, "No", IF(J61&lt;-30, "No", "Yes"))))</f>
        <v>N/A</v>
      </c>
    </row>
    <row r="62" spans="1:11" x14ac:dyDescent="0.25">
      <c r="A62" s="108" t="s">
        <v>174</v>
      </c>
      <c r="B62" s="22" t="s">
        <v>49</v>
      </c>
      <c r="C62" s="63" t="s">
        <v>1205</v>
      </c>
      <c r="D62" s="27" t="str">
        <f>IF($B62="N/A","N/A",IF(C62&gt;15,"No",IF(C62&lt;-15,"No","Yes")))</f>
        <v>N/A</v>
      </c>
      <c r="E62" s="63" t="s">
        <v>1205</v>
      </c>
      <c r="F62" s="27" t="str">
        <f>IF($B62="N/A","N/A",IF(E62&gt;15,"No",IF(E62&lt;-15,"No","Yes")))</f>
        <v>N/A</v>
      </c>
      <c r="G62" s="63" t="s">
        <v>1205</v>
      </c>
      <c r="H62" s="27" t="str">
        <f>IF($B62="N/A","N/A",IF(G62&gt;15,"No",IF(G62&lt;-15,"No","Yes")))</f>
        <v>N/A</v>
      </c>
      <c r="I62" s="29" t="s">
        <v>1205</v>
      </c>
      <c r="J62" s="29" t="s">
        <v>1205</v>
      </c>
      <c r="K62" s="27" t="str">
        <f>IF(J62="Div by 0", "N/A", IF(J62="N/A","N/A", IF(J62&gt;30, "No", IF(J62&lt;-30, "No", "Yes"))))</f>
        <v>N/A</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t="s">
        <v>1205</v>
      </c>
      <c r="D64" s="27" t="str">
        <f>IF($B64="N/A","N/A",IF(C64&gt;99,"No",IF(C64&lt;75,"No","Yes")))</f>
        <v>No</v>
      </c>
      <c r="E64" s="29" t="s">
        <v>1205</v>
      </c>
      <c r="F64" s="27" t="str">
        <f>IF($B64="N/A","N/A",IF(E64&gt;99,"No",IF(E64&lt;75,"No","Yes")))</f>
        <v>No</v>
      </c>
      <c r="G64" s="29" t="s">
        <v>1205</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t="s">
        <v>1205</v>
      </c>
      <c r="D65" s="27" t="str">
        <f>IF($B65="N/A","N/A",IF(C65&gt;20,"No",IF(C65&lt;=0,"No","Yes")))</f>
        <v>No</v>
      </c>
      <c r="E65" s="27" t="s">
        <v>1205</v>
      </c>
      <c r="F65" s="27" t="str">
        <f>IF($B65="N/A","N/A",IF(E65&gt;20,"No",IF(E65&lt;=0,"No","Yes")))</f>
        <v>No</v>
      </c>
      <c r="G65" s="27" t="s">
        <v>1205</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t="s">
        <v>1205</v>
      </c>
      <c r="D66" s="27" t="str">
        <f>IF($B66="N/A","N/A",IF(C66&gt;10,"No",IF(C66&lt;=0,"No","Yes")))</f>
        <v>No</v>
      </c>
      <c r="E66" s="27" t="s">
        <v>1205</v>
      </c>
      <c r="F66" s="27" t="str">
        <f>IF($B66="N/A","N/A",IF(E66&gt;10,"No",IF(E66&lt;=0,"No","Yes")))</f>
        <v>No</v>
      </c>
      <c r="G66" s="27" t="s">
        <v>1205</v>
      </c>
      <c r="H66" s="27" t="str">
        <f>IF($B66="N/A","N/A",IF(G66&gt;10,"No",IF(G66&lt;=0,"No","Yes")))</f>
        <v>No</v>
      </c>
      <c r="I66" s="29" t="s">
        <v>1205</v>
      </c>
      <c r="J66" s="29" t="s">
        <v>1205</v>
      </c>
      <c r="K66" s="27" t="str">
        <f>IF(J66="Div by 0", "N/A", IF(J66="N/A","N/A", IF(J66&gt;30, "No", IF(J66&lt;-30, "No", "Yes"))))</f>
        <v>N/A</v>
      </c>
    </row>
    <row r="67" spans="1:11" x14ac:dyDescent="0.25">
      <c r="A67" s="108" t="s">
        <v>762</v>
      </c>
      <c r="B67" s="65" t="s">
        <v>53</v>
      </c>
      <c r="C67" s="27" t="s">
        <v>1205</v>
      </c>
      <c r="D67" s="27" t="str">
        <f>IF($B67="N/A","N/A",IF(C67&gt;5,"No",IF(C67&lt;=0,"No","Yes")))</f>
        <v>No</v>
      </c>
      <c r="E67" s="27" t="s">
        <v>1205</v>
      </c>
      <c r="F67" s="27" t="str">
        <f>IF($B67="N/A","N/A",IF(E67&gt;5,"No",IF(E67&lt;=0,"No","Yes")))</f>
        <v>No</v>
      </c>
      <c r="G67" s="27" t="s">
        <v>1205</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t="s">
        <v>1205</v>
      </c>
      <c r="D69" s="27" t="str">
        <f>IF($B69="N/A","N/A",IF(C69&gt;100,"No",IF(C69&lt;95,"No","Yes")))</f>
        <v>No</v>
      </c>
      <c r="E69" s="27" t="s">
        <v>1205</v>
      </c>
      <c r="F69" s="27" t="str">
        <f>IF($B69="N/A","N/A",IF(E69&gt;100,"No",IF(E69&lt;95,"No","Yes")))</f>
        <v>No</v>
      </c>
      <c r="G69" s="27" t="s">
        <v>1205</v>
      </c>
      <c r="H69" s="27" t="str">
        <f>IF($B69="N/A","N/A",IF(G69&gt;100,"No",IF(G69&lt;95,"No","Yes")))</f>
        <v>No</v>
      </c>
      <c r="I69" s="29" t="s">
        <v>1205</v>
      </c>
      <c r="J69" s="29" t="s">
        <v>1205</v>
      </c>
      <c r="K69" s="27" t="str">
        <f>IF(J69="Div by 0", "N/A", IF(J69="N/A","N/A", IF(J69&gt;30, "No", IF(J69&lt;-30, "No", "Yes"))))</f>
        <v>N/A</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t="s">
        <v>1205</v>
      </c>
      <c r="D71" s="27" t="str">
        <f>IF($B71="N/A","N/A",IF(C71&gt;100,"No",IF(C71&lt;95,"No","Yes")))</f>
        <v>No</v>
      </c>
      <c r="E71" s="27" t="s">
        <v>1205</v>
      </c>
      <c r="F71" s="27" t="str">
        <f>IF($B71="N/A","N/A",IF(E71&gt;100,"No",IF(E71&lt;95,"No","Yes")))</f>
        <v>No</v>
      </c>
      <c r="G71" s="27" t="s">
        <v>1205</v>
      </c>
      <c r="H71" s="27" t="str">
        <f>IF($B71="N/A","N/A",IF(G71&gt;100,"No",IF(G71&lt;95,"No","Yes")))</f>
        <v>No</v>
      </c>
      <c r="I71" s="29" t="s">
        <v>1205</v>
      </c>
      <c r="J71" s="29" t="s">
        <v>1205</v>
      </c>
      <c r="K71" s="27" t="str">
        <f>IF(J71="Div by 0", "N/A", IF(J71="N/A","N/A", IF(J71&gt;30, "No", IF(J71&lt;-30, "No", "Yes"))))</f>
        <v>N/A</v>
      </c>
    </row>
    <row r="72" spans="1:11" x14ac:dyDescent="0.25">
      <c r="A72" s="108" t="s">
        <v>184</v>
      </c>
      <c r="B72" s="22" t="s">
        <v>55</v>
      </c>
      <c r="C72" s="27" t="s">
        <v>1205</v>
      </c>
      <c r="D72" s="27" t="str">
        <f>IF($B72="N/A","N/A",IF(C72&gt;30,"No",IF(C72&lt;5,"No","Yes")))</f>
        <v>No</v>
      </c>
      <c r="E72" s="27" t="s">
        <v>1205</v>
      </c>
      <c r="F72" s="27" t="str">
        <f>IF($B72="N/A","N/A",IF(E72&gt;30,"No",IF(E72&lt;5,"No","Yes")))</f>
        <v>No</v>
      </c>
      <c r="G72" s="27" t="s">
        <v>1205</v>
      </c>
      <c r="H72" s="27" t="str">
        <f>IF($B72="N/A","N/A",IF(G72&gt;30,"No",IF(G72&lt;5,"No","Yes")))</f>
        <v>No</v>
      </c>
      <c r="I72" s="29" t="s">
        <v>1205</v>
      </c>
      <c r="J72" s="29" t="s">
        <v>1205</v>
      </c>
      <c r="K72" s="27" t="str">
        <f>IF(J72="Div by 0", "N/A", IF(J72="N/A","N/A", IF(J72&gt;30, "No", IF(J72&lt;-30, "No", "Yes"))))</f>
        <v>N/A</v>
      </c>
    </row>
    <row r="73" spans="1:11" x14ac:dyDescent="0.25">
      <c r="A73" s="108" t="s">
        <v>185</v>
      </c>
      <c r="B73" s="22" t="s">
        <v>9</v>
      </c>
      <c r="C73" s="27" t="s">
        <v>1205</v>
      </c>
      <c r="D73" s="27" t="str">
        <f>IF($B73="N/A","N/A",IF(C73&gt;75,"No",IF(C73&lt;15,"No","Yes")))</f>
        <v>No</v>
      </c>
      <c r="E73" s="27" t="s">
        <v>1205</v>
      </c>
      <c r="F73" s="27" t="str">
        <f>IF($B73="N/A","N/A",IF(E73&gt;75,"No",IF(E73&lt;15,"No","Yes")))</f>
        <v>No</v>
      </c>
      <c r="G73" s="27" t="s">
        <v>1205</v>
      </c>
      <c r="H73" s="27" t="str">
        <f>IF($B73="N/A","N/A",IF(G73&gt;75,"No",IF(G73&lt;15,"No","Yes")))</f>
        <v>No</v>
      </c>
      <c r="I73" s="29" t="s">
        <v>1205</v>
      </c>
      <c r="J73" s="29" t="s">
        <v>1205</v>
      </c>
      <c r="K73" s="27" t="str">
        <f>IF(J73="Div by 0", "N/A", IF(J73="N/A","N/A", IF(J73&gt;30, "No", IF(J73&lt;-30, "No", "Yes"))))</f>
        <v>N/A</v>
      </c>
    </row>
    <row r="74" spans="1:11" x14ac:dyDescent="0.25">
      <c r="A74" s="108" t="s">
        <v>186</v>
      </c>
      <c r="B74" s="22" t="s">
        <v>10</v>
      </c>
      <c r="C74" s="27" t="s">
        <v>1205</v>
      </c>
      <c r="D74" s="27" t="str">
        <f>IF($B74="N/A","N/A",IF(C74&gt;70,"No",IF(C74&lt;25,"No","Yes")))</f>
        <v>No</v>
      </c>
      <c r="E74" s="27" t="s">
        <v>1205</v>
      </c>
      <c r="F74" s="27" t="str">
        <f>IF($B74="N/A","N/A",IF(E74&gt;70,"No",IF(E74&lt;25,"No","Yes")))</f>
        <v>No</v>
      </c>
      <c r="G74" s="27" t="s">
        <v>1205</v>
      </c>
      <c r="H74" s="27" t="str">
        <f>IF($B74="N/A","N/A",IF(G74&gt;70,"No",IF(G74&lt;25,"No","Yes")))</f>
        <v>No</v>
      </c>
      <c r="I74" s="29" t="s">
        <v>1205</v>
      </c>
      <c r="J74" s="29" t="s">
        <v>1205</v>
      </c>
      <c r="K74" s="27" t="str">
        <f>IF(J74="Div by 0", "N/A", IF(J74="N/A","N/A", IF(J74&gt;30, "No", IF(J74&lt;-30, "No", "Yes"))))</f>
        <v>N/A</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t="s">
        <v>1205</v>
      </c>
      <c r="D76" s="27" t="str">
        <f>IF($B76="N/A","N/A",IF(C76&gt;100,"No",IF(C76&lt;95,"No","Yes")))</f>
        <v>No</v>
      </c>
      <c r="E76" s="27" t="s">
        <v>1205</v>
      </c>
      <c r="F76" s="27" t="str">
        <f>IF($B76="N/A","N/A",IF(E76&gt;100,"No",IF(E76&lt;95,"No","Yes")))</f>
        <v>No</v>
      </c>
      <c r="G76" s="27" t="s">
        <v>1205</v>
      </c>
      <c r="H76" s="27" t="str">
        <f>IF($B76="N/A","N/A",IF(G76&gt;100,"No",IF(G76&lt;95,"No","Yes")))</f>
        <v>No</v>
      </c>
      <c r="I76" s="29" t="s">
        <v>1205</v>
      </c>
      <c r="J76" s="29" t="s">
        <v>1205</v>
      </c>
      <c r="K76" s="27" t="str">
        <f>IF(J76="Div by 0", "N/A", IF(J76="N/A","N/A", IF(J76&gt;30, "No", IF(J76&lt;-30, "No", "Yes"))))</f>
        <v>N/A</v>
      </c>
    </row>
    <row r="77" spans="1:11" x14ac:dyDescent="0.25">
      <c r="A77" s="108" t="s">
        <v>635</v>
      </c>
      <c r="B77" s="22" t="s">
        <v>64</v>
      </c>
      <c r="C77" s="27" t="s">
        <v>1205</v>
      </c>
      <c r="D77" s="27" t="str">
        <f>IF($B77="N/A","N/A",IF(C77&gt;5,"No",IF(C77&lt;1,"No","Yes")))</f>
        <v>No</v>
      </c>
      <c r="E77" s="27" t="s">
        <v>1205</v>
      </c>
      <c r="F77" s="27" t="str">
        <f>IF($B77="N/A","N/A",IF(E77&gt;5,"No",IF(E77&lt;1,"No","Yes")))</f>
        <v>No</v>
      </c>
      <c r="G77" s="27" t="s">
        <v>1205</v>
      </c>
      <c r="H77" s="27" t="str">
        <f>IF($B77="N/A","N/A",IF(G77&gt;5,"No",IF(G77&lt;1,"No","Yes")))</f>
        <v>No</v>
      </c>
      <c r="I77" s="29" t="s">
        <v>1205</v>
      </c>
      <c r="J77" s="29" t="s">
        <v>1205</v>
      </c>
      <c r="K77" s="27" t="str">
        <f>IF(J77="Div by 0", "N/A", IF(J77="N/A","N/A", IF(J77&gt;30, "No", IF(J77&lt;-30, "No", "Yes"))))</f>
        <v>N/A</v>
      </c>
    </row>
    <row r="78" spans="1:11" x14ac:dyDescent="0.25">
      <c r="A78" s="108" t="s">
        <v>637</v>
      </c>
      <c r="B78" s="22" t="s">
        <v>65</v>
      </c>
      <c r="C78" s="27" t="s">
        <v>1205</v>
      </c>
      <c r="D78" s="27" t="str">
        <f>IF($B78="N/A","N/A",IF(C78&gt;98,"No",IF(C78&lt;8,"No","Yes")))</f>
        <v>No</v>
      </c>
      <c r="E78" s="27" t="s">
        <v>1205</v>
      </c>
      <c r="F78" s="27" t="str">
        <f>IF($B78="N/A","N/A",IF(E78&gt;98,"No",IF(E78&lt;8,"No","Yes")))</f>
        <v>No</v>
      </c>
      <c r="G78" s="27" t="s">
        <v>1205</v>
      </c>
      <c r="H78" s="27" t="str">
        <f>IF($B78="N/A","N/A",IF(G78&gt;98,"No",IF(G78&lt;8,"No","Yes")))</f>
        <v>No</v>
      </c>
      <c r="I78" s="29" t="s">
        <v>1205</v>
      </c>
      <c r="J78" s="29" t="s">
        <v>1205</v>
      </c>
      <c r="K78" s="27" t="str">
        <f>IF(J78="Div by 0", "N/A", IF(J78="N/A","N/A", IF(J78&gt;30, "No", IF(J78&lt;-30, "No", "Yes"))))</f>
        <v>N/A</v>
      </c>
    </row>
    <row r="79" spans="1:11" x14ac:dyDescent="0.25">
      <c r="A79" s="108" t="s">
        <v>638</v>
      </c>
      <c r="B79" s="65" t="s">
        <v>53</v>
      </c>
      <c r="C79" s="27" t="s">
        <v>1205</v>
      </c>
      <c r="D79" s="27" t="str">
        <f>IF($B79="N/A","N/A",IF(C79&gt;5,"No",IF(C79&lt;=0,"No","Yes")))</f>
        <v>No</v>
      </c>
      <c r="E79" s="27" t="s">
        <v>1205</v>
      </c>
      <c r="F79" s="27" t="str">
        <f>IF($B79="N/A","N/A",IF(E79&gt;5,"No",IF(E79&lt;=0,"No","Yes")))</f>
        <v>No</v>
      </c>
      <c r="G79" s="27" t="s">
        <v>1205</v>
      </c>
      <c r="H79" s="27" t="str">
        <f>IF($B79="N/A","N/A",IF(G79&gt;5,"No",IF(G79&lt;=0,"No","Yes")))</f>
        <v>No</v>
      </c>
      <c r="I79" s="29" t="s">
        <v>1205</v>
      </c>
      <c r="J79" s="29" t="s">
        <v>1205</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3014</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9.9535500999999998E-2</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89.847378898000002</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1.2607830125999999</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8.7923025879000001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99.104180490999994</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39.906260461999999</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10.322147651</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0.89581950899999996</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70.370370370000003</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2.8947368420999999</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99.270072992999999</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99.668214997000007</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52.621101525999997</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34.671532847000002</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0.39814200399999999</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49"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23978985</v>
      </c>
      <c r="D7" s="130" t="str">
        <f>IF($B7="N/A","N/A",IF(C7&gt;15,"No",IF(C7&lt;-15,"No","Yes")))</f>
        <v>N/A</v>
      </c>
      <c r="E7" s="126">
        <v>26303118</v>
      </c>
      <c r="F7" s="130" t="str">
        <f>IF($B7="N/A","N/A",IF(E7&gt;15,"No",IF(E7&lt;-15,"No","Yes")))</f>
        <v>N/A</v>
      </c>
      <c r="G7" s="126">
        <v>38189487</v>
      </c>
      <c r="H7" s="130" t="str">
        <f>IF($B7="N/A","N/A",IF(G7&gt;15,"No",IF(G7&lt;-15,"No","Yes")))</f>
        <v>N/A</v>
      </c>
      <c r="I7" s="131">
        <v>9.6920000000000002</v>
      </c>
      <c r="J7" s="131">
        <v>45.19</v>
      </c>
      <c r="K7" s="130" t="str">
        <f t="shared" ref="K7:K50" si="0">IF(J7="Div by 0", "N/A", IF(J7="N/A","N/A", IF(J7&gt;30, "No", IF(J7&lt;-30, "No", "Yes"))))</f>
        <v>No</v>
      </c>
    </row>
    <row r="8" spans="1:12" x14ac:dyDescent="0.25">
      <c r="A8" s="90" t="s">
        <v>630</v>
      </c>
      <c r="B8" s="22" t="s">
        <v>49</v>
      </c>
      <c r="C8" s="91">
        <v>18.148924986000001</v>
      </c>
      <c r="D8" s="27" t="str">
        <f>IF($B8="N/A","N/A",IF(C8&gt;15,"No",IF(C8&lt;-15,"No","Yes")))</f>
        <v>N/A</v>
      </c>
      <c r="E8" s="27">
        <v>19.920368375999999</v>
      </c>
      <c r="F8" s="27" t="str">
        <f>IF($B8="N/A","N/A",IF(E8&gt;15,"No",IF(E8&lt;-15,"No","Yes")))</f>
        <v>N/A</v>
      </c>
      <c r="G8" s="27">
        <v>37.406412398000001</v>
      </c>
      <c r="H8" s="27" t="str">
        <f>IF($B8="N/A","N/A",IF(G8&gt;15,"No",IF(G8&lt;-15,"No","Yes")))</f>
        <v>N/A</v>
      </c>
      <c r="I8" s="29">
        <v>9.7609999999999992</v>
      </c>
      <c r="J8" s="29">
        <v>87.78</v>
      </c>
      <c r="K8" s="27" t="str">
        <f t="shared" si="0"/>
        <v>No</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17.513009829000001</v>
      </c>
      <c r="D10" s="27" t="str">
        <f>IF($B10="N/A","N/A",IF(C10&gt;15,"No",IF(C10&lt;-15,"No","Yes")))</f>
        <v>N/A</v>
      </c>
      <c r="E10" s="27">
        <v>13.786730531</v>
      </c>
      <c r="F10" s="27" t="str">
        <f>IF($B10="N/A","N/A",IF(E10&gt;15,"No",IF(E10&lt;-15,"No","Yes")))</f>
        <v>N/A</v>
      </c>
      <c r="G10" s="27">
        <v>17.017625818999999</v>
      </c>
      <c r="H10" s="27" t="str">
        <f>IF($B10="N/A","N/A",IF(G10&gt;15,"No",IF(G10&lt;-15,"No","Yes")))</f>
        <v>N/A</v>
      </c>
      <c r="I10" s="29">
        <v>-21.3</v>
      </c>
      <c r="J10" s="29">
        <v>23.43</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35.220644575000001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1.79273E-5</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9.4702945368999991</v>
      </c>
      <c r="H14" s="27" t="str">
        <f>IF($B14="N/A","N/A",IF(G14&gt;100,"No",IF(G14&lt;95,"No","Yes")))</f>
        <v>No</v>
      </c>
      <c r="I14" s="93" t="s">
        <v>49</v>
      </c>
      <c r="J14" s="93" t="s">
        <v>49</v>
      </c>
      <c r="K14" s="27" t="str">
        <f t="shared" si="0"/>
        <v>N/A</v>
      </c>
    </row>
    <row r="15" spans="1:12" x14ac:dyDescent="0.25">
      <c r="A15" s="94" t="s">
        <v>1089</v>
      </c>
      <c r="B15" s="22" t="s">
        <v>49</v>
      </c>
      <c r="C15" s="89">
        <v>14197513</v>
      </c>
      <c r="D15" s="27" t="str">
        <f>IF($B15="N/A","N/A",IF(C15&gt;15,"No",IF(C15&lt;-15,"No","Yes")))</f>
        <v>N/A</v>
      </c>
      <c r="E15" s="23">
        <v>15368639</v>
      </c>
      <c r="F15" s="27" t="str">
        <f>IF($B15="N/A","N/A",IF(E15&gt;15,"No",IF(E15&lt;-15,"No","Yes")))</f>
        <v>N/A</v>
      </c>
      <c r="G15" s="23">
        <v>17389833</v>
      </c>
      <c r="H15" s="27" t="str">
        <f>IF($B15="N/A","N/A",IF(G15&gt;15,"No",IF(G15&lt;-15,"No","Yes")))</f>
        <v>N/A</v>
      </c>
      <c r="I15" s="29">
        <v>8.2490000000000006</v>
      </c>
      <c r="J15" s="29">
        <v>13.15</v>
      </c>
      <c r="K15" s="27" t="str">
        <f t="shared" si="0"/>
        <v>Yes</v>
      </c>
    </row>
    <row r="16" spans="1:12" x14ac:dyDescent="0.25">
      <c r="A16" s="90" t="s">
        <v>632</v>
      </c>
      <c r="B16" s="22" t="s">
        <v>51</v>
      </c>
      <c r="C16" s="91">
        <v>13.976828195</v>
      </c>
      <c r="D16" s="27" t="str">
        <f>IF($B16="N/A","N/A",IF(C16&gt;20,"No",IF(C16&lt;5,"No","Yes")))</f>
        <v>Yes</v>
      </c>
      <c r="E16" s="27">
        <v>13.424532908</v>
      </c>
      <c r="F16" s="27" t="str">
        <f>IF($B16="N/A","N/A",IF(E16&gt;20,"No",IF(E16&lt;5,"No","Yes")))</f>
        <v>Yes</v>
      </c>
      <c r="G16" s="27">
        <v>12.521787874999999</v>
      </c>
      <c r="H16" s="27" t="str">
        <f>IF($B16="N/A","N/A",IF(G16&gt;20,"No",IF(G16&lt;5,"No","Yes")))</f>
        <v>Yes</v>
      </c>
      <c r="I16" s="29">
        <v>-3.95</v>
      </c>
      <c r="J16" s="29">
        <v>-6.72</v>
      </c>
      <c r="K16" s="27" t="str">
        <f t="shared" si="0"/>
        <v>Yes</v>
      </c>
    </row>
    <row r="17" spans="1:11" x14ac:dyDescent="0.25">
      <c r="A17" s="90" t="s">
        <v>633</v>
      </c>
      <c r="B17" s="22" t="s">
        <v>164</v>
      </c>
      <c r="C17" s="91">
        <v>1.1832776627999999</v>
      </c>
      <c r="D17" s="27" t="str">
        <f>IF($B17="N/A","N/A",IF(C17&gt;1,"Yes","No"))</f>
        <v>Yes</v>
      </c>
      <c r="E17" s="27">
        <v>4.1169292869999996</v>
      </c>
      <c r="F17" s="27" t="str">
        <f>IF($B17="N/A","N/A",IF(E17&gt;1,"Yes","No"))</f>
        <v>Yes</v>
      </c>
      <c r="G17" s="27">
        <v>0.59756180520000002</v>
      </c>
      <c r="H17" s="27" t="str">
        <f>IF($B17="N/A","N/A",IF(G17&gt;1,"Yes","No"))</f>
        <v>No</v>
      </c>
      <c r="I17" s="29">
        <v>247.9</v>
      </c>
      <c r="J17" s="29">
        <v>-85.5</v>
      </c>
      <c r="K17" s="27" t="str">
        <f t="shared" si="0"/>
        <v>No</v>
      </c>
    </row>
    <row r="18" spans="1:11" x14ac:dyDescent="0.25">
      <c r="A18" s="90" t="s">
        <v>634</v>
      </c>
      <c r="B18" s="22" t="s">
        <v>49</v>
      </c>
      <c r="C18" s="95">
        <v>196.33504963999999</v>
      </c>
      <c r="D18" s="27" t="str">
        <f>IF($B18="N/A","N/A",IF(C18&gt;15,"No",IF(C18&lt;-15,"No","Yes")))</f>
        <v>N/A</v>
      </c>
      <c r="E18" s="63">
        <v>237.87089151999999</v>
      </c>
      <c r="F18" s="27" t="str">
        <f>IF($B18="N/A","N/A",IF(E18&gt;15,"No",IF(E18&lt;-15,"No","Yes")))</f>
        <v>N/A</v>
      </c>
      <c r="G18" s="63">
        <v>220.8096425</v>
      </c>
      <c r="H18" s="27" t="str">
        <f>IF($B18="N/A","N/A",IF(G18&gt;15,"No",IF(G18&lt;-15,"No","Yes")))</f>
        <v>N/A</v>
      </c>
      <c r="I18" s="29">
        <v>21.16</v>
      </c>
      <c r="J18" s="29">
        <v>-7.17</v>
      </c>
      <c r="K18" s="27" t="str">
        <f t="shared" si="0"/>
        <v>Yes</v>
      </c>
    </row>
    <row r="19" spans="1:11" x14ac:dyDescent="0.25">
      <c r="A19" s="88" t="s">
        <v>197</v>
      </c>
      <c r="B19" s="22" t="s">
        <v>49</v>
      </c>
      <c r="C19" s="96">
        <v>21.396187926</v>
      </c>
      <c r="D19" s="27" t="str">
        <f>IF($B19="N/A","N/A",IF(C19&gt;15,"No",IF(C19&lt;-15,"No","Yes")))</f>
        <v>N/A</v>
      </c>
      <c r="E19" s="97">
        <v>17.216276164</v>
      </c>
      <c r="F19" s="27" t="str">
        <f>IF($B19="N/A","N/A",IF(E19&gt;15,"No",IF(E19&lt;-15,"No","Yes")))</f>
        <v>N/A</v>
      </c>
      <c r="G19" s="97">
        <v>27.187490717999999</v>
      </c>
      <c r="H19" s="27" t="str">
        <f>IF($B19="N/A","N/A",IF(G19&gt;15,"No",IF(G19&lt;-15,"No","Yes")))</f>
        <v>N/A</v>
      </c>
      <c r="I19" s="29">
        <v>-19.5</v>
      </c>
      <c r="J19" s="29">
        <v>57.92</v>
      </c>
      <c r="K19" s="27" t="str">
        <f t="shared" si="0"/>
        <v>No</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v>341.04422588</v>
      </c>
      <c r="D22" s="27" t="str">
        <f>IF($B22="N/A","N/A",IF(C22&gt;300,"No",IF(C22&lt;75,"No","Yes")))</f>
        <v>No</v>
      </c>
      <c r="E22" s="63">
        <v>356.07822900999997</v>
      </c>
      <c r="F22" s="27" t="str">
        <f>IF($B22="N/A","N/A",IF(E22&gt;300,"No",IF(E22&lt;75,"No","Yes")))</f>
        <v>No</v>
      </c>
      <c r="G22" s="63">
        <v>326.78552300000001</v>
      </c>
      <c r="H22" s="27" t="str">
        <f>IF($B22="N/A","N/A",IF(G22&gt;300,"No",IF(G22&lt;75,"No","Yes")))</f>
        <v>No</v>
      </c>
      <c r="I22" s="29">
        <v>4.4080000000000004</v>
      </c>
      <c r="J22" s="29">
        <v>-8.23</v>
      </c>
      <c r="K22" s="27" t="str">
        <f t="shared" si="0"/>
        <v>Yes</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13117</v>
      </c>
      <c r="D25" s="22" t="s">
        <v>49</v>
      </c>
      <c r="E25" s="23">
        <v>12918</v>
      </c>
      <c r="F25" s="22" t="s">
        <v>49</v>
      </c>
      <c r="G25" s="23">
        <v>16018</v>
      </c>
      <c r="H25" s="27" t="str">
        <f>IF($B25="N/A","N/A",IF(G25&gt;15,"No",IF(G25&lt;-15,"No","Yes")))</f>
        <v>N/A</v>
      </c>
      <c r="I25" s="22" t="s">
        <v>1208</v>
      </c>
      <c r="J25" s="29">
        <v>24</v>
      </c>
      <c r="K25" s="27" t="str">
        <f t="shared" si="0"/>
        <v>Yes</v>
      </c>
    </row>
    <row r="26" spans="1:11" ht="25" x14ac:dyDescent="0.25">
      <c r="A26" s="42" t="s">
        <v>770</v>
      </c>
      <c r="B26" s="22" t="s">
        <v>49</v>
      </c>
      <c r="C26" s="63">
        <v>183.99321491000001</v>
      </c>
      <c r="D26" s="22" t="s">
        <v>49</v>
      </c>
      <c r="E26" s="63">
        <v>177.08848119000001</v>
      </c>
      <c r="F26" s="22" t="s">
        <v>49</v>
      </c>
      <c r="G26" s="63">
        <v>189.29591708999999</v>
      </c>
      <c r="H26" s="22" t="s">
        <v>49</v>
      </c>
      <c r="I26" s="29">
        <v>-3.75</v>
      </c>
      <c r="J26" s="29">
        <v>6.8929999999999998</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6498944</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98.393000463000007</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1.6069995372000001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4351928</v>
      </c>
      <c r="D48" s="22" t="s">
        <v>49</v>
      </c>
      <c r="E48" s="23">
        <v>5239678</v>
      </c>
      <c r="F48" s="22" t="s">
        <v>49</v>
      </c>
      <c r="G48" s="23">
        <v>14285317</v>
      </c>
      <c r="H48" s="22" t="s">
        <v>49</v>
      </c>
      <c r="I48" s="29">
        <v>20.399999999999999</v>
      </c>
      <c r="J48" s="29">
        <v>172.6</v>
      </c>
      <c r="K48" s="27" t="str">
        <f t="shared" si="0"/>
        <v>No</v>
      </c>
    </row>
    <row r="49" spans="1:11" x14ac:dyDescent="0.25">
      <c r="A49" s="42" t="s">
        <v>865</v>
      </c>
      <c r="B49" s="22" t="s">
        <v>49</v>
      </c>
      <c r="C49" s="93">
        <v>99.481586092000001</v>
      </c>
      <c r="D49" s="27" t="str">
        <f t="shared" ref="D49:D50" si="25">IF($B49="N/A","N/A",IF(C49&gt;15,"No",IF(C49&lt;-15,"No","Yes")))</f>
        <v>N/A</v>
      </c>
      <c r="E49" s="29">
        <v>99.400821958999998</v>
      </c>
      <c r="F49" s="27" t="str">
        <f t="shared" ref="F49:F50" si="26">IF($B49="N/A","N/A",IF(E49&gt;15,"No",IF(E49&lt;-15,"No","Yes")))</f>
        <v>N/A</v>
      </c>
      <c r="G49" s="29">
        <v>99.613064238999996</v>
      </c>
      <c r="H49" s="27" t="str">
        <f t="shared" ref="H49:H50" si="27">IF($B49="N/A","N/A",IF(G49&gt;15,"No",IF(G49&lt;-15,"No","Yes")))</f>
        <v>N/A</v>
      </c>
      <c r="I49" s="29">
        <v>-8.1000000000000003E-2</v>
      </c>
      <c r="J49" s="29">
        <v>0.2135</v>
      </c>
      <c r="K49" s="27" t="str">
        <f t="shared" si="0"/>
        <v>Yes</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12213151</v>
      </c>
      <c r="D52" s="27" t="str">
        <f>IF($B52="N/A","N/A",IF(C52&gt;15,"No",IF(C52&lt;-15,"No","Yes")))</f>
        <v>N/A</v>
      </c>
      <c r="E52" s="23">
        <v>13305471</v>
      </c>
      <c r="F52" s="27" t="str">
        <f>IF($B52="N/A","N/A",IF(E52&gt;15,"No",IF(E52&lt;-15,"No","Yes")))</f>
        <v>N/A</v>
      </c>
      <c r="G52" s="23">
        <v>15212315</v>
      </c>
      <c r="H52" s="27" t="str">
        <f>IF($B52="N/A","N/A",IF(G52&gt;15,"No",IF(G52&lt;-15,"No","Yes")))</f>
        <v>N/A</v>
      </c>
      <c r="I52" s="29">
        <v>8.9440000000000008</v>
      </c>
      <c r="J52" s="29">
        <v>14.33</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4.3182959100000001E-2</v>
      </c>
      <c r="D55" s="27" t="str">
        <f t="shared" ref="D55:D61" si="29">IF($B55="N/A","N/A",IF(C55&gt;15,"No",IF(C55&lt;-15,"No","Yes")))</f>
        <v>N/A</v>
      </c>
      <c r="E55" s="29">
        <v>4.6026179799999997E-2</v>
      </c>
      <c r="F55" s="27" t="str">
        <f t="shared" ref="F55:F61" si="30">IF($B55="N/A","N/A",IF(E55&gt;15,"No",IF(E55&lt;-15,"No","Yes")))</f>
        <v>N/A</v>
      </c>
      <c r="G55" s="29">
        <v>4.5496033999999998E-2</v>
      </c>
      <c r="H55" s="27" t="str">
        <f t="shared" ref="H55:H61" si="31">IF($B55="N/A","N/A",IF(G55&gt;15,"No",IF(G55&lt;-15,"No","Yes")))</f>
        <v>N/A</v>
      </c>
      <c r="I55" s="29">
        <v>6.5839999999999996</v>
      </c>
      <c r="J55" s="29">
        <v>-1.1499999999999999</v>
      </c>
      <c r="K55" s="27" t="str">
        <f t="shared" si="28"/>
        <v>Yes</v>
      </c>
    </row>
    <row r="56" spans="1:11" x14ac:dyDescent="0.25">
      <c r="A56" s="88" t="s">
        <v>203</v>
      </c>
      <c r="B56" s="22" t="s">
        <v>49</v>
      </c>
      <c r="C56" s="93">
        <v>4.9163729999999995E-4</v>
      </c>
      <c r="D56" s="27" t="str">
        <f t="shared" si="29"/>
        <v>N/A</v>
      </c>
      <c r="E56" s="29">
        <v>0</v>
      </c>
      <c r="F56" s="27" t="str">
        <f t="shared" si="30"/>
        <v>N/A</v>
      </c>
      <c r="G56" s="29">
        <v>0</v>
      </c>
      <c r="H56" s="27" t="str">
        <f t="shared" si="31"/>
        <v>N/A</v>
      </c>
      <c r="I56" s="29">
        <v>-100</v>
      </c>
      <c r="J56" s="29" t="s">
        <v>1205</v>
      </c>
      <c r="K56" s="27" t="str">
        <f t="shared" si="28"/>
        <v>N/A</v>
      </c>
    </row>
    <row r="57" spans="1:11" ht="12.75" customHeight="1" x14ac:dyDescent="0.25">
      <c r="A57" s="88" t="s">
        <v>204</v>
      </c>
      <c r="B57" s="22" t="s">
        <v>49</v>
      </c>
      <c r="C57" s="93">
        <v>0</v>
      </c>
      <c r="D57" s="27" t="str">
        <f t="shared" si="29"/>
        <v>N/A</v>
      </c>
      <c r="E57" s="29">
        <v>0</v>
      </c>
      <c r="F57" s="27" t="str">
        <f t="shared" si="30"/>
        <v>N/A</v>
      </c>
      <c r="G57" s="29">
        <v>9.7632600000000004E-5</v>
      </c>
      <c r="H57" s="27" t="str">
        <f t="shared" si="31"/>
        <v>N/A</v>
      </c>
      <c r="I57" s="29" t="s">
        <v>1205</v>
      </c>
      <c r="J57" s="29" t="s">
        <v>1205</v>
      </c>
      <c r="K57" s="27" t="str">
        <f t="shared" si="28"/>
        <v>N/A</v>
      </c>
    </row>
    <row r="58" spans="1:11" x14ac:dyDescent="0.25">
      <c r="A58" s="88" t="s">
        <v>205</v>
      </c>
      <c r="B58" s="22" t="s">
        <v>49</v>
      </c>
      <c r="C58" s="93">
        <v>5.15981633E-2</v>
      </c>
      <c r="D58" s="27" t="str">
        <f t="shared" si="29"/>
        <v>N/A</v>
      </c>
      <c r="E58" s="29">
        <v>5.4849628800000001E-2</v>
      </c>
      <c r="F58" s="27" t="str">
        <f t="shared" si="30"/>
        <v>N/A</v>
      </c>
      <c r="G58" s="29">
        <v>5.3594050800000001E-2</v>
      </c>
      <c r="H58" s="27" t="str">
        <f t="shared" si="31"/>
        <v>N/A</v>
      </c>
      <c r="I58" s="29">
        <v>6.3019999999999996</v>
      </c>
      <c r="J58" s="29">
        <v>-2.29</v>
      </c>
      <c r="K58" s="27" t="str">
        <f t="shared" si="28"/>
        <v>Yes</v>
      </c>
    </row>
    <row r="59" spans="1:11" x14ac:dyDescent="0.25">
      <c r="A59" s="88" t="s">
        <v>797</v>
      </c>
      <c r="B59" s="22" t="s">
        <v>49</v>
      </c>
      <c r="C59" s="93">
        <v>0</v>
      </c>
      <c r="D59" s="27" t="str">
        <f t="shared" si="29"/>
        <v>N/A</v>
      </c>
      <c r="E59" s="29">
        <v>0</v>
      </c>
      <c r="F59" s="27" t="str">
        <f t="shared" si="30"/>
        <v>N/A</v>
      </c>
      <c r="G59" s="29">
        <v>0</v>
      </c>
      <c r="H59" s="27" t="str">
        <f t="shared" si="31"/>
        <v>N/A</v>
      </c>
      <c r="I59" s="29" t="s">
        <v>1205</v>
      </c>
      <c r="J59" s="29" t="s">
        <v>1205</v>
      </c>
      <c r="K59" s="27" t="str">
        <f t="shared" si="28"/>
        <v>N/A</v>
      </c>
    </row>
    <row r="60" spans="1:11" x14ac:dyDescent="0.25">
      <c r="A60" s="88" t="s">
        <v>798</v>
      </c>
      <c r="B60" s="22" t="s">
        <v>49</v>
      </c>
      <c r="C60" s="93">
        <v>0</v>
      </c>
      <c r="D60" s="27" t="str">
        <f t="shared" si="29"/>
        <v>N/A</v>
      </c>
      <c r="E60" s="29">
        <v>0</v>
      </c>
      <c r="F60" s="27" t="str">
        <f t="shared" si="30"/>
        <v>N/A</v>
      </c>
      <c r="G60" s="29">
        <v>2.43722E-5</v>
      </c>
      <c r="H60" s="27" t="str">
        <f t="shared" si="31"/>
        <v>N/A</v>
      </c>
      <c r="I60" s="29" t="s">
        <v>1205</v>
      </c>
      <c r="J60" s="29" t="s">
        <v>1205</v>
      </c>
      <c r="K60" s="27" t="str">
        <f t="shared" si="28"/>
        <v>N/A</v>
      </c>
    </row>
    <row r="61" spans="1:11" x14ac:dyDescent="0.25">
      <c r="A61" s="88" t="s">
        <v>867</v>
      </c>
      <c r="B61" s="22" t="s">
        <v>49</v>
      </c>
      <c r="C61" s="93">
        <v>79.495520853000002</v>
      </c>
      <c r="D61" s="27" t="str">
        <f t="shared" si="29"/>
        <v>N/A</v>
      </c>
      <c r="E61" s="29">
        <v>77.230892464999997</v>
      </c>
      <c r="F61" s="27" t="str">
        <f t="shared" si="30"/>
        <v>N/A</v>
      </c>
      <c r="G61" s="29">
        <v>73.560460719000005</v>
      </c>
      <c r="H61" s="27" t="str">
        <f t="shared" si="31"/>
        <v>N/A</v>
      </c>
      <c r="I61" s="29">
        <v>-2.85</v>
      </c>
      <c r="J61" s="29">
        <v>-4.75</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99.061912851000002</v>
      </c>
      <c r="D63" s="27" t="str">
        <f>IF($B63="N/A","N/A",IF(C63&gt;95,"Yes","No"))</f>
        <v>Yes</v>
      </c>
      <c r="E63" s="29">
        <v>98.657995647000007</v>
      </c>
      <c r="F63" s="27" t="str">
        <f>IF($B63="N/A","N/A",IF(E63&gt;95,"Yes","No"))</f>
        <v>Yes</v>
      </c>
      <c r="G63" s="29">
        <v>98.654018143000002</v>
      </c>
      <c r="H63" s="27" t="str">
        <f>IF($B63="N/A","N/A",IF(G63&gt;95,"Yes","No"))</f>
        <v>Yes</v>
      </c>
      <c r="I63" s="29">
        <v>-0.40799999999999997</v>
      </c>
      <c r="J63" s="29">
        <v>-4.0000000000000001E-3</v>
      </c>
      <c r="K63" s="27" t="str">
        <f t="shared" ref="K63:K73" si="32">IF(J63="Div by 0", "N/A", IF(J63="N/A","N/A", IF(J63&gt;30, "No", IF(J63&lt;-30, "No", "Yes"))))</f>
        <v>Yes</v>
      </c>
    </row>
    <row r="64" spans="1:11" x14ac:dyDescent="0.25">
      <c r="A64" s="88" t="s">
        <v>206</v>
      </c>
      <c r="B64" s="65" t="s">
        <v>84</v>
      </c>
      <c r="C64" s="93">
        <v>17.985948098000001</v>
      </c>
      <c r="D64" s="27" t="str">
        <f>IF($B64="N/A","N/A",IF(C64&gt;90,"No",IF(C64&lt;50,"No","Yes")))</f>
        <v>No</v>
      </c>
      <c r="E64" s="29">
        <v>17.275374919000001</v>
      </c>
      <c r="F64" s="27" t="str">
        <f>IF($B64="N/A","N/A",IF(E64&gt;90,"No",IF(E64&lt;50,"No","Yes")))</f>
        <v>No</v>
      </c>
      <c r="G64" s="29">
        <v>23.464383954999999</v>
      </c>
      <c r="H64" s="27" t="str">
        <f>IF($B64="N/A","N/A",IF(G64&gt;90,"No",IF(G64&lt;50,"No","Yes")))</f>
        <v>No</v>
      </c>
      <c r="I64" s="29">
        <v>-3.95</v>
      </c>
      <c r="J64" s="29">
        <v>35.83</v>
      </c>
      <c r="K64" s="27" t="str">
        <f t="shared" si="32"/>
        <v>No</v>
      </c>
    </row>
    <row r="65" spans="1:11" x14ac:dyDescent="0.25">
      <c r="A65" s="88" t="s">
        <v>207</v>
      </c>
      <c r="B65" s="65" t="s">
        <v>53</v>
      </c>
      <c r="C65" s="93">
        <v>66.222795411000007</v>
      </c>
      <c r="D65" s="27" t="str">
        <f t="shared" ref="D65:D70" si="33">IF($B65="N/A","N/A",IF(C65&gt;5,"No",IF(C65&lt;=0,"No","Yes")))</f>
        <v>No</v>
      </c>
      <c r="E65" s="29">
        <v>66.124521259000005</v>
      </c>
      <c r="F65" s="27" t="str">
        <f t="shared" ref="F65:F70" si="34">IF($B65="N/A","N/A",IF(E65&gt;5,"No",IF(E65&lt;=0,"No","Yes")))</f>
        <v>No</v>
      </c>
      <c r="G65" s="29">
        <v>60.884421602000003</v>
      </c>
      <c r="H65" s="27" t="str">
        <f t="shared" ref="H65:H70" si="35">IF($B65="N/A","N/A",IF(G65&gt;5,"No",IF(G65&lt;=0,"No","Yes")))</f>
        <v>No</v>
      </c>
      <c r="I65" s="29">
        <v>-0.14799999999999999</v>
      </c>
      <c r="J65" s="29">
        <v>-7.92</v>
      </c>
      <c r="K65" s="27" t="str">
        <f t="shared" si="32"/>
        <v>Yes</v>
      </c>
    </row>
    <row r="66" spans="1:11" x14ac:dyDescent="0.25">
      <c r="A66" s="88" t="s">
        <v>208</v>
      </c>
      <c r="B66" s="65" t="s">
        <v>53</v>
      </c>
      <c r="C66" s="93">
        <v>3.9202250098999998</v>
      </c>
      <c r="D66" s="27" t="str">
        <f t="shared" si="33"/>
        <v>Yes</v>
      </c>
      <c r="E66" s="29">
        <v>3.9081667984999999</v>
      </c>
      <c r="F66" s="27" t="str">
        <f t="shared" si="34"/>
        <v>Yes</v>
      </c>
      <c r="G66" s="29">
        <v>3.6288099477000002</v>
      </c>
      <c r="H66" s="27" t="str">
        <f t="shared" si="35"/>
        <v>Yes</v>
      </c>
      <c r="I66" s="29">
        <v>-0.308</v>
      </c>
      <c r="J66" s="29">
        <v>-7.15</v>
      </c>
      <c r="K66" s="27" t="str">
        <f t="shared" si="32"/>
        <v>Yes</v>
      </c>
    </row>
    <row r="67" spans="1:11" x14ac:dyDescent="0.25">
      <c r="A67" s="88" t="s">
        <v>209</v>
      </c>
      <c r="B67" s="65" t="s">
        <v>53</v>
      </c>
      <c r="C67" s="93">
        <v>0.89302916180000003</v>
      </c>
      <c r="D67" s="27" t="str">
        <f t="shared" si="33"/>
        <v>Yes</v>
      </c>
      <c r="E67" s="29">
        <v>1.0622472515000001</v>
      </c>
      <c r="F67" s="27" t="str">
        <f t="shared" si="34"/>
        <v>Yes</v>
      </c>
      <c r="G67" s="29">
        <v>0.95475935119999999</v>
      </c>
      <c r="H67" s="27" t="str">
        <f t="shared" si="35"/>
        <v>Yes</v>
      </c>
      <c r="I67" s="29">
        <v>18.95</v>
      </c>
      <c r="J67" s="29">
        <v>-10.1</v>
      </c>
      <c r="K67" s="27" t="str">
        <f t="shared" si="32"/>
        <v>Yes</v>
      </c>
    </row>
    <row r="68" spans="1:11" x14ac:dyDescent="0.25">
      <c r="A68" s="88" t="s">
        <v>799</v>
      </c>
      <c r="B68" s="22" t="s">
        <v>49</v>
      </c>
      <c r="C68" s="93">
        <v>0.11562126759999999</v>
      </c>
      <c r="D68" s="27" t="str">
        <f t="shared" si="33"/>
        <v>N/A</v>
      </c>
      <c r="E68" s="29">
        <v>0.12037905309999999</v>
      </c>
      <c r="F68" s="27" t="str">
        <f t="shared" si="34"/>
        <v>N/A</v>
      </c>
      <c r="G68" s="29">
        <v>9.1274733699999999E-2</v>
      </c>
      <c r="H68" s="27" t="str">
        <f t="shared" si="35"/>
        <v>N/A</v>
      </c>
      <c r="I68" s="29">
        <v>4.1150000000000002</v>
      </c>
      <c r="J68" s="29">
        <v>-24.2</v>
      </c>
      <c r="K68" s="27" t="str">
        <f t="shared" si="32"/>
        <v>Yes</v>
      </c>
    </row>
    <row r="69" spans="1:11" x14ac:dyDescent="0.25">
      <c r="A69" s="88" t="s">
        <v>800</v>
      </c>
      <c r="B69" s="22" t="s">
        <v>49</v>
      </c>
      <c r="C69" s="93">
        <v>4.0939500000000003E-5</v>
      </c>
      <c r="D69" s="27" t="str">
        <f t="shared" si="33"/>
        <v>N/A</v>
      </c>
      <c r="E69" s="29">
        <v>6.3883500000000003E-4</v>
      </c>
      <c r="F69" s="27" t="str">
        <f t="shared" si="34"/>
        <v>N/A</v>
      </c>
      <c r="G69" s="29">
        <v>8.3484990000000001E-4</v>
      </c>
      <c r="H69" s="27" t="str">
        <f t="shared" si="35"/>
        <v>N/A</v>
      </c>
      <c r="I69" s="29">
        <v>1460</v>
      </c>
      <c r="J69" s="29">
        <v>30.68</v>
      </c>
      <c r="K69" s="27" t="str">
        <f t="shared" si="32"/>
        <v>No</v>
      </c>
    </row>
    <row r="70" spans="1:11" ht="12.75" customHeight="1" x14ac:dyDescent="0.25">
      <c r="A70" s="88" t="s">
        <v>801</v>
      </c>
      <c r="B70" s="22" t="s">
        <v>49</v>
      </c>
      <c r="C70" s="93">
        <v>8.1878951999999995E-6</v>
      </c>
      <c r="D70" s="27" t="str">
        <f t="shared" si="33"/>
        <v>N/A</v>
      </c>
      <c r="E70" s="29">
        <v>7.5157054E-6</v>
      </c>
      <c r="F70" s="27" t="str">
        <f t="shared" si="34"/>
        <v>N/A</v>
      </c>
      <c r="G70" s="29">
        <v>2.62945E-5</v>
      </c>
      <c r="H70" s="27" t="str">
        <f t="shared" si="35"/>
        <v>N/A</v>
      </c>
      <c r="I70" s="29">
        <v>-8.2100000000000009</v>
      </c>
      <c r="J70" s="29">
        <v>249.9</v>
      </c>
      <c r="K70" s="27" t="str">
        <f t="shared" si="32"/>
        <v>No</v>
      </c>
    </row>
    <row r="71" spans="1:11" x14ac:dyDescent="0.25">
      <c r="A71" s="88" t="s">
        <v>210</v>
      </c>
      <c r="B71" s="22" t="s">
        <v>124</v>
      </c>
      <c r="C71" s="93">
        <v>1.7788857274000001</v>
      </c>
      <c r="D71" s="27" t="str">
        <f>IF($B71="N/A","N/A",IF(C71&gt;10,"No",IF(C71&lt;1,"No","Yes")))</f>
        <v>Yes</v>
      </c>
      <c r="E71" s="29">
        <v>1.8643984869000001</v>
      </c>
      <c r="F71" s="27" t="str">
        <f>IF($B71="N/A","N/A",IF(E71&gt;10,"No",IF(E71&lt;1,"No","Yes")))</f>
        <v>Yes</v>
      </c>
      <c r="G71" s="29">
        <v>1.7775335312</v>
      </c>
      <c r="H71" s="27" t="str">
        <f>IF($B71="N/A","N/A",IF(G71&gt;10,"No",IF(G71&lt;1,"No","Yes")))</f>
        <v>Yes</v>
      </c>
      <c r="I71" s="29">
        <v>4.8070000000000004</v>
      </c>
      <c r="J71" s="29">
        <v>-4.66</v>
      </c>
      <c r="K71" s="27" t="str">
        <f t="shared" si="32"/>
        <v>Yes</v>
      </c>
    </row>
    <row r="72" spans="1:11" x14ac:dyDescent="0.25">
      <c r="A72" s="88" t="s">
        <v>211</v>
      </c>
      <c r="B72" s="99" t="s">
        <v>62</v>
      </c>
      <c r="C72" s="93">
        <v>2.9599732289</v>
      </c>
      <c r="D72" s="27" t="str">
        <f>IF($B72="N/A","N/A",IF(C72&gt;10,"No",IF(C72&lt;=0,"No","Yes")))</f>
        <v>Yes</v>
      </c>
      <c r="E72" s="29">
        <v>2.9984808505</v>
      </c>
      <c r="F72" s="27" t="str">
        <f>IF($B72="N/A","N/A",IF(E72&gt;10,"No",IF(E72&lt;=0,"No","Yes")))</f>
        <v>Yes</v>
      </c>
      <c r="G72" s="29">
        <v>2.7906469198999999</v>
      </c>
      <c r="H72" s="27" t="str">
        <f>IF($B72="N/A","N/A",IF(G72&gt;10,"No",IF(G72&lt;=0,"No","Yes")))</f>
        <v>Yes</v>
      </c>
      <c r="I72" s="29">
        <v>1.3009999999999999</v>
      </c>
      <c r="J72" s="29">
        <v>-6.93</v>
      </c>
      <c r="K72" s="27" t="str">
        <f t="shared" si="32"/>
        <v>Yes</v>
      </c>
    </row>
    <row r="73" spans="1:11" x14ac:dyDescent="0.25">
      <c r="A73" s="88" t="s">
        <v>212</v>
      </c>
      <c r="B73" s="65" t="s">
        <v>85</v>
      </c>
      <c r="C73" s="93">
        <v>0</v>
      </c>
      <c r="D73" s="27" t="str">
        <f>IF($B73="N/A","N/A",IF(C73&gt;=5,"No",IF(C73&lt;0,"No","Yes")))</f>
        <v>Yes</v>
      </c>
      <c r="E73" s="29">
        <v>0</v>
      </c>
      <c r="F73" s="27" t="str">
        <f>IF($B73="N/A","N/A",IF(E73&gt;=5,"No",IF(E73&lt;0,"No","Yes")))</f>
        <v>Yes</v>
      </c>
      <c r="G73" s="29">
        <v>0</v>
      </c>
      <c r="H73" s="27" t="str">
        <f>IF($B73="N/A","N/A",IF(G73&gt;=5,"No",IF(G73&lt;0,"No","Yes")))</f>
        <v>Yes</v>
      </c>
      <c r="I73" s="29" t="s">
        <v>1205</v>
      </c>
      <c r="J73" s="29" t="s">
        <v>1205</v>
      </c>
      <c r="K73" s="27" t="str">
        <f t="shared" si="32"/>
        <v>N/A</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0.1406762268</v>
      </c>
      <c r="D75" s="27" t="str">
        <f>IF($B75="N/A","N/A",IF(C75&gt;15,"No",IF(C75&lt;=0,"No","Yes")))</f>
        <v>Yes</v>
      </c>
      <c r="E75" s="29">
        <v>0.14467732859999999</v>
      </c>
      <c r="F75" s="27" t="str">
        <f>IF($B75="N/A","N/A",IF(E75&gt;15,"No",IF(E75&lt;=0,"No","Yes")))</f>
        <v>Yes</v>
      </c>
      <c r="G75" s="29">
        <v>0.16061329260000001</v>
      </c>
      <c r="H75" s="27" t="str">
        <f>IF($B75="N/A","N/A",IF(G75&gt;15,"No",IF(G75&lt;=0,"No","Yes")))</f>
        <v>Yes</v>
      </c>
      <c r="I75" s="29">
        <v>2.8439999999999999</v>
      </c>
      <c r="J75" s="29">
        <v>11.01</v>
      </c>
      <c r="K75" s="27" t="str">
        <f>IF(J75="Div by 0", "N/A", IF(J75="N/A","N/A", IF(J75&gt;30, "No", IF(J75&lt;-30, "No", "Yes"))))</f>
        <v>Yes</v>
      </c>
    </row>
    <row r="76" spans="1:11" x14ac:dyDescent="0.25">
      <c r="A76" s="88" t="s">
        <v>176</v>
      </c>
      <c r="B76" s="22" t="s">
        <v>49</v>
      </c>
      <c r="C76" s="95">
        <v>221.23351377</v>
      </c>
      <c r="D76" s="27" t="str">
        <f>IF($B76="N/A","N/A",IF(C76&gt;15,"No",IF(C76&lt;-15,"No","Yes")))</f>
        <v>N/A</v>
      </c>
      <c r="E76" s="63">
        <v>185.33558442</v>
      </c>
      <c r="F76" s="27" t="str">
        <f>IF($B76="N/A","N/A",IF(E76&gt;15,"No",IF(E76&lt;-15,"No","Yes")))</f>
        <v>N/A</v>
      </c>
      <c r="G76" s="63">
        <v>161.92182704000001</v>
      </c>
      <c r="H76" s="27" t="str">
        <f>IF($B76="N/A","N/A",IF(G76&gt;15,"No",IF(G76&lt;-15,"No","Yes")))</f>
        <v>N/A</v>
      </c>
      <c r="I76" s="29">
        <v>-16.2</v>
      </c>
      <c r="J76" s="29">
        <v>-12.6</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6.2742530572000001</v>
      </c>
      <c r="D78" s="27" t="str">
        <f>IF($B78="N/A","N/A",IF(C78&gt;35,"No",IF(C78&lt;10,"No","Yes")))</f>
        <v>No</v>
      </c>
      <c r="E78" s="29">
        <v>6.2812207099000004</v>
      </c>
      <c r="F78" s="27" t="str">
        <f>IF($B78="N/A","N/A",IF(E78&gt;35,"No",IF(E78&lt;10,"No","Yes")))</f>
        <v>No</v>
      </c>
      <c r="G78" s="29">
        <v>6.0038265050000001</v>
      </c>
      <c r="H78" s="27" t="str">
        <f>IF($B78="N/A","N/A",IF(G78&gt;35,"No",IF(G78&lt;10,"No","Yes")))</f>
        <v>No</v>
      </c>
      <c r="I78" s="29">
        <v>0.1111</v>
      </c>
      <c r="J78" s="29">
        <v>-4.42</v>
      </c>
      <c r="K78" s="27" t="str">
        <f t="shared" ref="K78:K103" si="36">IF(J78="Div by 0", "N/A", IF(J78="N/A","N/A", IF(J78&gt;30, "No", IF(J78&lt;-30, "No", "Yes"))))</f>
        <v>Yes</v>
      </c>
    </row>
    <row r="79" spans="1:11" x14ac:dyDescent="0.25">
      <c r="A79" s="88" t="s">
        <v>214</v>
      </c>
      <c r="B79" s="22" t="s">
        <v>69</v>
      </c>
      <c r="C79" s="93">
        <v>0.1201246099</v>
      </c>
      <c r="D79" s="27" t="str">
        <f>IF($B79="N/A","N/A",IF(C79&gt;20,"No",IF(C79&lt;2,"No","Yes")))</f>
        <v>No</v>
      </c>
      <c r="E79" s="29">
        <v>0.15781478160000001</v>
      </c>
      <c r="F79" s="27" t="str">
        <f>IF($B79="N/A","N/A",IF(E79&gt;20,"No",IF(E79&lt;2,"No","Yes")))</f>
        <v>No</v>
      </c>
      <c r="G79" s="29">
        <v>6.8129078315999996</v>
      </c>
      <c r="H79" s="27" t="str">
        <f>IF($B79="N/A","N/A",IF(G79&gt;20,"No",IF(G79&lt;2,"No","Yes")))</f>
        <v>Yes</v>
      </c>
      <c r="I79" s="29">
        <v>31.38</v>
      </c>
      <c r="J79" s="29">
        <v>4217</v>
      </c>
      <c r="K79" s="27" t="str">
        <f t="shared" si="36"/>
        <v>No</v>
      </c>
    </row>
    <row r="80" spans="1:11" x14ac:dyDescent="0.25">
      <c r="A80" s="88" t="s">
        <v>215</v>
      </c>
      <c r="B80" s="22" t="s">
        <v>88</v>
      </c>
      <c r="C80" s="93">
        <v>0</v>
      </c>
      <c r="D80" s="27" t="str">
        <f>IF($B80="N/A","N/A",IF(C80&gt;8,"No",IF(C80&lt;0.5,"No","Yes")))</f>
        <v>No</v>
      </c>
      <c r="E80" s="29">
        <v>0</v>
      </c>
      <c r="F80" s="27" t="str">
        <f>IF($B80="N/A","N/A",IF(E80&gt;8,"No",IF(E80&lt;0.5,"No","Yes")))</f>
        <v>No</v>
      </c>
      <c r="G80" s="29">
        <v>0</v>
      </c>
      <c r="H80" s="27" t="str">
        <f>IF($B80="N/A","N/A",IF(G80&gt;8,"No",IF(G80&lt;0.5,"No","Yes")))</f>
        <v>No</v>
      </c>
      <c r="I80" s="29" t="s">
        <v>1205</v>
      </c>
      <c r="J80" s="29" t="s">
        <v>1205</v>
      </c>
      <c r="K80" s="27" t="str">
        <f t="shared" si="36"/>
        <v>N/A</v>
      </c>
    </row>
    <row r="81" spans="1:11" x14ac:dyDescent="0.25">
      <c r="A81" s="88" t="s">
        <v>216</v>
      </c>
      <c r="B81" s="22" t="s">
        <v>70</v>
      </c>
      <c r="C81" s="93">
        <v>1.6654342520000001</v>
      </c>
      <c r="D81" s="27" t="str">
        <f>IF($B81="N/A","N/A",IF(C81&gt;25,"No",IF(C81&lt;3,"No","Yes")))</f>
        <v>No</v>
      </c>
      <c r="E81" s="29">
        <v>1.7371651105000001</v>
      </c>
      <c r="F81" s="27" t="str">
        <f>IF($B81="N/A","N/A",IF(E81&gt;25,"No",IF(E81&lt;3,"No","Yes")))</f>
        <v>No</v>
      </c>
      <c r="G81" s="29">
        <v>1.6684048416999999</v>
      </c>
      <c r="H81" s="27" t="str">
        <f>IF($B81="N/A","N/A",IF(G81&gt;25,"No",IF(G81&lt;3,"No","Yes")))</f>
        <v>No</v>
      </c>
      <c r="I81" s="29">
        <v>4.3070000000000004</v>
      </c>
      <c r="J81" s="29">
        <v>-3.96</v>
      </c>
      <c r="K81" s="27" t="str">
        <f t="shared" si="36"/>
        <v>Yes</v>
      </c>
    </row>
    <row r="82" spans="1:11" x14ac:dyDescent="0.25">
      <c r="A82" s="88" t="s">
        <v>217</v>
      </c>
      <c r="B82" s="22" t="s">
        <v>71</v>
      </c>
      <c r="C82" s="93">
        <v>0.57041790439999995</v>
      </c>
      <c r="D82" s="27" t="str">
        <f>IF($B82="N/A","N/A",IF(C82&gt;25,"No",IF(C82&lt;2,"No","Yes")))</f>
        <v>No</v>
      </c>
      <c r="E82" s="29">
        <v>0.54496379719999999</v>
      </c>
      <c r="F82" s="27" t="str">
        <f>IF($B82="N/A","N/A",IF(E82&gt;25,"No",IF(E82&lt;2,"No","Yes")))</f>
        <v>No</v>
      </c>
      <c r="G82" s="29">
        <v>0.56850650280000004</v>
      </c>
      <c r="H82" s="27" t="str">
        <f>IF($B82="N/A","N/A",IF(G82&gt;25,"No",IF(G82&lt;2,"No","Yes")))</f>
        <v>No</v>
      </c>
      <c r="I82" s="29">
        <v>-4.46</v>
      </c>
      <c r="J82" s="29">
        <v>4.32</v>
      </c>
      <c r="K82" s="27" t="str">
        <f t="shared" si="36"/>
        <v>Yes</v>
      </c>
    </row>
    <row r="83" spans="1:11" x14ac:dyDescent="0.25">
      <c r="A83" s="88" t="s">
        <v>218</v>
      </c>
      <c r="B83" s="22" t="s">
        <v>72</v>
      </c>
      <c r="C83" s="93">
        <v>14.659550185000001</v>
      </c>
      <c r="D83" s="27" t="str">
        <f>IF($B83="N/A","N/A",IF(C83&gt;25,"No",IF(C83&lt;=0,"No","Yes")))</f>
        <v>Yes</v>
      </c>
      <c r="E83" s="29">
        <v>14.349450687999999</v>
      </c>
      <c r="F83" s="27" t="str">
        <f>IF($B83="N/A","N/A",IF(E83&gt;25,"No",IF(E83&lt;=0,"No","Yes")))</f>
        <v>Yes</v>
      </c>
      <c r="G83" s="29">
        <v>13.466043794000001</v>
      </c>
      <c r="H83" s="27" t="str">
        <f>IF($B83="N/A","N/A",IF(G83&gt;25,"No",IF(G83&lt;=0,"No","Yes")))</f>
        <v>Yes</v>
      </c>
      <c r="I83" s="29">
        <v>-2.12</v>
      </c>
      <c r="J83" s="29">
        <v>-6.16</v>
      </c>
      <c r="K83" s="27" t="str">
        <f t="shared" si="36"/>
        <v>Yes</v>
      </c>
    </row>
    <row r="84" spans="1:11" x14ac:dyDescent="0.25">
      <c r="A84" s="88" t="s">
        <v>219</v>
      </c>
      <c r="B84" s="22" t="s">
        <v>74</v>
      </c>
      <c r="C84" s="93">
        <v>4.4420641322999996</v>
      </c>
      <c r="D84" s="27" t="str">
        <f>IF($B84="N/A","N/A",IF(C84&gt;20,"No",IF(C84&lt;4,"No","Yes")))</f>
        <v>Yes</v>
      </c>
      <c r="E84" s="29">
        <v>4.6722284390000004</v>
      </c>
      <c r="F84" s="27" t="str">
        <f>IF($B84="N/A","N/A",IF(E84&gt;20,"No",IF(E84&lt;4,"No","Yes")))</f>
        <v>Yes</v>
      </c>
      <c r="G84" s="29">
        <v>4.6089303304999998</v>
      </c>
      <c r="H84" s="27" t="str">
        <f>IF($B84="N/A","N/A",IF(G84&gt;20,"No",IF(G84&lt;4,"No","Yes")))</f>
        <v>Yes</v>
      </c>
      <c r="I84" s="29">
        <v>5.181</v>
      </c>
      <c r="J84" s="29">
        <v>-1.35</v>
      </c>
      <c r="K84" s="27" t="str">
        <f t="shared" si="36"/>
        <v>Yes</v>
      </c>
    </row>
    <row r="85" spans="1:11" x14ac:dyDescent="0.25">
      <c r="A85" s="88" t="s">
        <v>220</v>
      </c>
      <c r="B85" s="22" t="s">
        <v>75</v>
      </c>
      <c r="C85" s="93">
        <v>0.21315547479999999</v>
      </c>
      <c r="D85" s="27" t="str">
        <f>IF($B85="N/A","N/A",IF(C85&gt;=3,"No",IF(C85&lt;0,"No","Yes")))</f>
        <v>Yes</v>
      </c>
      <c r="E85" s="29">
        <v>0.20987607280000001</v>
      </c>
      <c r="F85" s="27" t="str">
        <f>IF($B85="N/A","N/A",IF(E85&gt;=3,"No",IF(E85&lt;0,"No","Yes")))</f>
        <v>Yes</v>
      </c>
      <c r="G85" s="29">
        <v>0</v>
      </c>
      <c r="H85" s="27" t="str">
        <f>IF($B85="N/A","N/A",IF(G85&gt;=3,"No",IF(G85&lt;0,"No","Yes")))</f>
        <v>Yes</v>
      </c>
      <c r="I85" s="29">
        <v>-1.54</v>
      </c>
      <c r="J85" s="29">
        <v>-100</v>
      </c>
      <c r="K85" s="27" t="str">
        <f t="shared" si="36"/>
        <v>No</v>
      </c>
    </row>
    <row r="86" spans="1:11" x14ac:dyDescent="0.25">
      <c r="A86" s="88" t="s">
        <v>221</v>
      </c>
      <c r="B86" s="22" t="s">
        <v>76</v>
      </c>
      <c r="C86" s="93">
        <v>5.3836884519000003</v>
      </c>
      <c r="D86" s="27" t="str">
        <f>IF($B86="N/A","N/A",IF(C86&gt;=25,"No",IF(C86&lt;0,"No","Yes")))</f>
        <v>Yes</v>
      </c>
      <c r="E86" s="29">
        <v>6.6472806562000004</v>
      </c>
      <c r="F86" s="27" t="str">
        <f>IF($B86="N/A","N/A",IF(E86&gt;=25,"No",IF(E86&lt;0,"No","Yes")))</f>
        <v>Yes</v>
      </c>
      <c r="G86" s="29">
        <v>6.7700346725999996</v>
      </c>
      <c r="H86" s="27" t="str">
        <f>IF($B86="N/A","N/A",IF(G86&gt;=25,"No",IF(G86&lt;0,"No","Yes")))</f>
        <v>Yes</v>
      </c>
      <c r="I86" s="29">
        <v>23.47</v>
      </c>
      <c r="J86" s="29">
        <v>1.847</v>
      </c>
      <c r="K86" s="27" t="str">
        <f t="shared" si="36"/>
        <v>Yes</v>
      </c>
    </row>
    <row r="87" spans="1:11" x14ac:dyDescent="0.25">
      <c r="A87" s="88" t="s">
        <v>222</v>
      </c>
      <c r="B87" s="22" t="s">
        <v>123</v>
      </c>
      <c r="C87" s="93">
        <v>2.5686164037000001</v>
      </c>
      <c r="D87" s="27" t="str">
        <f>IF($B87="N/A","N/A",IF(C87&gt;3,"Yes","No"))</f>
        <v>No</v>
      </c>
      <c r="E87" s="29">
        <v>2.7149433491999999</v>
      </c>
      <c r="F87" s="27" t="str">
        <f>IF($B87="N/A","N/A",IF(E87&gt;3,"Yes","No"))</f>
        <v>No</v>
      </c>
      <c r="G87" s="29">
        <v>2.6439039686000001</v>
      </c>
      <c r="H87" s="27" t="str">
        <f>IF($B87="N/A","N/A",IF(G87&gt;3,"Yes","No"))</f>
        <v>No</v>
      </c>
      <c r="I87" s="29">
        <v>5.6970000000000001</v>
      </c>
      <c r="J87" s="29">
        <v>-2.62</v>
      </c>
      <c r="K87" s="27" t="str">
        <f t="shared" si="36"/>
        <v>Yes</v>
      </c>
    </row>
    <row r="88" spans="1:11" x14ac:dyDescent="0.25">
      <c r="A88" s="88" t="s">
        <v>223</v>
      </c>
      <c r="B88" s="22" t="s">
        <v>122</v>
      </c>
      <c r="C88" s="93">
        <v>0.17956054090000001</v>
      </c>
      <c r="D88" s="27" t="str">
        <f>IF($B88="N/A","N/A",IF(C88&gt;1,"Yes","No"))</f>
        <v>No</v>
      </c>
      <c r="E88" s="29">
        <v>0.17063657500000001</v>
      </c>
      <c r="F88" s="27" t="str">
        <f>IF($B88="N/A","N/A",IF(E88&gt;1,"Yes","No"))</f>
        <v>No</v>
      </c>
      <c r="G88" s="29">
        <v>0.21101982180000001</v>
      </c>
      <c r="H88" s="27" t="str">
        <f>IF($B88="N/A","N/A",IF(G88&gt;1,"Yes","No"))</f>
        <v>No</v>
      </c>
      <c r="I88" s="29">
        <v>-4.97</v>
      </c>
      <c r="J88" s="29">
        <v>23.67</v>
      </c>
      <c r="K88" s="27" t="str">
        <f t="shared" si="36"/>
        <v>Yes</v>
      </c>
    </row>
    <row r="89" spans="1:11" x14ac:dyDescent="0.25">
      <c r="A89" s="88" t="s">
        <v>224</v>
      </c>
      <c r="B89" s="22" t="s">
        <v>49</v>
      </c>
      <c r="C89" s="93">
        <v>1.3510027E-3</v>
      </c>
      <c r="D89" s="27" t="str">
        <f>IF($B89="N/A","N/A",IF(C89&gt;15,"No",IF(C89&lt;-15,"No","Yes")))</f>
        <v>N/A</v>
      </c>
      <c r="E89" s="29">
        <v>1.2400913999999999E-3</v>
      </c>
      <c r="F89" s="27" t="str">
        <f>IF($B89="N/A","N/A",IF(E89&gt;15,"No",IF(E89&lt;-15,"No","Yes")))</f>
        <v>N/A</v>
      </c>
      <c r="G89" s="29">
        <v>6.7708299999999998E-4</v>
      </c>
      <c r="H89" s="27" t="str">
        <f>IF($B89="N/A","N/A",IF(G89&gt;15,"No",IF(G89&lt;-15,"No","Yes")))</f>
        <v>N/A</v>
      </c>
      <c r="I89" s="29">
        <v>-8.2100000000000009</v>
      </c>
      <c r="J89" s="29">
        <v>-45.4</v>
      </c>
      <c r="K89" s="27" t="str">
        <f t="shared" si="36"/>
        <v>No</v>
      </c>
    </row>
    <row r="90" spans="1:11" x14ac:dyDescent="0.25">
      <c r="A90" s="88" t="s">
        <v>225</v>
      </c>
      <c r="B90" s="22" t="s">
        <v>49</v>
      </c>
      <c r="C90" s="93">
        <v>3.2366749600000001E-2</v>
      </c>
      <c r="D90" s="27" t="str">
        <f>IF($B90="N/A","N/A",IF(C90&gt;15,"No",IF(C90&lt;-15,"No","Yes")))</f>
        <v>N/A</v>
      </c>
      <c r="E90" s="29">
        <v>3.4993124299999998E-2</v>
      </c>
      <c r="F90" s="27" t="str">
        <f>IF($B90="N/A","N/A",IF(E90&gt;15,"No",IF(E90&lt;-15,"No","Yes")))</f>
        <v>N/A</v>
      </c>
      <c r="G90" s="29">
        <v>4.3313591700000001E-2</v>
      </c>
      <c r="H90" s="27" t="str">
        <f>IF($B90="N/A","N/A",IF(G90&gt;15,"No",IF(G90&lt;-15,"No","Yes")))</f>
        <v>N/A</v>
      </c>
      <c r="I90" s="29">
        <v>8.1140000000000008</v>
      </c>
      <c r="J90" s="29">
        <v>23.78</v>
      </c>
      <c r="K90" s="27" t="str">
        <f t="shared" si="36"/>
        <v>Yes</v>
      </c>
    </row>
    <row r="91" spans="1:11" x14ac:dyDescent="0.25">
      <c r="A91" s="88" t="s">
        <v>226</v>
      </c>
      <c r="B91" s="22" t="s">
        <v>73</v>
      </c>
      <c r="C91" s="93">
        <v>8.3327062769999998</v>
      </c>
      <c r="D91" s="27" t="str">
        <f>IF($B91="N/A","N/A",IF(C91&gt;0,"Yes","No"))</f>
        <v>Yes</v>
      </c>
      <c r="E91" s="29">
        <v>7.9470467448999997</v>
      </c>
      <c r="F91" s="27" t="str">
        <f>IF($B91="N/A","N/A",IF(E91&gt;0,"Yes","No"))</f>
        <v>Yes</v>
      </c>
      <c r="G91" s="29">
        <v>7.2551876555000003</v>
      </c>
      <c r="H91" s="27" t="str">
        <f>IF($B91="N/A","N/A",IF(G91&gt;0,"Yes","No"))</f>
        <v>Yes</v>
      </c>
      <c r="I91" s="29">
        <v>-4.63</v>
      </c>
      <c r="J91" s="29">
        <v>-8.7100000000000009</v>
      </c>
      <c r="K91" s="27" t="str">
        <f t="shared" si="36"/>
        <v>Yes</v>
      </c>
    </row>
    <row r="92" spans="1:11" x14ac:dyDescent="0.25">
      <c r="A92" s="88" t="s">
        <v>227</v>
      </c>
      <c r="B92" s="22" t="s">
        <v>73</v>
      </c>
      <c r="C92" s="93">
        <v>5.9468682600000003E-2</v>
      </c>
      <c r="D92" s="27" t="str">
        <f>IF($B92="N/A","N/A",IF(C92&gt;0,"Yes","No"))</f>
        <v>Yes</v>
      </c>
      <c r="E92" s="29">
        <v>5.9832530500000002E-2</v>
      </c>
      <c r="F92" s="27" t="str">
        <f>IF($B92="N/A","N/A",IF(E92&gt;0,"Yes","No"))</f>
        <v>Yes</v>
      </c>
      <c r="G92" s="29">
        <v>5.6960429799999997E-2</v>
      </c>
      <c r="H92" s="27" t="str">
        <f>IF($B92="N/A","N/A",IF(G92&gt;0,"Yes","No"))</f>
        <v>Yes</v>
      </c>
      <c r="I92" s="29">
        <v>0.61180000000000001</v>
      </c>
      <c r="J92" s="29">
        <v>-4.8</v>
      </c>
      <c r="K92" s="27" t="str">
        <f t="shared" si="36"/>
        <v>Yes</v>
      </c>
    </row>
    <row r="93" spans="1:11" x14ac:dyDescent="0.25">
      <c r="A93" s="88" t="s">
        <v>228</v>
      </c>
      <c r="B93" s="22" t="s">
        <v>73</v>
      </c>
      <c r="C93" s="93">
        <v>0.10102225049999999</v>
      </c>
      <c r="D93" s="27" t="str">
        <f>IF($B93="N/A","N/A",IF(C93&gt;0,"Yes","No"))</f>
        <v>Yes</v>
      </c>
      <c r="E93" s="29">
        <v>4.8025356999999999E-3</v>
      </c>
      <c r="F93" s="27" t="str">
        <f>IF($B93="N/A","N/A",IF(E93&gt;0,"Yes","No"))</f>
        <v>Yes</v>
      </c>
      <c r="G93" s="29">
        <v>5.2128818000000002E-3</v>
      </c>
      <c r="H93" s="27" t="str">
        <f>IF($B93="N/A","N/A",IF(G93&gt;0,"Yes","No"))</f>
        <v>Yes</v>
      </c>
      <c r="I93" s="29">
        <v>-95.2</v>
      </c>
      <c r="J93" s="29">
        <v>8.5440000000000005</v>
      </c>
      <c r="K93" s="27" t="str">
        <f t="shared" si="36"/>
        <v>Yes</v>
      </c>
    </row>
    <row r="94" spans="1:11" x14ac:dyDescent="0.25">
      <c r="A94" s="88" t="s">
        <v>229</v>
      </c>
      <c r="B94" s="22" t="s">
        <v>122</v>
      </c>
      <c r="C94" s="93">
        <v>6.8322171731000001</v>
      </c>
      <c r="D94" s="27" t="str">
        <f>IF($B94="N/A","N/A",IF(C94&gt;1,"Yes","No"))</f>
        <v>Yes</v>
      </c>
      <c r="E94" s="29">
        <v>6.4105960622999998</v>
      </c>
      <c r="F94" s="27" t="str">
        <f>IF($B94="N/A","N/A",IF(E94&gt;1,"Yes","No"))</f>
        <v>Yes</v>
      </c>
      <c r="G94" s="29">
        <v>6.1856791685000001</v>
      </c>
      <c r="H94" s="27" t="str">
        <f>IF($B94="N/A","N/A",IF(G94&gt;1,"Yes","No"))</f>
        <v>Yes</v>
      </c>
      <c r="I94" s="29">
        <v>-6.17</v>
      </c>
      <c r="J94" s="29">
        <v>-3.51</v>
      </c>
      <c r="K94" s="27" t="str">
        <f t="shared" si="36"/>
        <v>Yes</v>
      </c>
    </row>
    <row r="95" spans="1:11" x14ac:dyDescent="0.25">
      <c r="A95" s="88" t="s">
        <v>230</v>
      </c>
      <c r="B95" s="22" t="s">
        <v>73</v>
      </c>
      <c r="C95" s="93">
        <v>4.2716249099999999E-2</v>
      </c>
      <c r="D95" s="27" t="str">
        <f>IF($B95="N/A","N/A",IF(C95&gt;0,"Yes","No"))</f>
        <v>Yes</v>
      </c>
      <c r="E95" s="29">
        <v>4.5725551500000003E-2</v>
      </c>
      <c r="F95" s="27" t="str">
        <f>IF($B95="N/A","N/A",IF(E95&gt;0,"Yes","No"))</f>
        <v>Yes</v>
      </c>
      <c r="G95" s="29">
        <v>4.51147639E-2</v>
      </c>
      <c r="H95" s="27" t="str">
        <f>IF($B95="N/A","N/A",IF(G95&gt;0,"Yes","No"))</f>
        <v>Yes</v>
      </c>
      <c r="I95" s="29">
        <v>7.0449999999999999</v>
      </c>
      <c r="J95" s="29">
        <v>-1.34</v>
      </c>
      <c r="K95" s="27" t="str">
        <f t="shared" si="36"/>
        <v>Yes</v>
      </c>
    </row>
    <row r="96" spans="1:11" x14ac:dyDescent="0.25">
      <c r="A96" s="88" t="s">
        <v>231</v>
      </c>
      <c r="B96" s="22" t="s">
        <v>49</v>
      </c>
      <c r="C96" s="93">
        <v>5.7012314000000001E-2</v>
      </c>
      <c r="D96" s="27" t="str">
        <f>IF($B96="N/A","N/A",IF(C96&gt;15,"No",IF(C96&lt;-15,"No","Yes")))</f>
        <v>N/A</v>
      </c>
      <c r="E96" s="29">
        <v>5.8690143299999997E-2</v>
      </c>
      <c r="F96" s="27" t="str">
        <f>IF($B96="N/A","N/A",IF(E96&gt;15,"No",IF(E96&lt;-15,"No","Yes")))</f>
        <v>N/A</v>
      </c>
      <c r="G96" s="29">
        <v>5.2851916399999997E-2</v>
      </c>
      <c r="H96" s="27" t="str">
        <f>IF($B96="N/A","N/A",IF(G96&gt;15,"No",IF(G96&lt;-15,"No","Yes")))</f>
        <v>N/A</v>
      </c>
      <c r="I96" s="29">
        <v>2.9430000000000001</v>
      </c>
      <c r="J96" s="29">
        <v>-9.9499999999999993</v>
      </c>
      <c r="K96" s="27" t="str">
        <f t="shared" si="36"/>
        <v>Yes</v>
      </c>
    </row>
    <row r="97" spans="1:11" x14ac:dyDescent="0.25">
      <c r="A97" s="88" t="s">
        <v>232</v>
      </c>
      <c r="B97" s="22" t="s">
        <v>49</v>
      </c>
      <c r="C97" s="93">
        <v>0.15769886080000001</v>
      </c>
      <c r="D97" s="27" t="str">
        <f>IF($B97="N/A","N/A",IF(C97&gt;15,"No",IF(C97&lt;-15,"No","Yes")))</f>
        <v>N/A</v>
      </c>
      <c r="E97" s="29">
        <v>0.16736724310000001</v>
      </c>
      <c r="F97" s="27" t="str">
        <f>IF($B97="N/A","N/A",IF(E97&gt;15,"No",IF(E97&lt;-15,"No","Yes")))</f>
        <v>N/A</v>
      </c>
      <c r="G97" s="29">
        <v>0.1888207022</v>
      </c>
      <c r="H97" s="27" t="str">
        <f>IF($B97="N/A","N/A",IF(G97&gt;15,"No",IF(G97&lt;-15,"No","Yes")))</f>
        <v>N/A</v>
      </c>
      <c r="I97" s="29">
        <v>6.1310000000000002</v>
      </c>
      <c r="J97" s="29">
        <v>12.82</v>
      </c>
      <c r="K97" s="27" t="str">
        <f t="shared" si="36"/>
        <v>Yes</v>
      </c>
    </row>
    <row r="98" spans="1:11" x14ac:dyDescent="0.25">
      <c r="A98" s="88" t="s">
        <v>233</v>
      </c>
      <c r="B98" s="22" t="s">
        <v>49</v>
      </c>
      <c r="C98" s="93">
        <v>1.7045068877</v>
      </c>
      <c r="D98" s="27" t="str">
        <f>IF($B98="N/A","N/A",IF(C98&gt;15,"No",IF(C98&lt;-15,"No","Yes")))</f>
        <v>N/A</v>
      </c>
      <c r="E98" s="29">
        <v>1.7629364643000001</v>
      </c>
      <c r="F98" s="27" t="str">
        <f>IF($B98="N/A","N/A",IF(E98&gt;15,"No",IF(E98&lt;-15,"No","Yes")))</f>
        <v>N/A</v>
      </c>
      <c r="G98" s="29">
        <v>1.6341036850999999</v>
      </c>
      <c r="H98" s="27" t="str">
        <f>IF($B98="N/A","N/A",IF(G98&gt;15,"No",IF(G98&lt;-15,"No","Yes")))</f>
        <v>N/A</v>
      </c>
      <c r="I98" s="29">
        <v>3.4279999999999999</v>
      </c>
      <c r="J98" s="29">
        <v>-7.31</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16.594046859999999</v>
      </c>
      <c r="D100" s="27" t="str">
        <f>IF($B100="N/A","N/A",IF(C100&gt;15,"No",IF(C100&lt;-15,"No","Yes")))</f>
        <v>N/A</v>
      </c>
      <c r="E100" s="29">
        <v>16.710464439999999</v>
      </c>
      <c r="F100" s="27" t="str">
        <f>IF($B100="N/A","N/A",IF(E100&gt;15,"No",IF(E100&lt;-15,"No","Yes")))</f>
        <v>N/A</v>
      </c>
      <c r="G100" s="29">
        <v>14.840956159999999</v>
      </c>
      <c r="H100" s="27" t="str">
        <f>IF($B100="N/A","N/A",IF(G100&gt;15,"No",IF(G100&lt;-15,"No","Yes")))</f>
        <v>N/A</v>
      </c>
      <c r="I100" s="29">
        <v>0.7016</v>
      </c>
      <c r="J100" s="29">
        <v>-11.2</v>
      </c>
      <c r="K100" s="27" t="str">
        <f t="shared" si="36"/>
        <v>Yes</v>
      </c>
    </row>
    <row r="101" spans="1:11" x14ac:dyDescent="0.25">
      <c r="A101" s="88" t="s">
        <v>236</v>
      </c>
      <c r="B101" s="22" t="s">
        <v>122</v>
      </c>
      <c r="C101" s="93">
        <v>11.003368418000001</v>
      </c>
      <c r="D101" s="27" t="str">
        <f>IF($B101="N/A","N/A",IF(C101&gt;1,"Yes","No"))</f>
        <v>Yes</v>
      </c>
      <c r="E101" s="29">
        <v>10.950465414</v>
      </c>
      <c r="F101" s="27" t="str">
        <f>IF($B101="N/A","N/A",IF(E101&gt;1,"Yes","No"))</f>
        <v>Yes</v>
      </c>
      <c r="G101" s="29">
        <v>10.322584038</v>
      </c>
      <c r="H101" s="27" t="str">
        <f>IF($B101="N/A","N/A",IF(G101&gt;1,"Yes","No"))</f>
        <v>Yes</v>
      </c>
      <c r="I101" s="29">
        <v>-0.48099999999999998</v>
      </c>
      <c r="J101" s="29">
        <v>-5.73</v>
      </c>
      <c r="K101" s="27" t="str">
        <f t="shared" si="36"/>
        <v>Yes</v>
      </c>
    </row>
    <row r="102" spans="1:11" x14ac:dyDescent="0.25">
      <c r="A102" s="88" t="s">
        <v>237</v>
      </c>
      <c r="B102" s="22" t="s">
        <v>73</v>
      </c>
      <c r="C102" s="93">
        <v>19.004432189999999</v>
      </c>
      <c r="D102" s="27" t="str">
        <f>IF($B102="N/A","N/A",IF(C102&gt;0,"Yes","No"))</f>
        <v>Yes</v>
      </c>
      <c r="E102" s="29">
        <v>18.359718344000001</v>
      </c>
      <c r="F102" s="27" t="str">
        <f>IF($B102="N/A","N/A",IF(E102&gt;0,"Yes","No"))</f>
        <v>Yes</v>
      </c>
      <c r="G102" s="29">
        <v>16.614466633999999</v>
      </c>
      <c r="H102" s="27" t="str">
        <f>IF($B102="N/A","N/A",IF(G102&gt;0,"Yes","No"))</f>
        <v>Yes</v>
      </c>
      <c r="I102" s="29">
        <v>-3.39</v>
      </c>
      <c r="J102" s="29">
        <v>-9.51</v>
      </c>
      <c r="K102" s="27" t="str">
        <f t="shared" si="36"/>
        <v>Yes</v>
      </c>
    </row>
    <row r="103" spans="1:11" x14ac:dyDescent="0.25">
      <c r="A103" s="88" t="s">
        <v>238</v>
      </c>
      <c r="B103" s="22" t="s">
        <v>77</v>
      </c>
      <c r="C103" s="93">
        <v>2.210732E-4</v>
      </c>
      <c r="D103" s="27" t="str">
        <f>IF($B103="N/A","N/A",IF(C103&gt;=1,"No",IF(C103&lt;0,"No","Yes")))</f>
        <v>Yes</v>
      </c>
      <c r="E103" s="29">
        <v>5.4113079999999997E-4</v>
      </c>
      <c r="F103" s="27" t="str">
        <f>IF($B103="N/A","N/A",IF(E103&gt;=1,"No",IF(E103&lt;0,"No","Yes")))</f>
        <v>Yes</v>
      </c>
      <c r="G103" s="29">
        <v>4.9302160000000005E-4</v>
      </c>
      <c r="H103" s="27" t="str">
        <f>IF($B103="N/A","N/A",IF(G103&gt;=1,"No",IF(G103&lt;0,"No","Yes")))</f>
        <v>Yes</v>
      </c>
      <c r="I103" s="29">
        <v>144.80000000000001</v>
      </c>
      <c r="J103" s="29">
        <v>-8.89</v>
      </c>
      <c r="K103" s="27" t="str">
        <f t="shared" si="36"/>
        <v>Yes</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119.81553876</v>
      </c>
      <c r="D105" s="27" t="str">
        <f>IF($B105="N/A","N/A",IF(C105&gt;15,"No",IF(C105&lt;-15,"No","Yes")))</f>
        <v>N/A</v>
      </c>
      <c r="E105" s="63">
        <v>119.38440878999999</v>
      </c>
      <c r="F105" s="27" t="str">
        <f>IF($B105="N/A","N/A",IF(E105&gt;15,"No",IF(E105&lt;-15,"No","Yes")))</f>
        <v>N/A</v>
      </c>
      <c r="G105" s="63">
        <v>115.61422801000001</v>
      </c>
      <c r="H105" s="27" t="str">
        <f>IF($B105="N/A","N/A",IF(G105&gt;15,"No",IF(G105&lt;-15,"No","Yes")))</f>
        <v>N/A</v>
      </c>
      <c r="I105" s="29">
        <v>-0.36</v>
      </c>
      <c r="J105" s="29">
        <v>-3.16</v>
      </c>
      <c r="K105" s="27" t="str">
        <f t="shared" ref="K105:K124" si="37">IF(J105="Div by 0", "N/A", IF(J105="N/A","N/A", IF(J105&gt;30, "No", IF(J105&lt;-30, "No", "Yes"))))</f>
        <v>Yes</v>
      </c>
    </row>
    <row r="106" spans="1:11" x14ac:dyDescent="0.25">
      <c r="A106" s="90" t="s">
        <v>213</v>
      </c>
      <c r="B106" s="22" t="s">
        <v>78</v>
      </c>
      <c r="C106" s="95">
        <v>86.505210861999998</v>
      </c>
      <c r="D106" s="27" t="str">
        <f>IF($B106="N/A","N/A",IF(C106&gt;90,"No",IF(C106&lt;20,"No","Yes")))</f>
        <v>Yes</v>
      </c>
      <c r="E106" s="63">
        <v>89.241895264999997</v>
      </c>
      <c r="F106" s="27" t="str">
        <f>IF($B106="N/A","N/A",IF(E106&gt;90,"No",IF(E106&lt;20,"No","Yes")))</f>
        <v>Yes</v>
      </c>
      <c r="G106" s="63">
        <v>83.119494678999999</v>
      </c>
      <c r="H106" s="27" t="str">
        <f>IF($B106="N/A","N/A",IF(G106&gt;90,"No",IF(G106&lt;20,"No","Yes")))</f>
        <v>Yes</v>
      </c>
      <c r="I106" s="29">
        <v>3.1640000000000001</v>
      </c>
      <c r="J106" s="29">
        <v>-6.86</v>
      </c>
      <c r="K106" s="27" t="str">
        <f t="shared" si="37"/>
        <v>Yes</v>
      </c>
    </row>
    <row r="107" spans="1:11" x14ac:dyDescent="0.25">
      <c r="A107" s="90" t="s">
        <v>214</v>
      </c>
      <c r="B107" s="22" t="s">
        <v>79</v>
      </c>
      <c r="C107" s="95">
        <v>41.759184785999999</v>
      </c>
      <c r="D107" s="27" t="str">
        <f>IF($B107="N/A","N/A",IF(C107&gt;60,"No",IF(C107&lt;10,"No","Yes")))</f>
        <v>Yes</v>
      </c>
      <c r="E107" s="63">
        <v>44.806410133999997</v>
      </c>
      <c r="F107" s="27" t="str">
        <f>IF($B107="N/A","N/A",IF(E107&gt;60,"No",IF(E107&lt;10,"No","Yes")))</f>
        <v>Yes</v>
      </c>
      <c r="G107" s="63">
        <v>53.542583421000003</v>
      </c>
      <c r="H107" s="27" t="str">
        <f>IF($B107="N/A","N/A",IF(G107&gt;60,"No",IF(G107&lt;10,"No","Yes")))</f>
        <v>Yes</v>
      </c>
      <c r="I107" s="29">
        <v>7.2969999999999997</v>
      </c>
      <c r="J107" s="29">
        <v>19.5</v>
      </c>
      <c r="K107" s="27" t="str">
        <f t="shared" si="37"/>
        <v>Yes</v>
      </c>
    </row>
    <row r="108" spans="1:11" x14ac:dyDescent="0.25">
      <c r="A108" s="90" t="s">
        <v>215</v>
      </c>
      <c r="B108" s="22" t="s">
        <v>80</v>
      </c>
      <c r="C108" s="95" t="s">
        <v>1205</v>
      </c>
      <c r="D108" s="27" t="str">
        <f>IF($B108="N/A","N/A",IF(C108&gt;100,"No",IF(C108&lt;10,"No","Yes")))</f>
        <v>No</v>
      </c>
      <c r="E108" s="63" t="s">
        <v>1205</v>
      </c>
      <c r="F108" s="27" t="str">
        <f>IF($B108="N/A","N/A",IF(E108&gt;100,"No",IF(E108&lt;10,"No","Yes")))</f>
        <v>No</v>
      </c>
      <c r="G108" s="63" t="s">
        <v>1205</v>
      </c>
      <c r="H108" s="27" t="str">
        <f>IF($B108="N/A","N/A",IF(G108&gt;100,"No",IF(G108&lt;10,"No","Yes")))</f>
        <v>No</v>
      </c>
      <c r="I108" s="29" t="s">
        <v>1205</v>
      </c>
      <c r="J108" s="29" t="s">
        <v>1205</v>
      </c>
      <c r="K108" s="27" t="str">
        <f t="shared" si="37"/>
        <v>N/A</v>
      </c>
    </row>
    <row r="109" spans="1:11" x14ac:dyDescent="0.25">
      <c r="A109" s="90" t="s">
        <v>216</v>
      </c>
      <c r="B109" s="22" t="s">
        <v>81</v>
      </c>
      <c r="C109" s="95">
        <v>407.22685125999999</v>
      </c>
      <c r="D109" s="27" t="str">
        <f>IF($B109="N/A","N/A",IF(C109&gt;100,"No",IF(C109&lt;20,"No","Yes")))</f>
        <v>No</v>
      </c>
      <c r="E109" s="63">
        <v>429.31803510999998</v>
      </c>
      <c r="F109" s="27" t="str">
        <f>IF($B109="N/A","N/A",IF(E109&gt;100,"No",IF(E109&lt;20,"No","Yes")))</f>
        <v>No</v>
      </c>
      <c r="G109" s="63">
        <v>414.54751914000002</v>
      </c>
      <c r="H109" s="27" t="str">
        <f>IF($B109="N/A","N/A",IF(G109&gt;100,"No",IF(G109&lt;20,"No","Yes")))</f>
        <v>No</v>
      </c>
      <c r="I109" s="29">
        <v>5.4249999999999998</v>
      </c>
      <c r="J109" s="29">
        <v>-3.44</v>
      </c>
      <c r="K109" s="27" t="str">
        <f t="shared" si="37"/>
        <v>Yes</v>
      </c>
    </row>
    <row r="110" spans="1:11" x14ac:dyDescent="0.25">
      <c r="A110" s="90" t="s">
        <v>217</v>
      </c>
      <c r="B110" s="22" t="s">
        <v>81</v>
      </c>
      <c r="C110" s="95">
        <v>164.14737461999999</v>
      </c>
      <c r="D110" s="27" t="str">
        <f>IF($B110="N/A","N/A",IF(C110&gt;100,"No",IF(C110&lt;20,"No","Yes")))</f>
        <v>No</v>
      </c>
      <c r="E110" s="63">
        <v>167.91996965999999</v>
      </c>
      <c r="F110" s="27" t="str">
        <f>IF($B110="N/A","N/A",IF(E110&gt;100,"No",IF(E110&lt;20,"No","Yes")))</f>
        <v>No</v>
      </c>
      <c r="G110" s="63">
        <v>166.04802100000001</v>
      </c>
      <c r="H110" s="27" t="str">
        <f>IF($B110="N/A","N/A",IF(G110&gt;100,"No",IF(G110&lt;20,"No","Yes")))</f>
        <v>No</v>
      </c>
      <c r="I110" s="29">
        <v>2.298</v>
      </c>
      <c r="J110" s="29">
        <v>-1.1100000000000001</v>
      </c>
      <c r="K110" s="27" t="str">
        <f t="shared" si="37"/>
        <v>Yes</v>
      </c>
    </row>
    <row r="111" spans="1:11" x14ac:dyDescent="0.25">
      <c r="A111" s="90" t="s">
        <v>218</v>
      </c>
      <c r="B111" s="22" t="s">
        <v>49</v>
      </c>
      <c r="C111" s="95">
        <v>96.458381484</v>
      </c>
      <c r="D111" s="27" t="str">
        <f>IF($B111="N/A","N/A",IF(C111&gt;15,"No",IF(C111&lt;-15,"No","Yes")))</f>
        <v>N/A</v>
      </c>
      <c r="E111" s="63">
        <v>98.838333345999999</v>
      </c>
      <c r="F111" s="27" t="str">
        <f>IF($B111="N/A","N/A",IF(E111&gt;15,"No",IF(E111&lt;-15,"No","Yes")))</f>
        <v>N/A</v>
      </c>
      <c r="G111" s="63">
        <v>99.679807683000007</v>
      </c>
      <c r="H111" s="27" t="str">
        <f>IF($B111="N/A","N/A",IF(G111&gt;15,"No",IF(G111&lt;-15,"No","Yes")))</f>
        <v>N/A</v>
      </c>
      <c r="I111" s="29">
        <v>2.4670000000000001</v>
      </c>
      <c r="J111" s="29">
        <v>0.85140000000000005</v>
      </c>
      <c r="K111" s="27" t="str">
        <f t="shared" si="37"/>
        <v>Yes</v>
      </c>
    </row>
    <row r="112" spans="1:11" x14ac:dyDescent="0.25">
      <c r="A112" s="90" t="s">
        <v>219</v>
      </c>
      <c r="B112" s="22" t="s">
        <v>82</v>
      </c>
      <c r="C112" s="95">
        <v>76.878729844000006</v>
      </c>
      <c r="D112" s="27" t="str">
        <f>IF($B112="N/A","N/A",IF(C112&gt;60,"No",IF(C112&lt;10,"No","Yes")))</f>
        <v>No</v>
      </c>
      <c r="E112" s="63">
        <v>79.981777879000006</v>
      </c>
      <c r="F112" s="27" t="str">
        <f>IF($B112="N/A","N/A",IF(E112&gt;60,"No",IF(E112&lt;10,"No","Yes")))</f>
        <v>No</v>
      </c>
      <c r="G112" s="63">
        <v>72.664532002000001</v>
      </c>
      <c r="H112" s="27" t="str">
        <f>IF($B112="N/A","N/A",IF(G112&gt;60,"No",IF(G112&lt;10,"No","Yes")))</f>
        <v>No</v>
      </c>
      <c r="I112" s="29">
        <v>4.0359999999999996</v>
      </c>
      <c r="J112" s="29">
        <v>-9.15</v>
      </c>
      <c r="K112" s="27" t="str">
        <f t="shared" si="37"/>
        <v>Yes</v>
      </c>
    </row>
    <row r="113" spans="1:11" x14ac:dyDescent="0.25">
      <c r="A113" s="90" t="s">
        <v>220</v>
      </c>
      <c r="B113" s="22" t="s">
        <v>82</v>
      </c>
      <c r="C113" s="95">
        <v>14.584873046</v>
      </c>
      <c r="D113" s="27" t="str">
        <f>IF($B113="N/A","N/A",IF(C113&gt;60,"No",IF(C113&lt;10,"No","Yes")))</f>
        <v>Yes</v>
      </c>
      <c r="E113" s="63">
        <v>16.47996419</v>
      </c>
      <c r="F113" s="27" t="str">
        <f>IF($B113="N/A","N/A",IF(E113&gt;60,"No",IF(E113&lt;10,"No","Yes")))</f>
        <v>Yes</v>
      </c>
      <c r="G113" s="63" t="s">
        <v>1205</v>
      </c>
      <c r="H113" s="27" t="str">
        <f>IF($B113="N/A","N/A",IF(G113&gt;60,"No",IF(G113&lt;10,"No","Yes")))</f>
        <v>No</v>
      </c>
      <c r="I113" s="29">
        <v>12.99</v>
      </c>
      <c r="J113" s="29" t="s">
        <v>1205</v>
      </c>
      <c r="K113" s="27" t="str">
        <f t="shared" si="37"/>
        <v>N/A</v>
      </c>
    </row>
    <row r="114" spans="1:11" x14ac:dyDescent="0.25">
      <c r="A114" s="90" t="s">
        <v>221</v>
      </c>
      <c r="B114" s="22" t="s">
        <v>49</v>
      </c>
      <c r="C114" s="95">
        <v>89.984981399999995</v>
      </c>
      <c r="D114" s="27" t="str">
        <f t="shared" ref="D114:D124" si="38">IF($B114="N/A","N/A",IF(C114&gt;15,"No",IF(C114&lt;-15,"No","Yes")))</f>
        <v>N/A</v>
      </c>
      <c r="E114" s="63">
        <v>84.551549433999995</v>
      </c>
      <c r="F114" s="27" t="str">
        <f>IF($B114="N/A","N/A",IF(E114&gt;15,"No",IF(E114&lt;-15,"No","Yes")))</f>
        <v>N/A</v>
      </c>
      <c r="G114" s="63">
        <v>82.713394485999999</v>
      </c>
      <c r="H114" s="27" t="str">
        <f>IF($B114="N/A","N/A",IF(G114&gt;15,"No",IF(G114&lt;-15,"No","Yes")))</f>
        <v>N/A</v>
      </c>
      <c r="I114" s="29">
        <v>-6.04</v>
      </c>
      <c r="J114" s="29">
        <v>-2.17</v>
      </c>
      <c r="K114" s="27" t="str">
        <f t="shared" si="37"/>
        <v>Yes</v>
      </c>
    </row>
    <row r="115" spans="1:11" x14ac:dyDescent="0.25">
      <c r="A115" s="90" t="s">
        <v>222</v>
      </c>
      <c r="B115" s="22" t="s">
        <v>49</v>
      </c>
      <c r="C115" s="95">
        <v>133.13702508</v>
      </c>
      <c r="D115" s="27" t="str">
        <f t="shared" si="38"/>
        <v>N/A</v>
      </c>
      <c r="E115" s="63">
        <v>130.66217376</v>
      </c>
      <c r="F115" s="27" t="str">
        <f t="shared" ref="F115:F123" si="39">IF($B115="N/A","N/A",IF(E115&gt;15,"No",IF(E115&lt;-15,"No","Yes")))</f>
        <v>N/A</v>
      </c>
      <c r="G115" s="63">
        <v>137.48804448000001</v>
      </c>
      <c r="H115" s="27" t="str">
        <f t="shared" ref="H115:H136" si="40">IF($B115="N/A","N/A",IF(G115&gt;15,"No",IF(G115&lt;-15,"No","Yes")))</f>
        <v>N/A</v>
      </c>
      <c r="I115" s="29">
        <v>-1.86</v>
      </c>
      <c r="J115" s="29">
        <v>5.2240000000000002</v>
      </c>
      <c r="K115" s="27" t="str">
        <f t="shared" si="37"/>
        <v>Yes</v>
      </c>
    </row>
    <row r="116" spans="1:11" x14ac:dyDescent="0.25">
      <c r="A116" s="90" t="s">
        <v>223</v>
      </c>
      <c r="B116" s="22" t="s">
        <v>49</v>
      </c>
      <c r="C116" s="95">
        <v>99.956315548999996</v>
      </c>
      <c r="D116" s="27" t="str">
        <f t="shared" si="38"/>
        <v>N/A</v>
      </c>
      <c r="E116" s="63">
        <v>99.240354123000003</v>
      </c>
      <c r="F116" s="27" t="str">
        <f t="shared" si="39"/>
        <v>N/A</v>
      </c>
      <c r="G116" s="63">
        <v>98.626211021000003</v>
      </c>
      <c r="H116" s="27" t="str">
        <f t="shared" si="40"/>
        <v>N/A</v>
      </c>
      <c r="I116" s="29">
        <v>-0.71599999999999997</v>
      </c>
      <c r="J116" s="29">
        <v>-0.61899999999999999</v>
      </c>
      <c r="K116" s="27" t="str">
        <f t="shared" si="37"/>
        <v>Yes</v>
      </c>
    </row>
    <row r="117" spans="1:11" x14ac:dyDescent="0.25">
      <c r="A117" s="90" t="s">
        <v>226</v>
      </c>
      <c r="B117" s="22" t="s">
        <v>49</v>
      </c>
      <c r="C117" s="95">
        <v>31.166782288</v>
      </c>
      <c r="D117" s="27" t="str">
        <f t="shared" si="38"/>
        <v>N/A</v>
      </c>
      <c r="E117" s="63">
        <v>31.544736484000001</v>
      </c>
      <c r="F117" s="27" t="str">
        <f t="shared" si="39"/>
        <v>N/A</v>
      </c>
      <c r="G117" s="63">
        <v>31.962140363</v>
      </c>
      <c r="H117" s="27" t="str">
        <f t="shared" si="40"/>
        <v>N/A</v>
      </c>
      <c r="I117" s="29">
        <v>1.2130000000000001</v>
      </c>
      <c r="J117" s="29">
        <v>1.323</v>
      </c>
      <c r="K117" s="27" t="str">
        <f t="shared" si="37"/>
        <v>Yes</v>
      </c>
    </row>
    <row r="118" spans="1:11" x14ac:dyDescent="0.25">
      <c r="A118" s="90" t="s">
        <v>227</v>
      </c>
      <c r="B118" s="22" t="s">
        <v>49</v>
      </c>
      <c r="C118" s="95">
        <v>62.792234614000002</v>
      </c>
      <c r="D118" s="27" t="str">
        <f t="shared" si="38"/>
        <v>N/A</v>
      </c>
      <c r="E118" s="63">
        <v>62.867730184999999</v>
      </c>
      <c r="F118" s="27" t="str">
        <f t="shared" si="39"/>
        <v>N/A</v>
      </c>
      <c r="G118" s="63">
        <v>61.147143681000003</v>
      </c>
      <c r="H118" s="27" t="str">
        <f t="shared" si="40"/>
        <v>N/A</v>
      </c>
      <c r="I118" s="29">
        <v>0.1202</v>
      </c>
      <c r="J118" s="29">
        <v>-2.74</v>
      </c>
      <c r="K118" s="27" t="str">
        <f t="shared" si="37"/>
        <v>Yes</v>
      </c>
    </row>
    <row r="119" spans="1:11" x14ac:dyDescent="0.25">
      <c r="A119" s="90" t="s">
        <v>228</v>
      </c>
      <c r="B119" s="22" t="s">
        <v>49</v>
      </c>
      <c r="C119" s="95">
        <v>262.44018478999999</v>
      </c>
      <c r="D119" s="27" t="str">
        <f t="shared" si="38"/>
        <v>N/A</v>
      </c>
      <c r="E119" s="63">
        <v>232.13302034</v>
      </c>
      <c r="F119" s="27" t="str">
        <f t="shared" si="39"/>
        <v>N/A</v>
      </c>
      <c r="G119" s="63">
        <v>231.03530895</v>
      </c>
      <c r="H119" s="27" t="str">
        <f t="shared" si="40"/>
        <v>N/A</v>
      </c>
      <c r="I119" s="29">
        <v>-11.5</v>
      </c>
      <c r="J119" s="29">
        <v>-0.47299999999999998</v>
      </c>
      <c r="K119" s="27" t="str">
        <f t="shared" si="37"/>
        <v>Yes</v>
      </c>
    </row>
    <row r="120" spans="1:11" x14ac:dyDescent="0.25">
      <c r="A120" s="90" t="s">
        <v>229</v>
      </c>
      <c r="B120" s="22" t="s">
        <v>49</v>
      </c>
      <c r="C120" s="95">
        <v>84.819669499</v>
      </c>
      <c r="D120" s="27" t="str">
        <f t="shared" si="38"/>
        <v>N/A</v>
      </c>
      <c r="E120" s="63">
        <v>79.078309650999998</v>
      </c>
      <c r="F120" s="27" t="str">
        <f t="shared" si="39"/>
        <v>N/A</v>
      </c>
      <c r="G120" s="63">
        <v>81.383032673000002</v>
      </c>
      <c r="H120" s="27" t="str">
        <f t="shared" si="40"/>
        <v>N/A</v>
      </c>
      <c r="I120" s="29">
        <v>-6.77</v>
      </c>
      <c r="J120" s="29">
        <v>2.9140000000000001</v>
      </c>
      <c r="K120" s="27" t="str">
        <f t="shared" si="37"/>
        <v>Yes</v>
      </c>
    </row>
    <row r="121" spans="1:11" x14ac:dyDescent="0.25">
      <c r="A121" s="90" t="s">
        <v>230</v>
      </c>
      <c r="B121" s="22" t="s">
        <v>49</v>
      </c>
      <c r="C121" s="95">
        <v>3972.2495687000001</v>
      </c>
      <c r="D121" s="27" t="str">
        <f t="shared" si="38"/>
        <v>N/A</v>
      </c>
      <c r="E121" s="63">
        <v>4370.9092701999998</v>
      </c>
      <c r="F121" s="27" t="str">
        <f t="shared" si="39"/>
        <v>N/A</v>
      </c>
      <c r="G121" s="63">
        <v>4543.8672592000003</v>
      </c>
      <c r="H121" s="27" t="str">
        <f t="shared" si="40"/>
        <v>N/A</v>
      </c>
      <c r="I121" s="29">
        <v>10.039999999999999</v>
      </c>
      <c r="J121" s="29">
        <v>3.9569999999999999</v>
      </c>
      <c r="K121" s="27" t="str">
        <f t="shared" si="37"/>
        <v>Yes</v>
      </c>
    </row>
    <row r="122" spans="1:11" x14ac:dyDescent="0.25">
      <c r="A122" s="90" t="s">
        <v>235</v>
      </c>
      <c r="B122" s="22" t="s">
        <v>49</v>
      </c>
      <c r="C122" s="95">
        <v>191.27379239000001</v>
      </c>
      <c r="D122" s="27" t="str">
        <f t="shared" si="38"/>
        <v>N/A</v>
      </c>
      <c r="E122" s="63">
        <v>183.10679291</v>
      </c>
      <c r="F122" s="27" t="str">
        <f t="shared" si="39"/>
        <v>N/A</v>
      </c>
      <c r="G122" s="63">
        <v>189.22902678</v>
      </c>
      <c r="H122" s="27" t="str">
        <f t="shared" si="40"/>
        <v>N/A</v>
      </c>
      <c r="I122" s="29">
        <v>-4.2699999999999996</v>
      </c>
      <c r="J122" s="29">
        <v>3.3439999999999999</v>
      </c>
      <c r="K122" s="27" t="str">
        <f t="shared" si="37"/>
        <v>Yes</v>
      </c>
    </row>
    <row r="123" spans="1:11" x14ac:dyDescent="0.25">
      <c r="A123" s="90" t="s">
        <v>236</v>
      </c>
      <c r="B123" s="22" t="s">
        <v>49</v>
      </c>
      <c r="C123" s="95">
        <v>162.92490501</v>
      </c>
      <c r="D123" s="27" t="str">
        <f t="shared" si="38"/>
        <v>N/A</v>
      </c>
      <c r="E123" s="63">
        <v>154.8076974</v>
      </c>
      <c r="F123" s="27" t="str">
        <f t="shared" si="39"/>
        <v>N/A</v>
      </c>
      <c r="G123" s="63">
        <v>156.60817650999999</v>
      </c>
      <c r="H123" s="27" t="str">
        <f t="shared" si="40"/>
        <v>N/A</v>
      </c>
      <c r="I123" s="29">
        <v>-4.9800000000000004</v>
      </c>
      <c r="J123" s="29">
        <v>1.163</v>
      </c>
      <c r="K123" s="27" t="str">
        <f t="shared" si="37"/>
        <v>Yes</v>
      </c>
    </row>
    <row r="124" spans="1:11" x14ac:dyDescent="0.25">
      <c r="A124" s="90" t="s">
        <v>237</v>
      </c>
      <c r="B124" s="22" t="s">
        <v>49</v>
      </c>
      <c r="C124" s="95">
        <v>72.605300209999996</v>
      </c>
      <c r="D124" s="27" t="str">
        <f t="shared" si="38"/>
        <v>N/A</v>
      </c>
      <c r="E124" s="63">
        <v>74.884157705999996</v>
      </c>
      <c r="F124" s="27" t="str">
        <f>IF($B124="N/A","N/A",IF(E124&gt;15,"No",IF(E124&lt;-15,"No","Yes")))</f>
        <v>N/A</v>
      </c>
      <c r="G124" s="63">
        <v>75.633308341000003</v>
      </c>
      <c r="H124" s="27" t="str">
        <f t="shared" si="40"/>
        <v>N/A</v>
      </c>
      <c r="I124" s="29">
        <v>3.1389999999999998</v>
      </c>
      <c r="J124" s="29">
        <v>1</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0.19886759770000001</v>
      </c>
      <c r="D126" s="27" t="str">
        <f>IF($B126="N/A","N/A",IF(C126&gt;15,"No",IF(C126&lt;-15,"No","Yes")))</f>
        <v>N/A</v>
      </c>
      <c r="E126" s="29">
        <v>0.19561126400000001</v>
      </c>
      <c r="F126" s="27" t="str">
        <f>IF($B126="N/A","N/A",IF(E126&gt;15,"No",IF(E126&lt;-15,"No","Yes")))</f>
        <v>N/A</v>
      </c>
      <c r="G126" s="29">
        <v>0.133378779</v>
      </c>
      <c r="H126" s="27" t="str">
        <f t="shared" si="40"/>
        <v>N/A</v>
      </c>
      <c r="I126" s="29">
        <v>-1.64</v>
      </c>
      <c r="J126" s="29">
        <v>-31.8</v>
      </c>
      <c r="K126" s="27" t="str">
        <f>IF(J126="Div by 0", "N/A", IF(J126="N/A","N/A", IF(J126&gt;30, "No", IF(J126&lt;-30, "No", "Yes"))))</f>
        <v>No</v>
      </c>
    </row>
    <row r="127" spans="1:11" x14ac:dyDescent="0.25">
      <c r="A127" s="88" t="s">
        <v>241</v>
      </c>
      <c r="B127" s="22" t="s">
        <v>49</v>
      </c>
      <c r="C127" s="93">
        <v>0</v>
      </c>
      <c r="D127" s="27" t="str">
        <f>IF($B127="N/A","N/A",IF(C127&gt;15,"No",IF(C127&lt;-15,"No","Yes")))</f>
        <v>N/A</v>
      </c>
      <c r="E127" s="29">
        <v>0</v>
      </c>
      <c r="F127" s="27" t="str">
        <f t="shared" ref="F127:F136" si="41">IF($B127="N/A","N/A",IF(E127&gt;15,"No",IF(E127&lt;-15,"No","Yes")))</f>
        <v>N/A</v>
      </c>
      <c r="G127" s="29">
        <v>0</v>
      </c>
      <c r="H127" s="27" t="str">
        <f t="shared" si="40"/>
        <v>N/A</v>
      </c>
      <c r="I127" s="29" t="s">
        <v>1205</v>
      </c>
      <c r="J127" s="29" t="s">
        <v>1205</v>
      </c>
      <c r="K127" s="27" t="str">
        <f>IF(J127="Div by 0", "N/A", IF(J127="N/A","N/A", IF(J127&gt;30, "No", IF(J127&lt;-30, "No", "Yes"))))</f>
        <v>N/A</v>
      </c>
    </row>
    <row r="128" spans="1:11" x14ac:dyDescent="0.25">
      <c r="A128" s="88" t="s">
        <v>242</v>
      </c>
      <c r="B128" s="22" t="s">
        <v>49</v>
      </c>
      <c r="C128" s="93">
        <v>0.34919735289999998</v>
      </c>
      <c r="D128" s="27" t="str">
        <f>IF($B128="N/A","N/A",IF(C128&gt;15,"No",IF(C128&lt;-15,"No","Yes")))</f>
        <v>N/A</v>
      </c>
      <c r="E128" s="29">
        <v>0.33100669640000002</v>
      </c>
      <c r="F128" s="27" t="str">
        <f t="shared" si="41"/>
        <v>N/A</v>
      </c>
      <c r="G128" s="29">
        <v>0.36589434279999999</v>
      </c>
      <c r="H128" s="27" t="str">
        <f t="shared" si="40"/>
        <v>N/A</v>
      </c>
      <c r="I128" s="29">
        <v>-5.21</v>
      </c>
      <c r="J128" s="29">
        <v>10.54</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39.990957289000001</v>
      </c>
      <c r="D130" s="27" t="str">
        <f>IF($B130="N/A","N/A",IF(C130&gt;15,"No",IF(C130&lt;-15,"No","Yes")))</f>
        <v>N/A</v>
      </c>
      <c r="E130" s="29">
        <v>39.564529508</v>
      </c>
      <c r="F130" s="27" t="str">
        <f t="shared" si="41"/>
        <v>N/A</v>
      </c>
      <c r="G130" s="29">
        <v>35.811774868000001</v>
      </c>
      <c r="H130" s="27" t="str">
        <f t="shared" si="40"/>
        <v>N/A</v>
      </c>
      <c r="I130" s="29">
        <v>-1.07</v>
      </c>
      <c r="J130" s="29">
        <v>-9.49</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134.77252141</v>
      </c>
      <c r="D132" s="27" t="str">
        <f>IF($B132="N/A","N/A",IF(C132&gt;15,"No",IF(C132&lt;-15,"No","Yes")))</f>
        <v>N/A</v>
      </c>
      <c r="E132" s="101">
        <v>144.21266377000001</v>
      </c>
      <c r="F132" s="27" t="str">
        <f t="shared" si="41"/>
        <v>N/A</v>
      </c>
      <c r="G132" s="101">
        <v>184.55648102999999</v>
      </c>
      <c r="H132" s="27" t="str">
        <f>IF($B132="N/A","N/A",IF(G132&gt;15,"No",IF(G132&lt;-15,"No","Yes")))</f>
        <v>N/A</v>
      </c>
      <c r="I132" s="29">
        <v>7.0049999999999999</v>
      </c>
      <c r="J132" s="29">
        <v>27.98</v>
      </c>
      <c r="K132" s="27" t="str">
        <f>IF(J132="Div by 0", "N/A", IF(J132="N/A","N/A", IF(J132&gt;30, "No", IF(J132&lt;-30, "No", "Yes"))))</f>
        <v>Yes</v>
      </c>
    </row>
    <row r="133" spans="1:11" x14ac:dyDescent="0.25">
      <c r="A133" s="88" t="s">
        <v>241</v>
      </c>
      <c r="B133" s="22" t="s">
        <v>49</v>
      </c>
      <c r="C133" s="100" t="s">
        <v>1205</v>
      </c>
      <c r="D133" s="27" t="str">
        <f>IF($B133="N/A","N/A",IF(C133&gt;15,"No",IF(C133&lt;-15,"No","Yes")))</f>
        <v>N/A</v>
      </c>
      <c r="E133" s="101" t="s">
        <v>1205</v>
      </c>
      <c r="F133" s="27" t="str">
        <f t="shared" si="41"/>
        <v>N/A</v>
      </c>
      <c r="G133" s="101" t="s">
        <v>1205</v>
      </c>
      <c r="H133" s="27" t="str">
        <f t="shared" si="40"/>
        <v>N/A</v>
      </c>
      <c r="I133" s="29" t="s">
        <v>1205</v>
      </c>
      <c r="J133" s="29" t="s">
        <v>1205</v>
      </c>
      <c r="K133" s="27" t="str">
        <f>IF(J133="Div by 0", "N/A", IF(J133="N/A","N/A", IF(J133&gt;30, "No", IF(J133&lt;-30, "No", "Yes"))))</f>
        <v>N/A</v>
      </c>
    </row>
    <row r="134" spans="1:11" x14ac:dyDescent="0.25">
      <c r="A134" s="88" t="s">
        <v>242</v>
      </c>
      <c r="B134" s="22" t="s">
        <v>49</v>
      </c>
      <c r="C134" s="100">
        <v>172.96536766</v>
      </c>
      <c r="D134" s="27" t="str">
        <f>IF($B134="N/A","N/A",IF(C134&gt;15,"No",IF(C134&lt;-15,"No","Yes")))</f>
        <v>N/A</v>
      </c>
      <c r="E134" s="101">
        <v>185.77228554999999</v>
      </c>
      <c r="F134" s="27" t="str">
        <f t="shared" si="41"/>
        <v>N/A</v>
      </c>
      <c r="G134" s="101">
        <v>178.47539570000001</v>
      </c>
      <c r="H134" s="27" t="str">
        <f t="shared" si="40"/>
        <v>N/A</v>
      </c>
      <c r="I134" s="29">
        <v>7.4039999999999999</v>
      </c>
      <c r="J134" s="29">
        <v>-3.93</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121.71130180999999</v>
      </c>
      <c r="D136" s="27" t="str">
        <f>IF($B136="N/A","N/A",IF(C136&gt;15,"No",IF(C136&lt;-15,"No","Yes")))</f>
        <v>N/A</v>
      </c>
      <c r="E136" s="101">
        <v>121.10226514999999</v>
      </c>
      <c r="F136" s="27" t="str">
        <f t="shared" si="41"/>
        <v>N/A</v>
      </c>
      <c r="G136" s="101">
        <v>122.62954661000001</v>
      </c>
      <c r="H136" s="27" t="str">
        <f t="shared" si="40"/>
        <v>N/A</v>
      </c>
      <c r="I136" s="29">
        <v>-0.5</v>
      </c>
      <c r="J136" s="29">
        <v>1.2609999999999999</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95.463513061</v>
      </c>
      <c r="D138" s="27" t="str">
        <f>IF($B138="N/A","N/A",IF(C138&gt;60,"Yes","No"))</f>
        <v>Yes</v>
      </c>
      <c r="E138" s="29">
        <v>96.471571732000001</v>
      </c>
      <c r="F138" s="27" t="str">
        <f>IF($B138="N/A","N/A",IF(E138&gt;60,"Yes","No"))</f>
        <v>Yes</v>
      </c>
      <c r="G138" s="29">
        <v>90.095544301000004</v>
      </c>
      <c r="H138" s="27" t="str">
        <f>IF($B138="N/A","N/A",IF(G138&gt;60,"Yes","No"))</f>
        <v>Yes</v>
      </c>
      <c r="I138" s="29">
        <v>1.056</v>
      </c>
      <c r="J138" s="29">
        <v>-6.61</v>
      </c>
      <c r="K138" s="27" t="str">
        <f t="shared" ref="K138:K155" si="42">IF(J138="Div by 0", "N/A", IF(J138="N/A","N/A", IF(J138&gt;30, "No", IF(J138&lt;-30, "No", "Yes"))))</f>
        <v>Yes</v>
      </c>
    </row>
    <row r="139" spans="1:11" x14ac:dyDescent="0.25">
      <c r="A139" s="88" t="s">
        <v>245</v>
      </c>
      <c r="B139" s="22" t="s">
        <v>83</v>
      </c>
      <c r="C139" s="93">
        <v>99.916871280999999</v>
      </c>
      <c r="D139" s="27" t="str">
        <f>IF($B139="N/A","N/A",IF(C139&gt;100,"No",IF(C139&lt;85,"No","Yes")))</f>
        <v>Yes</v>
      </c>
      <c r="E139" s="29">
        <v>99.885553197999997</v>
      </c>
      <c r="F139" s="27" t="str">
        <f>IF($B139="N/A","N/A",IF(E139&gt;100,"No",IF(E139&lt;85,"No","Yes")))</f>
        <v>Yes</v>
      </c>
      <c r="G139" s="29">
        <v>99.559830153999997</v>
      </c>
      <c r="H139" s="27" t="str">
        <f>IF($B139="N/A","N/A",IF(G139&gt;100,"No",IF(G139&lt;85,"No","Yes")))</f>
        <v>Yes</v>
      </c>
      <c r="I139" s="29">
        <v>-3.1E-2</v>
      </c>
      <c r="J139" s="29">
        <v>-0.32600000000000001</v>
      </c>
      <c r="K139" s="27" t="str">
        <f t="shared" si="42"/>
        <v>Yes</v>
      </c>
    </row>
    <row r="140" spans="1:11" x14ac:dyDescent="0.25">
      <c r="A140" s="88" t="s">
        <v>246</v>
      </c>
      <c r="B140" s="22" t="s">
        <v>49</v>
      </c>
      <c r="C140" s="93">
        <v>12.849530533999999</v>
      </c>
      <c r="D140" s="27" t="str">
        <f>IF($B140="N/A","N/A",IF(C140&gt;15,"No",IF(C140&lt;-15,"No","Yes")))</f>
        <v>N/A</v>
      </c>
      <c r="E140" s="29">
        <v>13.618124093</v>
      </c>
      <c r="F140" s="27" t="str">
        <f>IF($B140="N/A","N/A",IF(E140&gt;15,"No",IF(E140&lt;-15,"No","Yes")))</f>
        <v>N/A</v>
      </c>
      <c r="G140" s="29">
        <v>14.360994156</v>
      </c>
      <c r="H140" s="27" t="str">
        <f>IF($B140="N/A","N/A",IF(G140&gt;15,"No",IF(G140&lt;-15,"No","Yes")))</f>
        <v>N/A</v>
      </c>
      <c r="I140" s="29">
        <v>5.9809999999999999</v>
      </c>
      <c r="J140" s="29">
        <v>5.4550000000000001</v>
      </c>
      <c r="K140" s="27" t="str">
        <f t="shared" si="42"/>
        <v>Yes</v>
      </c>
    </row>
    <row r="141" spans="1:11" x14ac:dyDescent="0.25">
      <c r="A141" s="88" t="s">
        <v>184</v>
      </c>
      <c r="B141" s="22" t="s">
        <v>11</v>
      </c>
      <c r="C141" s="93">
        <v>7.7834289652999997</v>
      </c>
      <c r="D141" s="27" t="str">
        <f>IF($B141="N/A","N/A",IF(C141&gt;25,"No",IF(C141&lt;5,"No","Yes")))</f>
        <v>Yes</v>
      </c>
      <c r="E141" s="29">
        <v>7.7171021464000003</v>
      </c>
      <c r="F141" s="27" t="str">
        <f>IF($B141="N/A","N/A",IF(E141&gt;25,"No",IF(E141&lt;5,"No","Yes")))</f>
        <v>Yes</v>
      </c>
      <c r="G141" s="29">
        <v>7.4022783941999997</v>
      </c>
      <c r="H141" s="27" t="str">
        <f>IF($B141="N/A","N/A",IF(G141&gt;25,"No",IF(G141&lt;5,"No","Yes")))</f>
        <v>Yes</v>
      </c>
      <c r="I141" s="29">
        <v>-0.85199999999999998</v>
      </c>
      <c r="J141" s="29">
        <v>-4.08</v>
      </c>
      <c r="K141" s="27" t="str">
        <f t="shared" si="42"/>
        <v>Yes</v>
      </c>
    </row>
    <row r="142" spans="1:11" x14ac:dyDescent="0.25">
      <c r="A142" s="88" t="s">
        <v>185</v>
      </c>
      <c r="B142" s="22" t="s">
        <v>12</v>
      </c>
      <c r="C142" s="93">
        <v>68.297724105</v>
      </c>
      <c r="D142" s="27" t="str">
        <f>IF($B142="N/A","N/A",IF(C142&gt;70,"No",IF(C142&lt;40,"No","Yes")))</f>
        <v>Yes</v>
      </c>
      <c r="E142" s="29">
        <v>67.359870838000006</v>
      </c>
      <c r="F142" s="27" t="str">
        <f>IF($B142="N/A","N/A",IF(E142&gt;70,"No",IF(E142&lt;40,"No","Yes")))</f>
        <v>Yes</v>
      </c>
      <c r="G142" s="29">
        <v>66.435705416999994</v>
      </c>
      <c r="H142" s="27" t="str">
        <f>IF($B142="N/A","N/A",IF(G142&gt;70,"No",IF(G142&lt;40,"No","Yes")))</f>
        <v>Yes</v>
      </c>
      <c r="I142" s="29">
        <v>-1.37</v>
      </c>
      <c r="J142" s="29">
        <v>-1.37</v>
      </c>
      <c r="K142" s="27" t="str">
        <f t="shared" si="42"/>
        <v>Yes</v>
      </c>
    </row>
    <row r="143" spans="1:11" x14ac:dyDescent="0.25">
      <c r="A143" s="88" t="s">
        <v>186</v>
      </c>
      <c r="B143" s="22" t="s">
        <v>13</v>
      </c>
      <c r="C143" s="93">
        <v>23.910390019000001</v>
      </c>
      <c r="D143" s="27" t="str">
        <f>IF($B143="N/A","N/A",IF(C143&gt;55,"No",IF(C143&lt;20,"No","Yes")))</f>
        <v>Yes</v>
      </c>
      <c r="E143" s="29">
        <v>24.893282540000001</v>
      </c>
      <c r="F143" s="27" t="str">
        <f>IF($B143="N/A","N/A",IF(E143&gt;55,"No",IF(E143&lt;20,"No","Yes")))</f>
        <v>Yes</v>
      </c>
      <c r="G143" s="29">
        <v>26.137449620999998</v>
      </c>
      <c r="H143" s="27" t="str">
        <f>IF($B143="N/A","N/A",IF(G143&gt;55,"No",IF(G143&lt;20,"No","Yes")))</f>
        <v>Yes</v>
      </c>
      <c r="I143" s="29">
        <v>4.1109999999999998</v>
      </c>
      <c r="J143" s="29">
        <v>4.9980000000000002</v>
      </c>
      <c r="K143" s="27" t="str">
        <f t="shared" si="42"/>
        <v>Yes</v>
      </c>
    </row>
    <row r="144" spans="1:11" x14ac:dyDescent="0.25">
      <c r="A144" s="88" t="s">
        <v>869</v>
      </c>
      <c r="B144" s="22" t="s">
        <v>875</v>
      </c>
      <c r="C144" s="93">
        <v>97.089604476000005</v>
      </c>
      <c r="D144" s="27" t="str">
        <f>IF($B144="N/A","N/A",IF(C144&gt;95,"Yes","No"))</f>
        <v>Yes</v>
      </c>
      <c r="E144" s="29">
        <v>97.011003970000004</v>
      </c>
      <c r="F144" s="27" t="str">
        <f>IF($B144="N/A","N/A",IF(E144&gt;95,"Yes","No"))</f>
        <v>Yes</v>
      </c>
      <c r="G144" s="29">
        <v>97.203634029</v>
      </c>
      <c r="H144" s="27" t="str">
        <f>IF($B144="N/A","N/A",IF(G144&gt;95,"Yes","No"))</f>
        <v>Yes</v>
      </c>
      <c r="I144" s="29">
        <v>-8.1000000000000003E-2</v>
      </c>
      <c r="J144" s="29">
        <v>0.1986</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99.832286535999998</v>
      </c>
      <c r="D148" s="27" t="str">
        <f>IF($B148="N/A","N/A",IF(C148&gt;15,"No",IF(C148&lt;-15,"No","Yes")))</f>
        <v>N/A</v>
      </c>
      <c r="E148" s="29">
        <v>99.826601550999996</v>
      </c>
      <c r="F148" s="27" t="str">
        <f>IF($B148="N/A","N/A",IF(E148&gt;15,"No",IF(E148&lt;-15,"No","Yes")))</f>
        <v>N/A</v>
      </c>
      <c r="G148" s="29">
        <v>99.813174744999998</v>
      </c>
      <c r="H148" s="27" t="str">
        <f>IF($B148="N/A","N/A",IF(G148&gt;15,"No",IF(G148&lt;-15,"No","Yes")))</f>
        <v>N/A</v>
      </c>
      <c r="I148" s="29">
        <v>-6.0000000000000001E-3</v>
      </c>
      <c r="J148" s="29">
        <v>-1.2999999999999999E-2</v>
      </c>
      <c r="K148" s="27" t="str">
        <f t="shared" si="42"/>
        <v>Yes</v>
      </c>
    </row>
    <row r="149" spans="1:11" x14ac:dyDescent="0.25">
      <c r="A149" s="88" t="s">
        <v>249</v>
      </c>
      <c r="B149" s="22" t="s">
        <v>54</v>
      </c>
      <c r="C149" s="93">
        <v>98.048722444000006</v>
      </c>
      <c r="D149" s="27" t="str">
        <f>IF($B149="N/A","N/A",IF(C149&gt;100,"No",IF(C149&lt;98,"No","Yes")))</f>
        <v>Yes</v>
      </c>
      <c r="E149" s="29">
        <v>97.996618202999997</v>
      </c>
      <c r="F149" s="27" t="str">
        <f>IF($B149="N/A","N/A",IF(E149&gt;100,"No",IF(E149&lt;98,"No","Yes")))</f>
        <v>No</v>
      </c>
      <c r="G149" s="29">
        <v>98.083255519000005</v>
      </c>
      <c r="H149" s="27" t="str">
        <f>IF($B149="N/A","N/A",IF(G149&gt;100,"No",IF(G149&lt;98,"No","Yes")))</f>
        <v>Yes</v>
      </c>
      <c r="I149" s="29">
        <v>-5.2999999999999999E-2</v>
      </c>
      <c r="J149" s="29">
        <v>8.8400000000000006E-2</v>
      </c>
      <c r="K149" s="27" t="str">
        <f t="shared" si="42"/>
        <v>Yes</v>
      </c>
    </row>
    <row r="150" spans="1:11" x14ac:dyDescent="0.25">
      <c r="A150" s="88" t="s">
        <v>250</v>
      </c>
      <c r="B150" s="22" t="s">
        <v>49</v>
      </c>
      <c r="C150" s="93">
        <v>23.773244389999999</v>
      </c>
      <c r="D150" s="27" t="str">
        <f>IF($B150="N/A","N/A",IF(C150&gt;15,"No",IF(C150&lt;-15,"No","Yes")))</f>
        <v>N/A</v>
      </c>
      <c r="E150" s="29">
        <v>23.893017624999999</v>
      </c>
      <c r="F150" s="27" t="str">
        <f>IF($B150="N/A","N/A",IF(E150&gt;15,"No",IF(E150&lt;-15,"No","Yes")))</f>
        <v>N/A</v>
      </c>
      <c r="G150" s="29">
        <v>22.808017597999999</v>
      </c>
      <c r="H150" s="27" t="str">
        <f>IF($B150="N/A","N/A",IF(G150&gt;15,"No",IF(G150&lt;-15,"No","Yes")))</f>
        <v>N/A</v>
      </c>
      <c r="I150" s="29">
        <v>0.50380000000000003</v>
      </c>
      <c r="J150" s="29">
        <v>-4.54</v>
      </c>
      <c r="K150" s="27" t="str">
        <f t="shared" si="42"/>
        <v>Yes</v>
      </c>
    </row>
    <row r="151" spans="1:11" x14ac:dyDescent="0.25">
      <c r="A151" s="88" t="s">
        <v>251</v>
      </c>
      <c r="B151" s="22" t="s">
        <v>49</v>
      </c>
      <c r="C151" s="93">
        <v>76.204263896</v>
      </c>
      <c r="D151" s="27" t="str">
        <f>IF($B151="N/A","N/A",IF(C151&gt;15,"No",IF(C151&lt;-15,"No","Yes")))</f>
        <v>N/A</v>
      </c>
      <c r="E151" s="29">
        <v>76.098104003000003</v>
      </c>
      <c r="F151" s="27" t="str">
        <f>IF($B151="N/A","N/A",IF(E151&gt;15,"No",IF(E151&lt;-15,"No","Yes")))</f>
        <v>N/A</v>
      </c>
      <c r="G151" s="29">
        <v>77.184725990999993</v>
      </c>
      <c r="H151" s="27" t="str">
        <f>IF($B151="N/A","N/A",IF(G151&gt;15,"No",IF(G151&lt;-15,"No","Yes")))</f>
        <v>N/A</v>
      </c>
      <c r="I151" s="29">
        <v>-0.13900000000000001</v>
      </c>
      <c r="J151" s="29">
        <v>1.4279999999999999</v>
      </c>
      <c r="K151" s="27" t="str">
        <f t="shared" si="42"/>
        <v>Yes</v>
      </c>
    </row>
    <row r="152" spans="1:11" x14ac:dyDescent="0.25">
      <c r="A152" s="88" t="s">
        <v>252</v>
      </c>
      <c r="B152" s="22" t="s">
        <v>49</v>
      </c>
      <c r="C152" s="93">
        <v>2.2415814199999998E-2</v>
      </c>
      <c r="D152" s="27" t="str">
        <f>IF($B152="N/A","N/A",IF(C152&gt;15,"No",IF(C152&lt;-15,"No","Yes")))</f>
        <v>N/A</v>
      </c>
      <c r="E152" s="29">
        <v>8.8163944000000001E-3</v>
      </c>
      <c r="F152" s="27" t="str">
        <f>IF($B152="N/A","N/A",IF(E152&gt;15,"No",IF(E152&lt;-15,"No","Yes")))</f>
        <v>N/A</v>
      </c>
      <c r="G152" s="29">
        <v>7.2090725000000001E-3</v>
      </c>
      <c r="H152" s="27" t="str">
        <f>IF($B152="N/A","N/A",IF(G152&gt;15,"No",IF(G152&lt;-15,"No","Yes")))</f>
        <v>N/A</v>
      </c>
      <c r="I152" s="29">
        <v>-60.7</v>
      </c>
      <c r="J152" s="29">
        <v>-18.2</v>
      </c>
      <c r="K152" s="27" t="str">
        <f t="shared" si="42"/>
        <v>Yes</v>
      </c>
    </row>
    <row r="153" spans="1:11" x14ac:dyDescent="0.25">
      <c r="A153" s="88" t="s">
        <v>253</v>
      </c>
      <c r="B153" s="22" t="s">
        <v>49</v>
      </c>
      <c r="C153" s="93">
        <v>6.7466700000000002E-5</v>
      </c>
      <c r="D153" s="27" t="str">
        <f>IF($B153="N/A","N/A",IF(C153&gt;15,"No",IF(C153&lt;-15,"No","Yes")))</f>
        <v>N/A</v>
      </c>
      <c r="E153" s="29">
        <v>5.4230900000000003E-5</v>
      </c>
      <c r="F153" s="27" t="str">
        <f>IF($B153="N/A","N/A",IF(E153&gt;15,"No",IF(E153&lt;-15,"No","Yes")))</f>
        <v>N/A</v>
      </c>
      <c r="G153" s="29">
        <v>1.35255E-5</v>
      </c>
      <c r="H153" s="27" t="str">
        <f>IF($B153="N/A","N/A",IF(G153&gt;15,"No",IF(G153&lt;-15,"No","Yes")))</f>
        <v>N/A</v>
      </c>
      <c r="I153" s="29">
        <v>-19.600000000000001</v>
      </c>
      <c r="J153" s="29">
        <v>-75.099999999999994</v>
      </c>
      <c r="K153" s="27" t="str">
        <f t="shared" si="42"/>
        <v>No</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99.999979639000003</v>
      </c>
      <c r="F155" s="27" t="str">
        <f>IF($B155="N/A","N/A",IF(E155&gt;100,"No",IF(E155&lt;98,"No","Yes")))</f>
        <v>Yes</v>
      </c>
      <c r="G155" s="29">
        <v>99.999991238000007</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37.149413774999999</v>
      </c>
      <c r="D159" s="27" t="str">
        <f t="shared" ref="D159:D182" si="43">IF($B159="N/A","N/A",IF(C159&gt;15,"No",IF(C159&lt;-15,"No","Yes")))</f>
        <v>N/A</v>
      </c>
      <c r="E159" s="27">
        <v>38.253377125999997</v>
      </c>
      <c r="F159" s="27" t="str">
        <f t="shared" ref="F159:F182" si="44">IF($B159="N/A","N/A",IF(E159&gt;15,"No",IF(E159&lt;-15,"No","Yes")))</f>
        <v>N/A</v>
      </c>
      <c r="G159" s="29">
        <v>43.601194163999999</v>
      </c>
      <c r="H159" s="27" t="str">
        <f t="shared" ref="H159:H182" si="45">IF($B159="N/A","N/A",IF(G159&gt;15,"No",IF(G159&lt;-15,"No","Yes")))</f>
        <v>N/A</v>
      </c>
      <c r="I159" s="29">
        <v>2.972</v>
      </c>
      <c r="J159" s="29">
        <v>13.98</v>
      </c>
      <c r="K159" s="27" t="str">
        <f t="shared" ref="K159:K182" si="46">IF(J159="Div by 0", "N/A", IF(J159="N/A","N/A", IF(J159&gt;30, "No", IF(J159&lt;-30, "No", "Yes"))))</f>
        <v>Yes</v>
      </c>
    </row>
    <row r="160" spans="1:11" ht="12.75" customHeight="1" x14ac:dyDescent="0.25">
      <c r="A160" s="88" t="s">
        <v>256</v>
      </c>
      <c r="B160" s="22" t="s">
        <v>49</v>
      </c>
      <c r="C160" s="91">
        <v>22.864050399</v>
      </c>
      <c r="D160" s="22" t="s">
        <v>49</v>
      </c>
      <c r="E160" s="27">
        <v>22.182115913000001</v>
      </c>
      <c r="F160" s="22" t="s">
        <v>49</v>
      </c>
      <c r="G160" s="29">
        <v>20.587083557</v>
      </c>
      <c r="H160" s="22" t="s">
        <v>49</v>
      </c>
      <c r="I160" s="29">
        <v>-2.98</v>
      </c>
      <c r="J160" s="29">
        <v>-7.19</v>
      </c>
      <c r="K160" s="27" t="str">
        <f t="shared" si="46"/>
        <v>Yes</v>
      </c>
    </row>
    <row r="161" spans="1:11" x14ac:dyDescent="0.25">
      <c r="A161" s="90" t="s">
        <v>257</v>
      </c>
      <c r="B161" s="22" t="s">
        <v>49</v>
      </c>
      <c r="C161" s="91">
        <v>8.3327062769999998</v>
      </c>
      <c r="D161" s="27" t="str">
        <f t="shared" si="43"/>
        <v>N/A</v>
      </c>
      <c r="E161" s="27">
        <v>7.9470241978000002</v>
      </c>
      <c r="F161" s="27" t="str">
        <f t="shared" si="44"/>
        <v>N/A</v>
      </c>
      <c r="G161" s="29">
        <v>7.2551876555000003</v>
      </c>
      <c r="H161" s="27" t="str">
        <f t="shared" si="45"/>
        <v>N/A</v>
      </c>
      <c r="I161" s="29">
        <v>-4.63</v>
      </c>
      <c r="J161" s="29">
        <v>-8.7100000000000009</v>
      </c>
      <c r="K161" s="27" t="str">
        <f t="shared" si="46"/>
        <v>Yes</v>
      </c>
    </row>
    <row r="162" spans="1:11" x14ac:dyDescent="0.25">
      <c r="A162" s="90" t="s">
        <v>755</v>
      </c>
      <c r="B162" s="22" t="s">
        <v>49</v>
      </c>
      <c r="C162" s="91">
        <v>1.7031722607999999</v>
      </c>
      <c r="D162" s="27" t="str">
        <f t="shared" si="43"/>
        <v>N/A</v>
      </c>
      <c r="E162" s="27">
        <v>1.7620947053</v>
      </c>
      <c r="F162" s="27" t="str">
        <f t="shared" si="44"/>
        <v>N/A</v>
      </c>
      <c r="G162" s="29">
        <v>1.6335909425999999</v>
      </c>
      <c r="H162" s="27" t="str">
        <f t="shared" si="45"/>
        <v>N/A</v>
      </c>
      <c r="I162" s="29">
        <v>3.46</v>
      </c>
      <c r="J162" s="29">
        <v>-7.29</v>
      </c>
      <c r="K162" s="27" t="str">
        <f t="shared" si="46"/>
        <v>Yes</v>
      </c>
    </row>
    <row r="163" spans="1:11" x14ac:dyDescent="0.25">
      <c r="A163" s="90" t="s">
        <v>258</v>
      </c>
      <c r="B163" s="22" t="s">
        <v>49</v>
      </c>
      <c r="C163" s="91">
        <v>9.3206495194999999</v>
      </c>
      <c r="D163" s="27" t="str">
        <f t="shared" si="43"/>
        <v>N/A</v>
      </c>
      <c r="E163" s="27">
        <v>9.0054534709999992</v>
      </c>
      <c r="F163" s="27" t="str">
        <f t="shared" si="44"/>
        <v>N/A</v>
      </c>
      <c r="G163" s="29">
        <v>8.2605507445999997</v>
      </c>
      <c r="H163" s="27" t="str">
        <f t="shared" si="45"/>
        <v>N/A</v>
      </c>
      <c r="I163" s="29">
        <v>-3.38</v>
      </c>
      <c r="J163" s="29">
        <v>-8.27</v>
      </c>
      <c r="K163" s="27" t="str">
        <f t="shared" si="46"/>
        <v>Yes</v>
      </c>
    </row>
    <row r="164" spans="1:11" x14ac:dyDescent="0.25">
      <c r="A164" s="90" t="s">
        <v>259</v>
      </c>
      <c r="B164" s="22" t="s">
        <v>49</v>
      </c>
      <c r="C164" s="91">
        <v>0.46083930350000002</v>
      </c>
      <c r="D164" s="27" t="str">
        <f t="shared" si="43"/>
        <v>N/A</v>
      </c>
      <c r="E164" s="27">
        <v>0.44004455009999999</v>
      </c>
      <c r="F164" s="27" t="str">
        <f t="shared" si="44"/>
        <v>N/A</v>
      </c>
      <c r="G164" s="29">
        <v>0.40339685310000001</v>
      </c>
      <c r="H164" s="27" t="str">
        <f t="shared" si="45"/>
        <v>N/A</v>
      </c>
      <c r="I164" s="29">
        <v>-4.51</v>
      </c>
      <c r="J164" s="29">
        <v>-8.33</v>
      </c>
      <c r="K164" s="27" t="str">
        <f t="shared" si="46"/>
        <v>Yes</v>
      </c>
    </row>
    <row r="165" spans="1:11" x14ac:dyDescent="0.25">
      <c r="A165" s="90" t="s">
        <v>260</v>
      </c>
      <c r="B165" s="22" t="s">
        <v>49</v>
      </c>
      <c r="C165" s="91">
        <v>0.62640673160000004</v>
      </c>
      <c r="D165" s="27" t="str">
        <f t="shared" si="43"/>
        <v>N/A</v>
      </c>
      <c r="E165" s="27">
        <v>0.54452037060000003</v>
      </c>
      <c r="F165" s="27" t="str">
        <f t="shared" si="44"/>
        <v>N/A</v>
      </c>
      <c r="G165" s="29">
        <v>0.57910975419999999</v>
      </c>
      <c r="H165" s="27" t="str">
        <f t="shared" si="45"/>
        <v>N/A</v>
      </c>
      <c r="I165" s="29">
        <v>-13.1</v>
      </c>
      <c r="J165" s="29">
        <v>6.3520000000000003</v>
      </c>
      <c r="K165" s="27" t="str">
        <f t="shared" si="46"/>
        <v>Yes</v>
      </c>
    </row>
    <row r="166" spans="1:11" x14ac:dyDescent="0.25">
      <c r="A166" s="90" t="s">
        <v>261</v>
      </c>
      <c r="B166" s="22" t="s">
        <v>49</v>
      </c>
      <c r="C166" s="91">
        <v>6.9703551500000002E-2</v>
      </c>
      <c r="D166" s="27" t="str">
        <f t="shared" si="43"/>
        <v>N/A</v>
      </c>
      <c r="E166" s="27">
        <v>4.4342662000000001E-3</v>
      </c>
      <c r="F166" s="27" t="str">
        <f t="shared" si="44"/>
        <v>N/A</v>
      </c>
      <c r="G166" s="29">
        <v>4.5555196999999999E-3</v>
      </c>
      <c r="H166" s="27" t="str">
        <f t="shared" si="45"/>
        <v>N/A</v>
      </c>
      <c r="I166" s="29">
        <v>-93.6</v>
      </c>
      <c r="J166" s="29">
        <v>2.734</v>
      </c>
      <c r="K166" s="27" t="str">
        <f t="shared" si="46"/>
        <v>Yes</v>
      </c>
    </row>
    <row r="167" spans="1:11" x14ac:dyDescent="0.25">
      <c r="A167" s="90" t="s">
        <v>262</v>
      </c>
      <c r="B167" s="22" t="s">
        <v>49</v>
      </c>
      <c r="C167" s="91">
        <v>5.8518886700000002E-2</v>
      </c>
      <c r="D167" s="27" t="str">
        <f t="shared" si="43"/>
        <v>N/A</v>
      </c>
      <c r="E167" s="27">
        <v>5.85774077E-2</v>
      </c>
      <c r="F167" s="27" t="str">
        <f t="shared" si="44"/>
        <v>N/A</v>
      </c>
      <c r="G167" s="29">
        <v>5.5132963E-2</v>
      </c>
      <c r="H167" s="27" t="str">
        <f t="shared" si="45"/>
        <v>N/A</v>
      </c>
      <c r="I167" s="29">
        <v>0.1</v>
      </c>
      <c r="J167" s="29">
        <v>-5.88</v>
      </c>
      <c r="K167" s="27" t="str">
        <f t="shared" si="46"/>
        <v>Yes</v>
      </c>
    </row>
    <row r="168" spans="1:11" x14ac:dyDescent="0.25">
      <c r="A168" s="90" t="s">
        <v>263</v>
      </c>
      <c r="B168" s="22" t="s">
        <v>49</v>
      </c>
      <c r="C168" s="91">
        <v>0.11805307249999999</v>
      </c>
      <c r="D168" s="27" t="str">
        <f t="shared" si="43"/>
        <v>N/A</v>
      </c>
      <c r="E168" s="27">
        <v>0.1098796127</v>
      </c>
      <c r="F168" s="27" t="str">
        <f t="shared" si="44"/>
        <v>N/A</v>
      </c>
      <c r="G168" s="29">
        <v>0.13569269370000001</v>
      </c>
      <c r="H168" s="27" t="str">
        <f t="shared" si="45"/>
        <v>N/A</v>
      </c>
      <c r="I168" s="29">
        <v>-6.92</v>
      </c>
      <c r="J168" s="29">
        <v>23.49</v>
      </c>
      <c r="K168" s="27" t="str">
        <f t="shared" si="46"/>
        <v>Yes</v>
      </c>
    </row>
    <row r="169" spans="1:11" x14ac:dyDescent="0.25">
      <c r="A169" s="90" t="s">
        <v>264</v>
      </c>
      <c r="B169" s="22" t="s">
        <v>49</v>
      </c>
      <c r="C169" s="91">
        <v>4.23150422E-2</v>
      </c>
      <c r="D169" s="27" t="str">
        <f t="shared" si="43"/>
        <v>N/A</v>
      </c>
      <c r="E169" s="27">
        <v>4.5176905000000003E-2</v>
      </c>
      <c r="F169" s="27" t="str">
        <f t="shared" si="44"/>
        <v>N/A</v>
      </c>
      <c r="G169" s="29">
        <v>4.4621742300000003E-2</v>
      </c>
      <c r="H169" s="27" t="str">
        <f t="shared" si="45"/>
        <v>N/A</v>
      </c>
      <c r="I169" s="29">
        <v>6.7629999999999999</v>
      </c>
      <c r="J169" s="29">
        <v>-1.23</v>
      </c>
      <c r="K169" s="27" t="str">
        <f t="shared" si="46"/>
        <v>Yes</v>
      </c>
    </row>
    <row r="170" spans="1:11" x14ac:dyDescent="0.25">
      <c r="A170" s="90" t="s">
        <v>265</v>
      </c>
      <c r="B170" s="22" t="s">
        <v>49</v>
      </c>
      <c r="C170" s="91">
        <v>2.1316857541999998</v>
      </c>
      <c r="D170" s="27" t="str">
        <f t="shared" si="43"/>
        <v>N/A</v>
      </c>
      <c r="E170" s="27">
        <v>2.2649104267000002</v>
      </c>
      <c r="F170" s="27" t="str">
        <f t="shared" si="44"/>
        <v>N/A</v>
      </c>
      <c r="G170" s="29">
        <v>2.2152446882999999</v>
      </c>
      <c r="H170" s="27" t="str">
        <f t="shared" si="45"/>
        <v>N/A</v>
      </c>
      <c r="I170" s="29">
        <v>6.25</v>
      </c>
      <c r="J170" s="29">
        <v>-2.19</v>
      </c>
      <c r="K170" s="27" t="str">
        <f t="shared" si="46"/>
        <v>Yes</v>
      </c>
    </row>
    <row r="171" spans="1:11" x14ac:dyDescent="0.25">
      <c r="A171" s="88" t="s">
        <v>266</v>
      </c>
      <c r="B171" s="22" t="s">
        <v>49</v>
      </c>
      <c r="C171" s="91">
        <v>39.986535824999997</v>
      </c>
      <c r="D171" s="27" t="str">
        <f t="shared" si="43"/>
        <v>N/A</v>
      </c>
      <c r="E171" s="27">
        <v>39.564506960999999</v>
      </c>
      <c r="F171" s="27" t="str">
        <f t="shared" si="44"/>
        <v>N/A</v>
      </c>
      <c r="G171" s="29">
        <v>35.811722279000001</v>
      </c>
      <c r="H171" s="27" t="str">
        <f t="shared" si="45"/>
        <v>N/A</v>
      </c>
      <c r="I171" s="29">
        <v>-1.06</v>
      </c>
      <c r="J171" s="29">
        <v>-9.49</v>
      </c>
      <c r="K171" s="27" t="str">
        <f t="shared" si="46"/>
        <v>Yes</v>
      </c>
    </row>
    <row r="172" spans="1:11" x14ac:dyDescent="0.25">
      <c r="A172" s="90" t="s">
        <v>267</v>
      </c>
      <c r="B172" s="22" t="s">
        <v>49</v>
      </c>
      <c r="C172" s="91">
        <v>4.5475569700000003E-2</v>
      </c>
      <c r="D172" s="27" t="str">
        <f t="shared" si="43"/>
        <v>N/A</v>
      </c>
      <c r="E172" s="27">
        <v>3.4113786700000003E-2</v>
      </c>
      <c r="F172" s="27" t="str">
        <f t="shared" si="44"/>
        <v>N/A</v>
      </c>
      <c r="G172" s="29">
        <v>3.0534471600000002E-2</v>
      </c>
      <c r="H172" s="27" t="str">
        <f t="shared" si="45"/>
        <v>N/A</v>
      </c>
      <c r="I172" s="29">
        <v>-25</v>
      </c>
      <c r="J172" s="29">
        <v>-10.5</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9.6824726067999993</v>
      </c>
      <c r="D175" s="27" t="str">
        <f t="shared" si="43"/>
        <v>N/A</v>
      </c>
      <c r="E175" s="27">
        <v>9.3525813553999999</v>
      </c>
      <c r="F175" s="27" t="str">
        <f t="shared" si="44"/>
        <v>N/A</v>
      </c>
      <c r="G175" s="29">
        <v>8.3538633009000005</v>
      </c>
      <c r="H175" s="27" t="str">
        <f t="shared" si="45"/>
        <v>N/A</v>
      </c>
      <c r="I175" s="29">
        <v>-3.41</v>
      </c>
      <c r="J175" s="29">
        <v>-10.7</v>
      </c>
      <c r="K175" s="27" t="str">
        <f t="shared" si="46"/>
        <v>Yes</v>
      </c>
    </row>
    <row r="176" spans="1:11" x14ac:dyDescent="0.25">
      <c r="A176" s="90" t="s">
        <v>270</v>
      </c>
      <c r="B176" s="22" t="s">
        <v>49</v>
      </c>
      <c r="C176" s="91">
        <v>14.197556388000001</v>
      </c>
      <c r="D176" s="27" t="str">
        <f t="shared" si="43"/>
        <v>N/A</v>
      </c>
      <c r="E176" s="27">
        <v>13.909376075000001</v>
      </c>
      <c r="F176" s="27" t="str">
        <f t="shared" si="44"/>
        <v>N/A</v>
      </c>
      <c r="G176" s="29">
        <v>13.062587777999999</v>
      </c>
      <c r="H176" s="27" t="str">
        <f t="shared" si="45"/>
        <v>N/A</v>
      </c>
      <c r="I176" s="29">
        <v>-2.0299999999999998</v>
      </c>
      <c r="J176" s="29">
        <v>-6.09</v>
      </c>
      <c r="K176" s="27" t="str">
        <f t="shared" si="46"/>
        <v>Yes</v>
      </c>
    </row>
    <row r="177" spans="1:11" x14ac:dyDescent="0.25">
      <c r="A177" s="90" t="s">
        <v>271</v>
      </c>
      <c r="B177" s="22" t="s">
        <v>49</v>
      </c>
      <c r="C177" s="91">
        <v>15.965642281999999</v>
      </c>
      <c r="D177" s="27" t="str">
        <f t="shared" si="43"/>
        <v>N/A</v>
      </c>
      <c r="E177" s="27">
        <v>16.165883944000001</v>
      </c>
      <c r="F177" s="27" t="str">
        <f t="shared" si="44"/>
        <v>N/A</v>
      </c>
      <c r="G177" s="29">
        <v>14.261846405</v>
      </c>
      <c r="H177" s="27" t="str">
        <f t="shared" si="45"/>
        <v>N/A</v>
      </c>
      <c r="I177" s="29">
        <v>1.254</v>
      </c>
      <c r="J177" s="29">
        <v>-11.8</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9.5388978700000002E-2</v>
      </c>
      <c r="D182" s="27" t="str">
        <f t="shared" si="43"/>
        <v>N/A</v>
      </c>
      <c r="E182" s="27">
        <v>0.1025517999</v>
      </c>
      <c r="F182" s="27" t="str">
        <f t="shared" si="44"/>
        <v>N/A</v>
      </c>
      <c r="G182" s="29">
        <v>0.10289032269999999</v>
      </c>
      <c r="H182" s="27" t="str">
        <f t="shared" si="45"/>
        <v>N/A</v>
      </c>
      <c r="I182" s="29">
        <v>7.5090000000000003</v>
      </c>
      <c r="J182" s="29">
        <v>0.3301</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1984362</v>
      </c>
      <c r="D184" s="27" t="str">
        <f>IF($B184="N/A","N/A",IF(C184&gt;15,"No",IF(C184&lt;-15,"No","Yes")))</f>
        <v>N/A</v>
      </c>
      <c r="E184" s="23">
        <v>2063168</v>
      </c>
      <c r="F184" s="27" t="str">
        <f>IF($B184="N/A","N/A",IF(E184&gt;15,"No",IF(E184&lt;-15,"No","Yes")))</f>
        <v>N/A</v>
      </c>
      <c r="G184" s="23">
        <v>2177518</v>
      </c>
      <c r="H184" s="27" t="str">
        <f>IF($B184="N/A","N/A",IF(G184&gt;15,"No",IF(G184&lt;-15,"No","Yes")))</f>
        <v>N/A</v>
      </c>
      <c r="I184" s="29">
        <v>3.9710000000000001</v>
      </c>
      <c r="J184" s="29">
        <v>5.5419999999999998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49.687085824</v>
      </c>
      <c r="D187" s="27" t="str">
        <f>IF($B187="N/A","N/A",IF(C187&gt;15,"No",IF(C187&lt;-15,"No","Yes")))</f>
        <v>N/A</v>
      </c>
      <c r="E187" s="63">
        <v>51.292617470000003</v>
      </c>
      <c r="F187" s="27" t="str">
        <f>IF($B187="N/A","N/A",IF(E187&gt;15,"No",IF(E187&lt;-15,"No","Yes")))</f>
        <v>N/A</v>
      </c>
      <c r="G187" s="63">
        <v>52.645873880000003</v>
      </c>
      <c r="H187" s="27" t="str">
        <f>IF($B187="N/A","N/A",IF(G187&gt;15,"No",IF(G187&lt;-15,"No","Yes")))</f>
        <v>N/A</v>
      </c>
      <c r="I187" s="29">
        <v>3.2309999999999999</v>
      </c>
      <c r="J187" s="29">
        <v>2.6379999999999999</v>
      </c>
      <c r="K187" s="27" t="str">
        <f t="shared" si="47"/>
        <v>Yes</v>
      </c>
    </row>
    <row r="188" spans="1:11" x14ac:dyDescent="0.25">
      <c r="A188" s="88" t="s">
        <v>87</v>
      </c>
      <c r="B188" s="22" t="s">
        <v>49</v>
      </c>
      <c r="C188" s="93">
        <v>11.6565929</v>
      </c>
      <c r="D188" s="27" t="str">
        <f>IF($B188="N/A","N/A",IF(C188&gt;15,"No",IF(C188&lt;-15,"No","Yes")))</f>
        <v>N/A</v>
      </c>
      <c r="E188" s="29">
        <v>11.19307783</v>
      </c>
      <c r="F188" s="27" t="str">
        <f>IF($B188="N/A","N/A",IF(E188&gt;15,"No",IF(E188&lt;-15,"No","Yes")))</f>
        <v>N/A</v>
      </c>
      <c r="G188" s="29">
        <v>10.623792777</v>
      </c>
      <c r="H188" s="27" t="str">
        <f>IF($B188="N/A","N/A",IF(G188&gt;15,"No",IF(G188&lt;-15,"No","Yes")))</f>
        <v>N/A</v>
      </c>
      <c r="I188" s="29">
        <v>-3.98</v>
      </c>
      <c r="J188" s="29">
        <v>-5.09</v>
      </c>
      <c r="K188" s="27" t="str">
        <f t="shared" si="47"/>
        <v>Yes</v>
      </c>
    </row>
    <row r="189" spans="1:11" x14ac:dyDescent="0.25">
      <c r="A189" s="88" t="s">
        <v>203</v>
      </c>
      <c r="B189" s="22" t="s">
        <v>49</v>
      </c>
      <c r="C189" s="93">
        <v>12.891872047</v>
      </c>
      <c r="D189" s="27" t="str">
        <f>IF($B189="N/A","N/A",IF(C189&gt;15,"No",IF(C189&lt;-15,"No","Yes")))</f>
        <v>N/A</v>
      </c>
      <c r="E189" s="29">
        <v>13.405357169</v>
      </c>
      <c r="F189" s="27" t="str">
        <f>IF($B189="N/A","N/A",IF(E189&gt;15,"No",IF(E189&lt;-15,"No","Yes")))</f>
        <v>N/A</v>
      </c>
      <c r="G189" s="29">
        <v>12.818784315</v>
      </c>
      <c r="H189" s="27" t="str">
        <f>IF($B189="N/A","N/A",IF(G189&gt;15,"No",IF(G189&lt;-15,"No","Yes")))</f>
        <v>N/A</v>
      </c>
      <c r="I189" s="29">
        <v>3.9830000000000001</v>
      </c>
      <c r="J189" s="29">
        <v>-4.38</v>
      </c>
      <c r="K189" s="27" t="str">
        <f t="shared" si="47"/>
        <v>Yes</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11.573338440000001</v>
      </c>
      <c r="D191" s="27" t="str">
        <f>IF($B191="N/A","N/A",IF(C191&gt;15,"No",IF(C191&lt;-15,"No","Yes")))</f>
        <v>N/A</v>
      </c>
      <c r="E191" s="29">
        <v>11.036079761</v>
      </c>
      <c r="F191" s="27" t="str">
        <f>IF($B191="N/A","N/A",IF(E191&gt;15,"No",IF(E191&lt;-15,"No","Yes")))</f>
        <v>N/A</v>
      </c>
      <c r="G191" s="29">
        <v>10.492242481</v>
      </c>
      <c r="H191" s="27" t="str">
        <f>IF($B191="N/A","N/A",IF(G191&gt;15,"No",IF(G191&lt;-15,"No","Yes")))</f>
        <v>N/A</v>
      </c>
      <c r="I191" s="29">
        <v>-4.6399999999999997</v>
      </c>
      <c r="J191" s="29">
        <v>-4.93</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50.245670900999997</v>
      </c>
      <c r="D193" s="27" t="str">
        <f>IF($B193="N/A","N/A",IF(C193&gt;15,"No",IF(C193&lt;-15,"No","Yes")))</f>
        <v>N/A</v>
      </c>
      <c r="E193" s="29">
        <v>50.165376741000003</v>
      </c>
      <c r="F193" s="27" t="str">
        <f t="shared" ref="F193:F213" si="48">IF($B193="N/A","N/A",IF(E193&gt;15,"No",IF(E193&lt;-15,"No","Yes")))</f>
        <v>N/A</v>
      </c>
      <c r="G193" s="29">
        <v>50.990944736000003</v>
      </c>
      <c r="H193" s="27" t="str">
        <f t="shared" ref="H193:H213" si="49">IF($B193="N/A","N/A",IF(G193&gt;15,"No",IF(G193&lt;-15,"No","Yes")))</f>
        <v>N/A</v>
      </c>
      <c r="I193" s="29">
        <v>-0.16</v>
      </c>
      <c r="J193" s="29">
        <v>1.6459999999999999</v>
      </c>
      <c r="K193" s="27" t="str">
        <f t="shared" ref="K193:K209" si="50">IF(J193="Div by 0", "N/A", IF(J193="N/A","N/A", IF(J193&gt;30, "No", IF(J193&lt;-30, "No", "Yes"))))</f>
        <v>Yes</v>
      </c>
    </row>
    <row r="194" spans="1:11" x14ac:dyDescent="0.25">
      <c r="A194" s="88" t="s">
        <v>215</v>
      </c>
      <c r="B194" s="22" t="s">
        <v>49</v>
      </c>
      <c r="C194" s="93">
        <v>2.9471941107999999</v>
      </c>
      <c r="D194" s="27" t="str">
        <f>IF($B194="N/A","N/A",IF(C194&gt;15,"No",IF(C194&lt;-15,"No","Yes")))</f>
        <v>N/A</v>
      </c>
      <c r="E194" s="29">
        <v>2.8802792599</v>
      </c>
      <c r="F194" s="27" t="str">
        <f t="shared" si="48"/>
        <v>N/A</v>
      </c>
      <c r="G194" s="29">
        <v>2.6485200122000001</v>
      </c>
      <c r="H194" s="27" t="str">
        <f t="shared" si="49"/>
        <v>N/A</v>
      </c>
      <c r="I194" s="29">
        <v>-2.27</v>
      </c>
      <c r="J194" s="29">
        <v>-8.0500000000000007</v>
      </c>
      <c r="K194" s="27" t="str">
        <f t="shared" si="50"/>
        <v>Yes</v>
      </c>
    </row>
    <row r="195" spans="1:11" x14ac:dyDescent="0.25">
      <c r="A195" s="88" t="s">
        <v>216</v>
      </c>
      <c r="B195" s="22" t="s">
        <v>49</v>
      </c>
      <c r="C195" s="93">
        <v>6.3141704991000003</v>
      </c>
      <c r="D195" s="27" t="str">
        <f>IF($B195="N/A","N/A",IF(C195&gt;15,"No",IF(C195&lt;-15,"No","Yes")))</f>
        <v>N/A</v>
      </c>
      <c r="E195" s="29">
        <v>6.6264114217000003</v>
      </c>
      <c r="F195" s="27" t="str">
        <f t="shared" si="48"/>
        <v>N/A</v>
      </c>
      <c r="G195" s="29">
        <v>5.6543275416999998</v>
      </c>
      <c r="H195" s="27" t="str">
        <f t="shared" si="49"/>
        <v>N/A</v>
      </c>
      <c r="I195" s="29">
        <v>4.9450000000000003</v>
      </c>
      <c r="J195" s="29">
        <v>-14.7</v>
      </c>
      <c r="K195" s="27" t="str">
        <f t="shared" si="50"/>
        <v>Yes</v>
      </c>
    </row>
    <row r="196" spans="1:11" x14ac:dyDescent="0.25">
      <c r="A196" s="88" t="s">
        <v>217</v>
      </c>
      <c r="B196" s="22" t="s">
        <v>49</v>
      </c>
      <c r="C196" s="93">
        <v>1.4039777015999999</v>
      </c>
      <c r="D196" s="27" t="str">
        <f>IF($B196="N/A","N/A",IF(C196&gt;15,"No",IF(C196&lt;-15,"No","Yes")))</f>
        <v>N/A</v>
      </c>
      <c r="E196" s="29">
        <v>1.2845294226999999</v>
      </c>
      <c r="F196" s="27" t="str">
        <f t="shared" si="48"/>
        <v>N/A</v>
      </c>
      <c r="G196" s="29">
        <v>1.3343632521</v>
      </c>
      <c r="H196" s="27" t="str">
        <f t="shared" si="49"/>
        <v>N/A</v>
      </c>
      <c r="I196" s="29">
        <v>-8.51</v>
      </c>
      <c r="J196" s="29">
        <v>3.88</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16.638244433000001</v>
      </c>
      <c r="D198" s="27" t="str">
        <f t="shared" si="51"/>
        <v>N/A</v>
      </c>
      <c r="E198" s="29">
        <v>16.673436191</v>
      </c>
      <c r="F198" s="27" t="str">
        <f t="shared" si="48"/>
        <v>N/A</v>
      </c>
      <c r="G198" s="29">
        <v>16.167949014000001</v>
      </c>
      <c r="H198" s="27" t="str">
        <f t="shared" si="49"/>
        <v>N/A</v>
      </c>
      <c r="I198" s="29">
        <v>0.21149999999999999</v>
      </c>
      <c r="J198" s="29">
        <v>-3.03</v>
      </c>
      <c r="K198" s="27" t="str">
        <f t="shared" si="50"/>
        <v>Yes</v>
      </c>
    </row>
    <row r="199" spans="1:11" x14ac:dyDescent="0.25">
      <c r="A199" s="88" t="s">
        <v>221</v>
      </c>
      <c r="B199" s="22" t="s">
        <v>49</v>
      </c>
      <c r="C199" s="93">
        <v>2.7444085302999999</v>
      </c>
      <c r="D199" s="27" t="str">
        <f t="shared" si="51"/>
        <v>N/A</v>
      </c>
      <c r="E199" s="29">
        <v>2.9376667339</v>
      </c>
      <c r="F199" s="27" t="str">
        <f t="shared" si="48"/>
        <v>N/A</v>
      </c>
      <c r="G199" s="29">
        <v>2.6217004865</v>
      </c>
      <c r="H199" s="27" t="str">
        <f t="shared" si="49"/>
        <v>N/A</v>
      </c>
      <c r="I199" s="29">
        <v>7.0419999999999998</v>
      </c>
      <c r="J199" s="29">
        <v>-10.8</v>
      </c>
      <c r="K199" s="27" t="str">
        <f t="shared" si="50"/>
        <v>Yes</v>
      </c>
    </row>
    <row r="200" spans="1:11" x14ac:dyDescent="0.25">
      <c r="A200" s="88" t="s">
        <v>222</v>
      </c>
      <c r="B200" s="22" t="s">
        <v>49</v>
      </c>
      <c r="C200" s="93">
        <v>6.6074637590999998</v>
      </c>
      <c r="D200" s="27" t="str">
        <f t="shared" si="51"/>
        <v>N/A</v>
      </c>
      <c r="E200" s="29">
        <v>6.5007309148000001</v>
      </c>
      <c r="F200" s="27" t="str">
        <f t="shared" si="48"/>
        <v>N/A</v>
      </c>
      <c r="G200" s="29">
        <v>7.2811338414</v>
      </c>
      <c r="H200" s="27" t="str">
        <f t="shared" si="49"/>
        <v>N/A</v>
      </c>
      <c r="I200" s="29">
        <v>-1.62</v>
      </c>
      <c r="J200" s="29">
        <v>12</v>
      </c>
      <c r="K200" s="27" t="str">
        <f t="shared" si="50"/>
        <v>Yes</v>
      </c>
    </row>
    <row r="201" spans="1:11" x14ac:dyDescent="0.25">
      <c r="A201" s="88" t="s">
        <v>223</v>
      </c>
      <c r="B201" s="22" t="s">
        <v>49</v>
      </c>
      <c r="C201" s="93">
        <v>1.9694491226999999</v>
      </c>
      <c r="D201" s="27" t="str">
        <f t="shared" si="51"/>
        <v>N/A</v>
      </c>
      <c r="E201" s="29">
        <v>1.9995947978999999</v>
      </c>
      <c r="F201" s="27" t="str">
        <f t="shared" si="48"/>
        <v>N/A</v>
      </c>
      <c r="G201" s="29">
        <v>2.1403267389999998</v>
      </c>
      <c r="H201" s="27" t="str">
        <f t="shared" si="49"/>
        <v>N/A</v>
      </c>
      <c r="I201" s="29">
        <v>1.5309999999999999</v>
      </c>
      <c r="J201" s="29">
        <v>7.0380000000000003</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1.8076338893999999</v>
      </c>
      <c r="D205" s="27" t="str">
        <f t="shared" si="51"/>
        <v>N/A</v>
      </c>
      <c r="E205" s="29">
        <v>1.8490011476999999</v>
      </c>
      <c r="F205" s="27" t="str">
        <f t="shared" si="48"/>
        <v>N/A</v>
      </c>
      <c r="G205" s="29">
        <v>2.0460910081999999</v>
      </c>
      <c r="H205" s="27" t="str">
        <f t="shared" si="49"/>
        <v>N/A</v>
      </c>
      <c r="I205" s="29">
        <v>2.2879999999999998</v>
      </c>
      <c r="J205" s="29">
        <v>10.66</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4.84692E-5</v>
      </c>
      <c r="F207" s="27" t="str">
        <f t="shared" si="48"/>
        <v>N/A</v>
      </c>
      <c r="G207" s="29">
        <v>0</v>
      </c>
      <c r="H207" s="27" t="str">
        <f t="shared" si="49"/>
        <v>N/A</v>
      </c>
      <c r="I207" s="29" t="s">
        <v>1205</v>
      </c>
      <c r="J207" s="29">
        <v>-100</v>
      </c>
      <c r="K207" s="27" t="str">
        <f t="shared" si="50"/>
        <v>No</v>
      </c>
    </row>
    <row r="208" spans="1:11" x14ac:dyDescent="0.25">
      <c r="A208" s="88" t="s">
        <v>236</v>
      </c>
      <c r="B208" s="22" t="s">
        <v>49</v>
      </c>
      <c r="C208" s="93">
        <v>8.6399054204999999</v>
      </c>
      <c r="D208" s="27" t="str">
        <f t="shared" si="51"/>
        <v>N/A</v>
      </c>
      <c r="E208" s="29">
        <v>8.3765839718000006</v>
      </c>
      <c r="F208" s="27" t="str">
        <f t="shared" si="48"/>
        <v>N/A</v>
      </c>
      <c r="G208" s="29">
        <v>8.7118453211000002</v>
      </c>
      <c r="H208" s="27" t="str">
        <f t="shared" si="49"/>
        <v>N/A</v>
      </c>
      <c r="I208" s="29">
        <v>-3.05</v>
      </c>
      <c r="J208" s="29">
        <v>4.0019999999999998</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99.984478637999999</v>
      </c>
      <c r="D211" s="27" t="str">
        <f t="shared" si="51"/>
        <v>N/A</v>
      </c>
      <c r="E211" s="29">
        <v>99.960982333999993</v>
      </c>
      <c r="F211" s="27" t="str">
        <f t="shared" si="48"/>
        <v>N/A</v>
      </c>
      <c r="G211" s="29">
        <v>99.972399769000006</v>
      </c>
      <c r="H211" s="27" t="str">
        <f t="shared" si="49"/>
        <v>N/A</v>
      </c>
      <c r="I211" s="29">
        <v>-2.3E-2</v>
      </c>
      <c r="J211" s="29">
        <v>1.14E-2</v>
      </c>
      <c r="K211" s="27" t="str">
        <f t="shared" ref="K211:K223" si="52">IF(J211="Div by 0", "N/A", IF(J211="N/A","N/A", IF(J211&gt;30, "No", IF(J211&lt;-30, "No", "Yes"))))</f>
        <v>Yes</v>
      </c>
    </row>
    <row r="212" spans="1:11" x14ac:dyDescent="0.25">
      <c r="A212" s="88" t="s">
        <v>245</v>
      </c>
      <c r="B212" s="22" t="s">
        <v>83</v>
      </c>
      <c r="C212" s="93">
        <v>99.990175723999997</v>
      </c>
      <c r="D212" s="27" t="str">
        <f>IF($B212="N/A","N/A",IF(C212&gt;100,"No",IF(C212&lt;85,"No","Yes")))</f>
        <v>Yes</v>
      </c>
      <c r="E212" s="29">
        <v>99.983225004999994</v>
      </c>
      <c r="F212" s="27" t="str">
        <f>IF($B212="N/A","N/A",IF(E212&gt;100,"No",IF(E212&lt;85,"No","Yes")))</f>
        <v>Yes</v>
      </c>
      <c r="G212" s="29">
        <v>99.984000214999995</v>
      </c>
      <c r="H212" s="27" t="str">
        <f>IF($B212="N/A","N/A",IF(G212&gt;100,"No",IF(G212&lt;85,"No","Yes")))</f>
        <v>Yes</v>
      </c>
      <c r="I212" s="29">
        <v>-7.0000000000000001E-3</v>
      </c>
      <c r="J212" s="29">
        <v>8.0000000000000004E-4</v>
      </c>
      <c r="K212" s="27" t="str">
        <f t="shared" si="52"/>
        <v>Yes</v>
      </c>
    </row>
    <row r="213" spans="1:11" x14ac:dyDescent="0.25">
      <c r="A213" s="88" t="s">
        <v>246</v>
      </c>
      <c r="B213" s="22" t="s">
        <v>49</v>
      </c>
      <c r="C213" s="93">
        <v>54.092529740000003</v>
      </c>
      <c r="D213" s="27" t="str">
        <f t="shared" si="51"/>
        <v>N/A</v>
      </c>
      <c r="E213" s="29">
        <v>55.429766729000001</v>
      </c>
      <c r="F213" s="27" t="str">
        <f t="shared" si="48"/>
        <v>N/A</v>
      </c>
      <c r="G213" s="29">
        <v>54.843845676999997</v>
      </c>
      <c r="H213" s="27" t="str">
        <f t="shared" si="49"/>
        <v>N/A</v>
      </c>
      <c r="I213" s="29">
        <v>2.472</v>
      </c>
      <c r="J213" s="29">
        <v>-1.06</v>
      </c>
      <c r="K213" s="27" t="str">
        <f t="shared" si="52"/>
        <v>Yes</v>
      </c>
    </row>
    <row r="214" spans="1:11" x14ac:dyDescent="0.25">
      <c r="A214" s="88" t="s">
        <v>184</v>
      </c>
      <c r="B214" s="22" t="s">
        <v>11</v>
      </c>
      <c r="C214" s="93">
        <v>5.8148618938999999</v>
      </c>
      <c r="D214" s="27" t="str">
        <f>IF($B214="N/A","N/A",IF(C214&gt;25,"No",IF(C214&lt;5,"No","Yes")))</f>
        <v>Yes</v>
      </c>
      <c r="E214" s="29">
        <v>5.7438481974000002</v>
      </c>
      <c r="F214" s="27" t="str">
        <f>IF($B214="N/A","N/A",IF(E214&gt;25,"No",IF(E214&lt;5,"No","Yes")))</f>
        <v>Yes</v>
      </c>
      <c r="G214" s="29">
        <v>5.5148175148999998</v>
      </c>
      <c r="H214" s="27" t="str">
        <f>IF($B214="N/A","N/A",IF(G214&gt;25,"No",IF(G214&lt;5,"No","Yes")))</f>
        <v>Yes</v>
      </c>
      <c r="I214" s="29">
        <v>-1.22</v>
      </c>
      <c r="J214" s="29">
        <v>-3.99</v>
      </c>
      <c r="K214" s="27" t="str">
        <f t="shared" si="52"/>
        <v>Yes</v>
      </c>
    </row>
    <row r="215" spans="1:11" x14ac:dyDescent="0.25">
      <c r="A215" s="88" t="s">
        <v>185</v>
      </c>
      <c r="B215" s="22" t="s">
        <v>12</v>
      </c>
      <c r="C215" s="93">
        <v>42.641833337000001</v>
      </c>
      <c r="D215" s="27" t="str">
        <f>IF($B215="N/A","N/A",IF(C215&gt;70,"No",IF(C215&lt;40,"No","Yes")))</f>
        <v>Yes</v>
      </c>
      <c r="E215" s="29">
        <v>41.680926200000002</v>
      </c>
      <c r="F215" s="27" t="str">
        <f>IF($B215="N/A","N/A",IF(E215&gt;70,"No",IF(E215&lt;40,"No","Yes")))</f>
        <v>Yes</v>
      </c>
      <c r="G215" s="29">
        <v>41.260048040000001</v>
      </c>
      <c r="H215" s="27" t="str">
        <f>IF($B215="N/A","N/A",IF(G215&gt;70,"No",IF(G215&lt;40,"No","Yes")))</f>
        <v>Yes</v>
      </c>
      <c r="I215" s="29">
        <v>-2.25</v>
      </c>
      <c r="J215" s="29">
        <v>-1.01</v>
      </c>
      <c r="K215" s="27" t="str">
        <f t="shared" si="52"/>
        <v>Yes</v>
      </c>
    </row>
    <row r="216" spans="1:11" x14ac:dyDescent="0.25">
      <c r="A216" s="88" t="s">
        <v>186</v>
      </c>
      <c r="B216" s="22" t="s">
        <v>13</v>
      </c>
      <c r="C216" s="93">
        <v>51.542800749999998</v>
      </c>
      <c r="D216" s="27" t="str">
        <f>IF($B216="N/A","N/A",IF(C216&gt;55,"No",IF(C216&lt;20,"No","Yes")))</f>
        <v>Yes</v>
      </c>
      <c r="E216" s="29">
        <v>52.574643746</v>
      </c>
      <c r="F216" s="27" t="str">
        <f>IF($B216="N/A","N/A",IF(E216&gt;55,"No",IF(E216&lt;20,"No","Yes")))</f>
        <v>Yes</v>
      </c>
      <c r="G216" s="29">
        <v>53.223986031999999</v>
      </c>
      <c r="H216" s="27" t="str">
        <f>IF($B216="N/A","N/A",IF(G216&gt;55,"No",IF(G216&lt;20,"No","Yes")))</f>
        <v>Yes</v>
      </c>
      <c r="I216" s="29">
        <v>2.0019999999999998</v>
      </c>
      <c r="J216" s="29">
        <v>1.2350000000000001</v>
      </c>
      <c r="K216" s="27" t="str">
        <f t="shared" si="52"/>
        <v>Yes</v>
      </c>
    </row>
    <row r="217" spans="1:11" x14ac:dyDescent="0.25">
      <c r="A217" s="88" t="s">
        <v>869</v>
      </c>
      <c r="B217" s="22" t="s">
        <v>875</v>
      </c>
      <c r="C217" s="93">
        <v>98.802990582999996</v>
      </c>
      <c r="D217" s="27" t="str">
        <f>IF($B217="N/A","N/A",IF(C217&gt;95,"Yes","No"))</f>
        <v>Yes</v>
      </c>
      <c r="E217" s="29">
        <v>98.730447545000004</v>
      </c>
      <c r="F217" s="27" t="str">
        <f>IF($B217="N/A","N/A",IF(E217&gt;95,"Yes","No"))</f>
        <v>Yes</v>
      </c>
      <c r="G217" s="29">
        <v>97.235017115999995</v>
      </c>
      <c r="H217" s="27" t="str">
        <f>IF($B217="N/A","N/A",IF(G217&gt;95,"Yes","No"))</f>
        <v>Yes</v>
      </c>
      <c r="I217" s="29">
        <v>-7.2999999999999995E-2</v>
      </c>
      <c r="J217" s="29">
        <v>-1.51</v>
      </c>
      <c r="K217" s="27" t="str">
        <f t="shared" si="52"/>
        <v>Yes</v>
      </c>
    </row>
    <row r="218" spans="1:11" x14ac:dyDescent="0.25">
      <c r="A218" s="88" t="s">
        <v>247</v>
      </c>
      <c r="B218" s="22" t="s">
        <v>49</v>
      </c>
      <c r="C218" s="93">
        <v>99.995211339999997</v>
      </c>
      <c r="D218" s="27" t="str">
        <f t="shared" ref="D218:D228" si="53">IF($B218="N/A","N/A",IF(C218&gt;15,"No",IF(C218&lt;-15,"No","Yes")))</f>
        <v>N/A</v>
      </c>
      <c r="E218" s="29">
        <v>99.990491098000007</v>
      </c>
      <c r="F218" s="27" t="str">
        <f>IF($B218="N/A","N/A",IF(E218&gt;15,"No",IF(E218&lt;-15,"No","Yes")))</f>
        <v>N/A</v>
      </c>
      <c r="G218" s="29">
        <v>99.999187810999999</v>
      </c>
      <c r="H218" s="27" t="str">
        <f>IF($B218="N/A","N/A",IF(G218&gt;15,"No",IF(G218&lt;-15,"No","Yes")))</f>
        <v>N/A</v>
      </c>
      <c r="I218" s="29">
        <v>-5.0000000000000001E-3</v>
      </c>
      <c r="J218" s="29">
        <v>8.6999999999999994E-3</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99.504267197000004</v>
      </c>
      <c r="D220" s="27" t="str">
        <f>IF($B220="N/A","N/A",IF(C220&gt;100,"No",IF(C220&lt;98,"No","Yes")))</f>
        <v>Yes</v>
      </c>
      <c r="E220" s="29">
        <v>99.495549854999993</v>
      </c>
      <c r="F220" s="27" t="str">
        <f>IF($B220="N/A","N/A",IF(E220&gt;100,"No",IF(E220&lt;98,"No","Yes")))</f>
        <v>Yes</v>
      </c>
      <c r="G220" s="29">
        <v>98.604065238000004</v>
      </c>
      <c r="H220" s="27" t="str">
        <f>IF($B220="N/A","N/A",IF(G220&gt;100,"No",IF(G220&lt;98,"No","Yes")))</f>
        <v>Yes</v>
      </c>
      <c r="I220" s="29">
        <v>-8.9999999999999993E-3</v>
      </c>
      <c r="J220" s="29">
        <v>-0.89600000000000002</v>
      </c>
      <c r="K220" s="27" t="str">
        <f t="shared" si="52"/>
        <v>Yes</v>
      </c>
    </row>
    <row r="221" spans="1:11" x14ac:dyDescent="0.25">
      <c r="A221" s="88" t="s">
        <v>250</v>
      </c>
      <c r="B221" s="22" t="s">
        <v>49</v>
      </c>
      <c r="C221" s="93">
        <v>85.398108445000005</v>
      </c>
      <c r="D221" s="27" t="str">
        <f t="shared" si="53"/>
        <v>N/A</v>
      </c>
      <c r="E221" s="29">
        <v>84.898292811999994</v>
      </c>
      <c r="F221" s="27" t="str">
        <f>IF($B221="N/A","N/A",IF(E221&gt;15,"No",IF(E221&lt;-15,"No","Yes")))</f>
        <v>N/A</v>
      </c>
      <c r="G221" s="29">
        <v>85.933424959000007</v>
      </c>
      <c r="H221" s="27" t="str">
        <f>IF($B221="N/A","N/A",IF(G221&gt;15,"No",IF(G221&lt;-15,"No","Yes")))</f>
        <v>N/A</v>
      </c>
      <c r="I221" s="29">
        <v>-0.58499999999999996</v>
      </c>
      <c r="J221" s="29">
        <v>1.2190000000000001</v>
      </c>
      <c r="K221" s="27" t="str">
        <f t="shared" si="52"/>
        <v>Yes</v>
      </c>
    </row>
    <row r="222" spans="1:11" x14ac:dyDescent="0.25">
      <c r="A222" s="88" t="s">
        <v>251</v>
      </c>
      <c r="B222" s="22" t="s">
        <v>49</v>
      </c>
      <c r="C222" s="93">
        <v>14.272351091000001</v>
      </c>
      <c r="D222" s="27" t="str">
        <f t="shared" si="53"/>
        <v>N/A</v>
      </c>
      <c r="E222" s="29">
        <v>14.506952712</v>
      </c>
      <c r="F222" s="27" t="str">
        <f>IF($B222="N/A","N/A",IF(E222&gt;15,"No",IF(E222&lt;-15,"No","Yes")))</f>
        <v>N/A</v>
      </c>
      <c r="G222" s="29">
        <v>13.708479154999999</v>
      </c>
      <c r="H222" s="27" t="str">
        <f>IF($B222="N/A","N/A",IF(G222&gt;15,"No",IF(G222&lt;-15,"No","Yes")))</f>
        <v>N/A</v>
      </c>
      <c r="I222" s="29">
        <v>1.6439999999999999</v>
      </c>
      <c r="J222" s="29">
        <v>-5.5</v>
      </c>
      <c r="K222" s="27" t="str">
        <f t="shared" si="52"/>
        <v>Yes</v>
      </c>
    </row>
    <row r="223" spans="1:11" x14ac:dyDescent="0.25">
      <c r="A223" s="88" t="s">
        <v>277</v>
      </c>
      <c r="B223" s="22" t="s">
        <v>49</v>
      </c>
      <c r="C223" s="93">
        <v>9.8438801000000006E-3</v>
      </c>
      <c r="D223" s="27" t="str">
        <f t="shared" si="53"/>
        <v>N/A</v>
      </c>
      <c r="E223" s="29">
        <v>1.04566821E-2</v>
      </c>
      <c r="F223" s="27" t="str">
        <f>IF($B223="N/A","N/A",IF(E223&gt;15,"No",IF(E223&lt;-15,"No","Yes")))</f>
        <v>N/A</v>
      </c>
      <c r="G223" s="29">
        <v>1.11934483E-2</v>
      </c>
      <c r="H223" s="27" t="str">
        <f>IF($B223="N/A","N/A",IF(G223&gt;15,"No",IF(G223&lt;-15,"No","Yes")))</f>
        <v>N/A</v>
      </c>
      <c r="I223" s="29">
        <v>6.2249999999999996</v>
      </c>
      <c r="J223" s="29">
        <v>7.0460000000000003</v>
      </c>
      <c r="K223" s="27" t="str">
        <f t="shared" si="52"/>
        <v>Yes</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91.436643111999999</v>
      </c>
      <c r="D225" s="27" t="str">
        <f t="shared" si="53"/>
        <v>N/A</v>
      </c>
      <c r="E225" s="29">
        <v>91.542375609000004</v>
      </c>
      <c r="F225" s="27" t="str">
        <f>IF($B225="N/A","N/A",IF(E225&gt;15,"No",IF(E225&lt;-15,"No","Yes")))</f>
        <v>N/A</v>
      </c>
      <c r="G225" s="29">
        <v>90.746253303000003</v>
      </c>
      <c r="H225" s="27" t="str">
        <f>IF($B225="N/A","N/A",IF(G225&gt;15,"No",IF(G225&lt;-15,"No","Yes")))</f>
        <v>N/A</v>
      </c>
      <c r="I225" s="29">
        <v>0.11559999999999999</v>
      </c>
      <c r="J225" s="29">
        <v>-0.87</v>
      </c>
      <c r="K225" s="27" t="str">
        <f>IF(J225="Div by 0", "N/A", IF(J225="N/A","N/A", IF(J225&gt;30, "No", IF(J225&lt;-30, "No", "Yes"))))</f>
        <v>Yes</v>
      </c>
    </row>
    <row r="226" spans="1:11" x14ac:dyDescent="0.25">
      <c r="A226" s="88" t="s">
        <v>256</v>
      </c>
      <c r="B226" s="22" t="s">
        <v>49</v>
      </c>
      <c r="C226" s="93">
        <v>8.5633568874999995</v>
      </c>
      <c r="D226" s="27" t="str">
        <f t="shared" ref="D226" si="54">IF($B226="N/A","N/A",IF(C226&gt;15,"No",IF(C226&lt;-15,"No","Yes")))</f>
        <v>N/A</v>
      </c>
      <c r="E226" s="29">
        <v>8.4576243911999995</v>
      </c>
      <c r="F226" s="27" t="str">
        <f>IF($B226="N/A","N/A",IF(E226&gt;15,"No",IF(E226&lt;-15,"No","Yes")))</f>
        <v>N/A</v>
      </c>
      <c r="G226" s="29">
        <v>9.2537466969000004</v>
      </c>
      <c r="H226" s="27" t="str">
        <f>IF($B226="N/A","N/A",IF(G226&gt;15,"No",IF(G226&lt;-15,"No","Yes")))</f>
        <v>N/A</v>
      </c>
      <c r="I226" s="29">
        <v>-1.23</v>
      </c>
      <c r="J226" s="29">
        <v>9.4130000000000003</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4.84692E-5</v>
      </c>
      <c r="F227" s="27" t="str">
        <f>IF($B227="N/A","N/A",IF(E227&gt;15,"No",IF(E227&lt;-15,"No","Yes")))</f>
        <v>N/A</v>
      </c>
      <c r="G227" s="29">
        <v>0</v>
      </c>
      <c r="H227" s="27" t="str">
        <f>IF($B227="N/A","N/A",IF(G227&gt;15,"No",IF(G227&lt;-15,"No","Yes")))</f>
        <v>N/A</v>
      </c>
      <c r="I227" s="29" t="s">
        <v>1205</v>
      </c>
      <c r="J227" s="29">
        <v>-100</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14285317</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1.9607545300000001E-2</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20.862722192</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51.935228318999997</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27.144766896</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91.118047993000005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0.92879982989999998</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1.1532667612</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11.1668728</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0.86333802140000004</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63.846577572999998</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7.1186869706999998</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1.72484797E-2</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12.119129033</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1.4359149328</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0.2943161849</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7.9954543535999996</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3.8887691467000001</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0.54727521970000004</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0.1142781781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4.0531127E-3</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6.0201670000000005E-4</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2.2610628800000001E-2</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1.8200510000000001E-4</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0.65507121749999997</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2.1084586400000001E-2</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0.34557861049999999</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0.83400319359999997</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1.890053E-4</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0.3997461169</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0.339229434</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92.356298429000006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99.962530751000003</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47.797374290999997</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49.287810694000001</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76.969783786999997</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50.370511805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0.20213267579999999</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0</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99.797867323999995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6033188</v>
      </c>
      <c r="D7" s="130" t="str">
        <f>IF($B7="N/A","N/A",IF(C7&gt;15,"No",IF(C7&lt;-15,"No","Yes")))</f>
        <v>N/A</v>
      </c>
      <c r="E7" s="126">
        <v>6635036</v>
      </c>
      <c r="F7" s="130" t="str">
        <f>IF($B7="N/A","N/A",IF(E7&gt;15,"No",IF(E7&lt;-15,"No","Yes")))</f>
        <v>N/A</v>
      </c>
      <c r="G7" s="126">
        <v>8092549</v>
      </c>
      <c r="H7" s="130" t="str">
        <f>IF($B7="N/A","N/A",IF(G7&gt;15,"No",IF(G7&lt;-15,"No","Yes")))</f>
        <v>N/A</v>
      </c>
      <c r="I7" s="131">
        <v>9.9760000000000009</v>
      </c>
      <c r="J7" s="131">
        <v>21.97</v>
      </c>
      <c r="K7" s="130" t="str">
        <f t="shared" ref="K7:K20" si="0">IF(J7="Div by 0", "N/A", IF(J7="N/A","N/A", IF(J7&gt;30, "No", IF(J7&lt;-30, "No", "Yes"))))</f>
        <v>Yes</v>
      </c>
    </row>
    <row r="8" spans="1:12" x14ac:dyDescent="0.25">
      <c r="A8" s="39" t="s">
        <v>630</v>
      </c>
      <c r="B8" s="22" t="s">
        <v>49</v>
      </c>
      <c r="C8" s="27">
        <v>66.067889812000004</v>
      </c>
      <c r="D8" s="27" t="str">
        <f>IF($B8="N/A","N/A",IF(C8&gt;15,"No",IF(C8&lt;-15,"No","Yes")))</f>
        <v>N/A</v>
      </c>
      <c r="E8" s="27">
        <v>66.307778888000001</v>
      </c>
      <c r="F8" s="27" t="str">
        <f>IF($B8="N/A","N/A",IF(E8&gt;15,"No",IF(E8&lt;-15,"No","Yes")))</f>
        <v>N/A</v>
      </c>
      <c r="G8" s="27">
        <v>69.391399422000006</v>
      </c>
      <c r="H8" s="27" t="str">
        <f>IF($B8="N/A","N/A",IF(G8&gt;15,"No",IF(G8&lt;-15,"No","Yes")))</f>
        <v>N/A</v>
      </c>
      <c r="I8" s="29">
        <v>0.36309999999999998</v>
      </c>
      <c r="J8" s="29">
        <v>4.6500000000000004</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30.608304009000001</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2047188</v>
      </c>
      <c r="D13" s="27" t="str">
        <f>IF($B13="N/A","N/A",IF(C13&gt;15,"No",IF(C13&lt;-15,"No","Yes")))</f>
        <v>N/A</v>
      </c>
      <c r="E13" s="23">
        <v>2235491</v>
      </c>
      <c r="F13" s="27" t="str">
        <f>IF($B13="N/A","N/A",IF(E13&gt;15,"No",IF(E13&lt;-15,"No","Yes")))</f>
        <v>N/A</v>
      </c>
      <c r="G13" s="23">
        <v>2477016</v>
      </c>
      <c r="H13" s="27" t="str">
        <f>IF($B13="N/A","N/A",IF(G13&gt;15,"No",IF(G13&lt;-15,"No","Yes")))</f>
        <v>N/A</v>
      </c>
      <c r="I13" s="29">
        <v>9.1980000000000004</v>
      </c>
      <c r="J13" s="29">
        <v>10.8</v>
      </c>
      <c r="K13" s="27" t="str">
        <f t="shared" si="0"/>
        <v>Yes</v>
      </c>
    </row>
    <row r="14" spans="1:12" ht="14.25" customHeight="1" x14ac:dyDescent="0.25">
      <c r="A14" s="39" t="s">
        <v>633</v>
      </c>
      <c r="B14" s="22" t="s">
        <v>49</v>
      </c>
      <c r="C14" s="27">
        <v>2.1140706177999999</v>
      </c>
      <c r="D14" s="27" t="str">
        <f>IF($B14="N/A","N/A",IF(C14&gt;15,"No",IF(C14&lt;-15,"No","Yes")))</f>
        <v>N/A</v>
      </c>
      <c r="E14" s="27">
        <v>1.0023748697999999</v>
      </c>
      <c r="F14" s="27" t="str">
        <f>IF($B14="N/A","N/A",IF(E14&gt;15,"No",IF(E14&lt;-15,"No","Yes")))</f>
        <v>N/A</v>
      </c>
      <c r="G14" s="27">
        <v>0</v>
      </c>
      <c r="H14" s="27" t="str">
        <f>IF($B14="N/A","N/A",IF(G14&gt;15,"No",IF(G14&lt;-15,"No","Yes")))</f>
        <v>N/A</v>
      </c>
      <c r="I14" s="29">
        <v>-52.6</v>
      </c>
      <c r="J14" s="29">
        <v>-100</v>
      </c>
      <c r="K14" s="27" t="str">
        <f t="shared" si="0"/>
        <v>No</v>
      </c>
    </row>
    <row r="15" spans="1:12" ht="12.75" customHeight="1" x14ac:dyDescent="0.25">
      <c r="A15" s="39" t="s">
        <v>634</v>
      </c>
      <c r="B15" s="22" t="s">
        <v>49</v>
      </c>
      <c r="C15" s="63">
        <v>108.27995102</v>
      </c>
      <c r="D15" s="27" t="str">
        <f>IF($B15="N/A","N/A",IF(C15&gt;15,"No",IF(C15&lt;-15,"No","Yes")))</f>
        <v>N/A</v>
      </c>
      <c r="E15" s="63">
        <v>142.38258658000001</v>
      </c>
      <c r="F15" s="27" t="str">
        <f>IF($B15="N/A","N/A",IF(E15&gt;15,"No",IF(E15&lt;-15,"No","Yes")))</f>
        <v>N/A</v>
      </c>
      <c r="G15" s="63" t="s">
        <v>1205</v>
      </c>
      <c r="H15" s="27" t="str">
        <f>IF($B15="N/A","N/A",IF(G15&gt;15,"No",IF(G15&lt;-15,"No","Yes")))</f>
        <v>N/A</v>
      </c>
      <c r="I15" s="29">
        <v>31.49</v>
      </c>
      <c r="J15" s="29" t="s">
        <v>1205</v>
      </c>
      <c r="K15" s="27" t="str">
        <f t="shared" si="0"/>
        <v>N/A</v>
      </c>
    </row>
    <row r="16" spans="1:12" ht="12.75" customHeight="1" x14ac:dyDescent="0.25">
      <c r="A16" s="42" t="s">
        <v>769</v>
      </c>
      <c r="B16" s="22" t="s">
        <v>49</v>
      </c>
      <c r="C16" s="23">
        <v>5398</v>
      </c>
      <c r="D16" s="27" t="str">
        <f>IF($B16="N/A","N/A",IF(C16&gt;15,"No",IF(C16&lt;-15,"No","Yes")))</f>
        <v>N/A</v>
      </c>
      <c r="E16" s="23">
        <v>4529</v>
      </c>
      <c r="F16" s="27" t="str">
        <f>IF($B16="N/A","N/A",IF(E16&gt;15,"No",IF(E16&lt;-15,"No","Yes")))</f>
        <v>N/A</v>
      </c>
      <c r="G16" s="23">
        <v>4692</v>
      </c>
      <c r="H16" s="27" t="str">
        <f>IF($B16="N/A","N/A",IF(G16&gt;15,"No",IF(G16&lt;-15,"No","Yes")))</f>
        <v>N/A</v>
      </c>
      <c r="I16" s="22" t="s">
        <v>1209</v>
      </c>
      <c r="J16" s="29">
        <v>3.5990000000000002</v>
      </c>
      <c r="K16" s="27" t="str">
        <f t="shared" si="0"/>
        <v>Yes</v>
      </c>
    </row>
    <row r="17" spans="1:11" ht="27.75" customHeight="1" x14ac:dyDescent="0.25">
      <c r="A17" s="42" t="s">
        <v>770</v>
      </c>
      <c r="B17" s="22" t="s">
        <v>49</v>
      </c>
      <c r="C17" s="63">
        <v>97.921267135999997</v>
      </c>
      <c r="D17" s="27" t="str">
        <f>IF($B17="N/A","N/A",IF(C17&gt;60,"No",IF(C17&lt;15,"No","Yes")))</f>
        <v>N/A</v>
      </c>
      <c r="E17" s="63">
        <v>111.59704129000001</v>
      </c>
      <c r="F17" s="27" t="str">
        <f>IF($B17="N/A","N/A",IF(E17&gt;60,"No",IF(E17&lt;15,"No","Yes")))</f>
        <v>N/A</v>
      </c>
      <c r="G17" s="63">
        <v>91.108056266000006</v>
      </c>
      <c r="H17" s="27" t="str">
        <f>IF($B17="N/A","N/A",IF(G17&gt;60,"No",IF(G17&lt;15,"No","Yes")))</f>
        <v>N/A</v>
      </c>
      <c r="I17" s="29">
        <v>13.97</v>
      </c>
      <c r="J17" s="29">
        <v>-18.399999999999999</v>
      </c>
      <c r="K17" s="27" t="str">
        <f t="shared" si="0"/>
        <v>Yes</v>
      </c>
    </row>
    <row r="18" spans="1:11" x14ac:dyDescent="0.25">
      <c r="A18" s="42" t="s">
        <v>155</v>
      </c>
      <c r="B18" s="22" t="s">
        <v>121</v>
      </c>
      <c r="C18" s="23">
        <v>11</v>
      </c>
      <c r="D18" s="27" t="str">
        <f>IF($B18="N/A","N/A",IF(C18="N/A","N/A",IF(C18=0,"Yes","No")))</f>
        <v>No</v>
      </c>
      <c r="E18" s="23">
        <v>0</v>
      </c>
      <c r="F18" s="27" t="str">
        <f>IF($B18="N/A","N/A",IF(E18="N/A","N/A",IF(E18=0,"Yes","No")))</f>
        <v>Yes</v>
      </c>
      <c r="G18" s="23">
        <v>0</v>
      </c>
      <c r="H18" s="27" t="str">
        <f>IF($B18="N/A","N/A",IF(G18=0,"Yes","No"))</f>
        <v>Yes</v>
      </c>
      <c r="I18" s="22" t="s">
        <v>1210</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2047188</v>
      </c>
      <c r="D22" s="27" t="str">
        <f>IF($B22="N/A","N/A",IF(C22&gt;15,"No",IF(C22&lt;-15,"No","Yes")))</f>
        <v>N/A</v>
      </c>
      <c r="E22" s="23">
        <v>2235491</v>
      </c>
      <c r="F22" s="27" t="str">
        <f>IF($B22="N/A","N/A",IF(E22&gt;15,"No",IF(E22&lt;-15,"No","Yes")))</f>
        <v>N/A</v>
      </c>
      <c r="G22" s="23">
        <v>2477016</v>
      </c>
      <c r="H22" s="27" t="str">
        <f>IF($B22="N/A","N/A",IF(G22&gt;15,"No",IF(G22&lt;-15,"No","Yes")))</f>
        <v>N/A</v>
      </c>
      <c r="I22" s="29">
        <v>9.1980000000000004</v>
      </c>
      <c r="J22" s="29">
        <v>10.8</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100.24858537999999</v>
      </c>
      <c r="D25" s="27" t="str">
        <f>IF($B25="N/A","N/A",IF(C25&gt;60,"No",IF(C25&lt;15,"No","Yes")))</f>
        <v>No</v>
      </c>
      <c r="E25" s="63">
        <v>115.12474127999999</v>
      </c>
      <c r="F25" s="27" t="str">
        <f>IF($B25="N/A","N/A",IF(E25&gt;60,"No",IF(E25&lt;15,"No","Yes")))</f>
        <v>No</v>
      </c>
      <c r="G25" s="63">
        <v>109.41333241</v>
      </c>
      <c r="H25" s="27" t="str">
        <f>IF($B25="N/A","N/A",IF(G25&gt;60,"No",IF(G25&lt;15,"No","Yes")))</f>
        <v>No</v>
      </c>
      <c r="I25" s="29">
        <v>14.84</v>
      </c>
      <c r="J25" s="29">
        <v>-4.96</v>
      </c>
      <c r="K25" s="27" t="str">
        <f t="shared" si="4"/>
        <v>Yes</v>
      </c>
    </row>
    <row r="26" spans="1:11" x14ac:dyDescent="0.25">
      <c r="A26" s="42" t="s">
        <v>47</v>
      </c>
      <c r="B26" s="22" t="s">
        <v>165</v>
      </c>
      <c r="C26" s="27">
        <v>1.3286517897000001</v>
      </c>
      <c r="D26" s="27" t="str">
        <f>IF($B26="N/A","N/A",IF(C26&gt;15,"No",IF(C26&lt;=0,"No","Yes")))</f>
        <v>Yes</v>
      </c>
      <c r="E26" s="27">
        <v>1.5147902631000001</v>
      </c>
      <c r="F26" s="27" t="str">
        <f>IF($B26="N/A","N/A",IF(E26&gt;15,"No",IF(E26&lt;=0,"No","Yes")))</f>
        <v>Yes</v>
      </c>
      <c r="G26" s="27">
        <v>1.2740733205000001</v>
      </c>
      <c r="H26" s="27" t="str">
        <f>IF($B26="N/A","N/A",IF(G26&gt;15,"No",IF(G26&lt;=0,"No","Yes")))</f>
        <v>Yes</v>
      </c>
      <c r="I26" s="29">
        <v>14.01</v>
      </c>
      <c r="J26" s="29">
        <v>-15.9</v>
      </c>
      <c r="K26" s="27" t="str">
        <f t="shared" si="4"/>
        <v>Yes</v>
      </c>
    </row>
    <row r="27" spans="1:11" x14ac:dyDescent="0.25">
      <c r="A27" s="42" t="s">
        <v>176</v>
      </c>
      <c r="B27" s="22" t="s">
        <v>49</v>
      </c>
      <c r="C27" s="63">
        <v>93.128749999999997</v>
      </c>
      <c r="D27" s="27" t="str">
        <f>IF($B27="N/A","N/A",IF(C27&gt;15,"No",IF(C27&lt;-15,"No","Yes")))</f>
        <v>N/A</v>
      </c>
      <c r="E27" s="63">
        <v>88.319257006000001</v>
      </c>
      <c r="F27" s="27" t="str">
        <f>IF($B27="N/A","N/A",IF(E27&gt;15,"No",IF(E27&lt;-15,"No","Yes")))</f>
        <v>N/A</v>
      </c>
      <c r="G27" s="63">
        <v>104.39405558</v>
      </c>
      <c r="H27" s="27" t="str">
        <f>IF($B27="N/A","N/A",IF(G27&gt;15,"No",IF(G27&lt;-15,"No","Yes")))</f>
        <v>N/A</v>
      </c>
      <c r="I27" s="29">
        <v>-5.16</v>
      </c>
      <c r="J27" s="29">
        <v>18.2</v>
      </c>
      <c r="K27" s="27" t="str">
        <f t="shared" si="4"/>
        <v>Yes</v>
      </c>
    </row>
    <row r="28" spans="1:11" x14ac:dyDescent="0.25">
      <c r="A28" s="42" t="s">
        <v>181</v>
      </c>
      <c r="B28" s="22" t="s">
        <v>49</v>
      </c>
      <c r="C28" s="27">
        <v>0.19455956169999999</v>
      </c>
      <c r="D28" s="27" t="str">
        <f>IF($B28="N/A","N/A",IF(C28&gt;15,"No",IF(C28&lt;-15,"No","Yes")))</f>
        <v>N/A</v>
      </c>
      <c r="E28" s="27">
        <v>8.94658E-5</v>
      </c>
      <c r="F28" s="27" t="str">
        <f>IF($B28="N/A","N/A",IF(E28&gt;15,"No",IF(E28&lt;-15,"No","Yes")))</f>
        <v>N/A</v>
      </c>
      <c r="G28" s="27">
        <v>0.7236126048</v>
      </c>
      <c r="H28" s="27" t="str">
        <f>IF($B28="N/A","N/A",IF(G28&gt;15,"No",IF(G28&lt;-15,"No","Yes")))</f>
        <v>N/A</v>
      </c>
      <c r="I28" s="29">
        <v>-100</v>
      </c>
      <c r="J28" s="29">
        <v>809000</v>
      </c>
      <c r="K28" s="27" t="str">
        <f t="shared" si="4"/>
        <v>No</v>
      </c>
    </row>
    <row r="29" spans="1:11" x14ac:dyDescent="0.25">
      <c r="A29" s="42" t="s">
        <v>278</v>
      </c>
      <c r="B29" s="22" t="s">
        <v>127</v>
      </c>
      <c r="C29" s="27">
        <v>99.790444257999994</v>
      </c>
      <c r="D29" s="27" t="str">
        <f>IF($B29="N/A","N/A",IF(C29&gt;99,"No",IF(C29&lt;95,"No","Yes")))</f>
        <v>No</v>
      </c>
      <c r="E29" s="27">
        <v>99.999597403999999</v>
      </c>
      <c r="F29" s="27" t="str">
        <f>IF($B29="N/A","N/A",IF(E29&gt;99,"No",IF(E29&lt;95,"No","Yes")))</f>
        <v>No</v>
      </c>
      <c r="G29" s="27">
        <v>99.276387395</v>
      </c>
      <c r="H29" s="27" t="str">
        <f>IF($B29="N/A","N/A",IF(G29&gt;99,"No",IF(G29&lt;95,"No","Yes")))</f>
        <v>No</v>
      </c>
      <c r="I29" s="29">
        <v>0.20960000000000001</v>
      </c>
      <c r="J29" s="29">
        <v>-0.72299999999999998</v>
      </c>
      <c r="K29" s="27" t="str">
        <f t="shared" si="4"/>
        <v>Yes</v>
      </c>
    </row>
    <row r="30" spans="1:11" x14ac:dyDescent="0.25">
      <c r="A30" s="42" t="s">
        <v>279</v>
      </c>
      <c r="B30" s="22" t="s">
        <v>128</v>
      </c>
      <c r="C30" s="27">
        <v>0.2095557418</v>
      </c>
      <c r="D30" s="27" t="str">
        <f>IF($B30="N/A","N/A",IF(C30&gt;6,"No",IF(C30&lt;=0,"No","Yes")))</f>
        <v>Yes</v>
      </c>
      <c r="E30" s="27">
        <v>4.025961E-4</v>
      </c>
      <c r="F30" s="27" t="str">
        <f>IF($B30="N/A","N/A",IF(E30&gt;6,"No",IF(E30&lt;=0,"No","Yes")))</f>
        <v>Yes</v>
      </c>
      <c r="G30" s="27">
        <v>0.7236126048</v>
      </c>
      <c r="H30" s="27" t="str">
        <f>IF($B30="N/A","N/A",IF(G30&gt;6,"No",IF(G30&lt;=0,"No","Yes")))</f>
        <v>Yes</v>
      </c>
      <c r="I30" s="29">
        <v>-99.8</v>
      </c>
      <c r="J30" s="29">
        <v>180000</v>
      </c>
      <c r="K30" s="27" t="str">
        <f t="shared" si="4"/>
        <v>No</v>
      </c>
    </row>
    <row r="31" spans="1:11" x14ac:dyDescent="0.25">
      <c r="A31" s="42" t="s">
        <v>870</v>
      </c>
      <c r="B31" s="22" t="s">
        <v>49</v>
      </c>
      <c r="C31" s="27">
        <v>99.990552636000004</v>
      </c>
      <c r="D31" s="27" t="str">
        <f>IF($B31="N/A","N/A",IF(C31&gt;15,"No",IF(C31&lt;-15,"No","Yes")))</f>
        <v>N/A</v>
      </c>
      <c r="E31" s="27">
        <v>99.503775919000006</v>
      </c>
      <c r="F31" s="27" t="str">
        <f>IF($B31="N/A","N/A",IF(E31&gt;15,"No",IF(E31&lt;-15,"No","Yes")))</f>
        <v>N/A</v>
      </c>
      <c r="G31" s="27">
        <v>99.736284775000001</v>
      </c>
      <c r="H31" s="27" t="str">
        <f>IF($B31="N/A","N/A",IF(G31&gt;15,"No",IF(G31&lt;-15,"No","Yes")))</f>
        <v>N/A</v>
      </c>
      <c r="I31" s="29">
        <v>-0.48699999999999999</v>
      </c>
      <c r="J31" s="29">
        <v>0.23369999999999999</v>
      </c>
      <c r="K31" s="27" t="str">
        <f t="shared" si="4"/>
        <v>Yes</v>
      </c>
    </row>
    <row r="32" spans="1:11" x14ac:dyDescent="0.25">
      <c r="A32" s="42" t="s">
        <v>871</v>
      </c>
      <c r="B32" s="22" t="s">
        <v>130</v>
      </c>
      <c r="C32" s="27">
        <v>99.999951050000007</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99.915218479000004</v>
      </c>
      <c r="D33" s="27" t="str">
        <f>IF($B33="N/A","N/A",IF(C33&gt;98,"Yes","No"))</f>
        <v>Yes</v>
      </c>
      <c r="E33" s="27">
        <v>99.929500661999995</v>
      </c>
      <c r="F33" s="27" t="str">
        <f>IF($B33="N/A","N/A",IF(E33&gt;98,"Yes","No"))</f>
        <v>Yes</v>
      </c>
      <c r="G33" s="27">
        <v>99.901345699999993</v>
      </c>
      <c r="H33" s="27" t="str">
        <f>IF($B33="N/A","N/A",IF(G33&gt;98,"Yes","No"))</f>
        <v>Yes</v>
      </c>
      <c r="I33" s="29">
        <v>1.43E-2</v>
      </c>
      <c r="J33" s="29">
        <v>-2.8000000000000001E-2</v>
      </c>
      <c r="K33" s="27" t="str">
        <f t="shared" si="4"/>
        <v>Yes</v>
      </c>
    </row>
    <row r="34" spans="1:11" x14ac:dyDescent="0.25">
      <c r="A34" s="42" t="s">
        <v>280</v>
      </c>
      <c r="B34" s="22" t="s">
        <v>130</v>
      </c>
      <c r="C34" s="27">
        <v>99.999853150000007</v>
      </c>
      <c r="D34" s="27" t="str">
        <f>IF($B34="N/A","N/A",IF(C34&gt;98,"Yes","No"))</f>
        <v>Yes</v>
      </c>
      <c r="E34" s="27">
        <v>100</v>
      </c>
      <c r="F34" s="27" t="str">
        <f>IF($B34="N/A","N/A",IF(E34&gt;98,"Yes","No"))</f>
        <v>Yes</v>
      </c>
      <c r="G34" s="27">
        <v>100</v>
      </c>
      <c r="H34" s="27" t="str">
        <f>IF($B34="N/A","N/A",IF(G34&gt;98,"Yes","No"))</f>
        <v>Yes</v>
      </c>
      <c r="I34" s="29">
        <v>1E-4</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99.653133956999994</v>
      </c>
      <c r="D36" s="27" t="str">
        <f>IF($B36="N/A","N/A",IF(C36&gt;100,"No",IF(C36&lt;98,"No","Yes")))</f>
        <v>Yes</v>
      </c>
      <c r="E36" s="27">
        <v>99.538624847999998</v>
      </c>
      <c r="F36" s="27" t="str">
        <f>IF($B36="N/A","N/A",IF(E36&gt;100,"No",IF(E36&lt;98,"No","Yes")))</f>
        <v>Yes</v>
      </c>
      <c r="G36" s="27">
        <v>99.438639072000001</v>
      </c>
      <c r="H36" s="27" t="str">
        <f>IF($B36="N/A","N/A",IF(G36&gt;100,"No",IF(G36&lt;98,"No","Yes")))</f>
        <v>Yes</v>
      </c>
      <c r="I36" s="29">
        <v>-0.115</v>
      </c>
      <c r="J36" s="29">
        <v>-0.1</v>
      </c>
      <c r="K36" s="27" t="str">
        <f>IF(J36="Div by 0", "N/A", IF(J36="N/A","N/A", IF(J36&gt;30, "No", IF(J36&lt;-30, "No", "Yes"))))</f>
        <v>Yes</v>
      </c>
    </row>
    <row r="37" spans="1:11" x14ac:dyDescent="0.25">
      <c r="A37" s="42" t="s">
        <v>281</v>
      </c>
      <c r="B37" s="22" t="s">
        <v>54</v>
      </c>
      <c r="C37" s="27">
        <v>99.758204913</v>
      </c>
      <c r="D37" s="27" t="str">
        <f>IF($B37="N/A","N/A",IF(C37&gt;100,"No",IF(C37&lt;98,"No","Yes")))</f>
        <v>Yes</v>
      </c>
      <c r="E37" s="27">
        <v>99.669602784999995</v>
      </c>
      <c r="F37" s="27" t="str">
        <f>IF($B37="N/A","N/A",IF(E37&gt;100,"No",IF(E37&lt;98,"No","Yes")))</f>
        <v>Yes</v>
      </c>
      <c r="G37" s="27">
        <v>99.570410526000003</v>
      </c>
      <c r="H37" s="27" t="str">
        <f>IF($B37="N/A","N/A",IF(G37&gt;100,"No",IF(G37&lt;98,"No","Yes")))</f>
        <v>Yes</v>
      </c>
      <c r="I37" s="29">
        <v>-8.8999999999999996E-2</v>
      </c>
      <c r="J37" s="29">
        <v>-0.1</v>
      </c>
      <c r="K37" s="27" t="str">
        <f>IF(J37="Div by 0", "N/A", IF(J37="N/A","N/A", IF(J37&gt;30, "No", IF(J37&lt;-30, "No", "Yes"))))</f>
        <v>Yes</v>
      </c>
    </row>
    <row r="38" spans="1:11" x14ac:dyDescent="0.25">
      <c r="A38" s="42" t="s">
        <v>282</v>
      </c>
      <c r="B38" s="22" t="s">
        <v>54</v>
      </c>
      <c r="C38" s="27">
        <v>99.758204913</v>
      </c>
      <c r="D38" s="27" t="str">
        <f>IF($B38="N/A","N/A",IF(C38&gt;100,"No",IF(C38&lt;98,"No","Yes")))</f>
        <v>Yes</v>
      </c>
      <c r="E38" s="27">
        <v>99.669602784999995</v>
      </c>
      <c r="F38" s="27" t="str">
        <f>IF($B38="N/A","N/A",IF(E38&gt;100,"No",IF(E38&lt;98,"No","Yes")))</f>
        <v>Yes</v>
      </c>
      <c r="G38" s="27">
        <v>99.570410526000003</v>
      </c>
      <c r="H38" s="27" t="str">
        <f>IF($B38="N/A","N/A",IF(G38&gt;100,"No",IF(G38&lt;98,"No","Yes")))</f>
        <v>Yes</v>
      </c>
      <c r="I38" s="29">
        <v>-8.8999999999999996E-2</v>
      </c>
      <c r="J38" s="29">
        <v>-0.1</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65.864444301000006</v>
      </c>
      <c r="D40" s="27" t="str">
        <f>IF($B40="N/A","N/A",IF(C40&gt;15,"No",IF(C40&lt;-15,"No","Yes")))</f>
        <v>N/A</v>
      </c>
      <c r="E40" s="27">
        <v>64.394041399000002</v>
      </c>
      <c r="F40" s="27" t="str">
        <f>IF($B40="N/A","N/A",IF(E40&gt;15,"No",IF(E40&lt;-15,"No","Yes")))</f>
        <v>N/A</v>
      </c>
      <c r="G40" s="27">
        <v>62.914934744</v>
      </c>
      <c r="H40" s="27" t="str">
        <f>IF($B40="N/A","N/A",IF(G40&gt;15,"No",IF(G40&lt;-15,"No","Yes")))</f>
        <v>N/A</v>
      </c>
      <c r="I40" s="29">
        <v>-2.23</v>
      </c>
      <c r="J40" s="29">
        <v>-2.2999999999999998</v>
      </c>
      <c r="K40" s="27" t="str">
        <f t="shared" ref="K40:K49" si="5">IF(J40="Div by 0", "N/A", IF(J40="N/A","N/A", IF(J40&gt;30, "No", IF(J40&lt;-30, "No", "Yes"))))</f>
        <v>Yes</v>
      </c>
    </row>
    <row r="41" spans="1:11" x14ac:dyDescent="0.25">
      <c r="A41" s="42" t="s">
        <v>641</v>
      </c>
      <c r="B41" s="22" t="s">
        <v>49</v>
      </c>
      <c r="C41" s="27">
        <v>33.615867229000003</v>
      </c>
      <c r="D41" s="27" t="str">
        <f>IF($B41="N/A","N/A",IF(C41&gt;15,"No",IF(C41&lt;-15,"No","Yes")))</f>
        <v>N/A</v>
      </c>
      <c r="E41" s="27">
        <v>34.981129424999999</v>
      </c>
      <c r="F41" s="27" t="str">
        <f>IF($B41="N/A","N/A",IF(E41&gt;15,"No",IF(E41&lt;-15,"No","Yes")))</f>
        <v>N/A</v>
      </c>
      <c r="G41" s="27">
        <v>36.359635949000001</v>
      </c>
      <c r="H41" s="27" t="str">
        <f>IF($B41="N/A","N/A",IF(G41&gt;15,"No",IF(G41&lt;-15,"No","Yes")))</f>
        <v>N/A</v>
      </c>
      <c r="I41" s="29">
        <v>4.0609999999999999</v>
      </c>
      <c r="J41" s="29">
        <v>3.9409999999999998</v>
      </c>
      <c r="K41" s="27" t="str">
        <f t="shared" si="5"/>
        <v>Yes</v>
      </c>
    </row>
    <row r="42" spans="1:11" x14ac:dyDescent="0.25">
      <c r="A42" s="42" t="s">
        <v>642</v>
      </c>
      <c r="B42" s="22" t="s">
        <v>49</v>
      </c>
      <c r="C42" s="27">
        <v>0.26616998539999998</v>
      </c>
      <c r="D42" s="27" t="str">
        <f>IF($B42="N/A","N/A",IF(C42&gt;15,"No",IF(C42&lt;-15,"No","Yes")))</f>
        <v>N/A</v>
      </c>
      <c r="E42" s="27">
        <v>0.27940170640000001</v>
      </c>
      <c r="F42" s="27" t="str">
        <f>IF($B42="N/A","N/A",IF(E42&gt;15,"No",IF(E42&lt;-15,"No","Yes")))</f>
        <v>N/A</v>
      </c>
      <c r="G42" s="27">
        <v>0.27464497609999999</v>
      </c>
      <c r="H42" s="27" t="str">
        <f>IF($B42="N/A","N/A",IF(G42&gt;15,"No",IF(G42&lt;-15,"No","Yes")))</f>
        <v>N/A</v>
      </c>
      <c r="I42" s="29">
        <v>4.9710000000000001</v>
      </c>
      <c r="J42" s="29">
        <v>-1.7</v>
      </c>
      <c r="K42" s="27" t="str">
        <f t="shared" si="5"/>
        <v>Yes</v>
      </c>
    </row>
    <row r="43" spans="1:11" x14ac:dyDescent="0.25">
      <c r="A43" s="42" t="s">
        <v>872</v>
      </c>
      <c r="B43" s="22" t="s">
        <v>49</v>
      </c>
      <c r="C43" s="27">
        <v>99.758204913</v>
      </c>
      <c r="D43" s="27" t="str">
        <f t="shared" ref="D43:D45" si="6">IF($B43="N/A","N/A",IF(C43&gt;15,"No",IF(C43&lt;-15,"No","Yes")))</f>
        <v>N/A</v>
      </c>
      <c r="E43" s="27">
        <v>99.669602784999995</v>
      </c>
      <c r="F43" s="27" t="str">
        <f t="shared" ref="F43:F45" si="7">IF($B43="N/A","N/A",IF(E43&gt;15,"No",IF(E43&lt;-15,"No","Yes")))</f>
        <v>N/A</v>
      </c>
      <c r="G43" s="27">
        <v>99.570410526000003</v>
      </c>
      <c r="H43" s="27" t="str">
        <f t="shared" ref="H43:H45" si="8">IF($B43="N/A","N/A",IF(G43&gt;15,"No",IF(G43&lt;-15,"No","Yes")))</f>
        <v>N/A</v>
      </c>
      <c r="I43" s="29">
        <v>-8.8999999999999996E-2</v>
      </c>
      <c r="J43" s="29">
        <v>-0.1</v>
      </c>
      <c r="K43" s="27" t="str">
        <f t="shared" si="5"/>
        <v>Yes</v>
      </c>
    </row>
    <row r="44" spans="1:11" x14ac:dyDescent="0.25">
      <c r="A44" s="42" t="s">
        <v>873</v>
      </c>
      <c r="B44" s="22" t="s">
        <v>49</v>
      </c>
      <c r="C44" s="27">
        <v>99.758204913</v>
      </c>
      <c r="D44" s="27" t="str">
        <f t="shared" si="6"/>
        <v>N/A</v>
      </c>
      <c r="E44" s="27">
        <v>99.669602784999995</v>
      </c>
      <c r="F44" s="27" t="str">
        <f t="shared" si="7"/>
        <v>N/A</v>
      </c>
      <c r="G44" s="27">
        <v>99.570410526000003</v>
      </c>
      <c r="H44" s="27" t="str">
        <f t="shared" si="8"/>
        <v>N/A</v>
      </c>
      <c r="I44" s="29">
        <v>-8.8999999999999996E-2</v>
      </c>
      <c r="J44" s="29">
        <v>-0.1</v>
      </c>
      <c r="K44" s="27" t="str">
        <f t="shared" si="5"/>
        <v>Yes</v>
      </c>
    </row>
    <row r="45" spans="1:11" x14ac:dyDescent="0.25">
      <c r="A45" s="42" t="s">
        <v>874</v>
      </c>
      <c r="B45" s="22" t="s">
        <v>49</v>
      </c>
      <c r="C45" s="27">
        <v>99.758204913</v>
      </c>
      <c r="D45" s="27" t="str">
        <f t="shared" si="6"/>
        <v>N/A</v>
      </c>
      <c r="E45" s="27">
        <v>99.669602784999995</v>
      </c>
      <c r="F45" s="27" t="str">
        <f t="shared" si="7"/>
        <v>N/A</v>
      </c>
      <c r="G45" s="27">
        <v>99.570410526000003</v>
      </c>
      <c r="H45" s="27" t="str">
        <f t="shared" si="8"/>
        <v>N/A</v>
      </c>
      <c r="I45" s="29">
        <v>-8.8999999999999996E-2</v>
      </c>
      <c r="J45" s="29">
        <v>-0.1</v>
      </c>
      <c r="K45" s="27" t="str">
        <f t="shared" si="5"/>
        <v>Yes</v>
      </c>
    </row>
    <row r="46" spans="1:11" x14ac:dyDescent="0.25">
      <c r="A46" s="42" t="s">
        <v>283</v>
      </c>
      <c r="B46" s="22" t="s">
        <v>49</v>
      </c>
      <c r="C46" s="27">
        <v>1.8907398832</v>
      </c>
      <c r="D46" s="27" t="str">
        <f>IF($B46="N/A","N/A",IF(C46&gt;15,"No",IF(C46&lt;-15,"No","Yes")))</f>
        <v>N/A</v>
      </c>
      <c r="E46" s="27">
        <v>2.0182143430999999</v>
      </c>
      <c r="F46" s="27" t="str">
        <f>IF($B46="N/A","N/A",IF(E46&gt;15,"No",IF(E46&lt;-15,"No","Yes")))</f>
        <v>N/A</v>
      </c>
      <c r="G46" s="27">
        <v>1.9775003471999999</v>
      </c>
      <c r="H46" s="27" t="str">
        <f>IF($B46="N/A","N/A",IF(G46&gt;15,"No",IF(G46&lt;-15,"No","Yes")))</f>
        <v>N/A</v>
      </c>
      <c r="I46" s="29">
        <v>6.742</v>
      </c>
      <c r="J46" s="29">
        <v>-2.02</v>
      </c>
      <c r="K46" s="27" t="str">
        <f t="shared" si="5"/>
        <v>Yes</v>
      </c>
    </row>
    <row r="47" spans="1:11" x14ac:dyDescent="0.25">
      <c r="A47" s="42" t="s">
        <v>284</v>
      </c>
      <c r="B47" s="22" t="s">
        <v>49</v>
      </c>
      <c r="C47" s="27">
        <v>97.867465030000005</v>
      </c>
      <c r="D47" s="27" t="str">
        <f>IF($B47="N/A","N/A",IF(C47&gt;15,"No",IF(C47&lt;-15,"No","Yes")))</f>
        <v>N/A</v>
      </c>
      <c r="E47" s="27">
        <v>97.651388441999998</v>
      </c>
      <c r="F47" s="27" t="str">
        <f>IF($B47="N/A","N/A",IF(E47&gt;15,"No",IF(E47&lt;-15,"No","Yes")))</f>
        <v>N/A</v>
      </c>
      <c r="G47" s="27">
        <v>97.592910179</v>
      </c>
      <c r="H47" s="27" t="str">
        <f>IF($B47="N/A","N/A",IF(G47&gt;15,"No",IF(G47&lt;-15,"No","Yes")))</f>
        <v>N/A</v>
      </c>
      <c r="I47" s="29">
        <v>-0.221</v>
      </c>
      <c r="J47" s="29">
        <v>-0.06</v>
      </c>
      <c r="K47" s="27" t="str">
        <f t="shared" si="5"/>
        <v>Yes</v>
      </c>
    </row>
    <row r="48" spans="1:11" x14ac:dyDescent="0.25">
      <c r="A48" s="42" t="s">
        <v>285</v>
      </c>
      <c r="B48" s="22" t="s">
        <v>49</v>
      </c>
      <c r="C48" s="27">
        <v>55.632995113</v>
      </c>
      <c r="D48" s="27" t="str">
        <f>IF($B48="N/A","N/A",IF(C48&gt;15,"No",IF(C48&lt;-15,"No","Yes")))</f>
        <v>N/A</v>
      </c>
      <c r="E48" s="27">
        <v>59.589459318000003</v>
      </c>
      <c r="F48" s="27" t="str">
        <f>IF($B48="N/A","N/A",IF(E48&gt;15,"No",IF(E48&lt;-15,"No","Yes")))</f>
        <v>N/A</v>
      </c>
      <c r="G48" s="27">
        <v>64.847663479000005</v>
      </c>
      <c r="H48" s="27" t="str">
        <f>IF($B48="N/A","N/A",IF(G48&gt;15,"No",IF(G48&lt;-15,"No","Yes")))</f>
        <v>N/A</v>
      </c>
      <c r="I48" s="29">
        <v>7.1120000000000001</v>
      </c>
      <c r="J48" s="29">
        <v>8.8239999999999998</v>
      </c>
      <c r="K48" s="27" t="str">
        <f t="shared" si="5"/>
        <v>Yes</v>
      </c>
    </row>
    <row r="49" spans="1:11" x14ac:dyDescent="0.25">
      <c r="A49" s="42" t="s">
        <v>286</v>
      </c>
      <c r="B49" s="22" t="s">
        <v>49</v>
      </c>
      <c r="C49" s="27">
        <v>41.030379232000001</v>
      </c>
      <c r="D49" s="27" t="str">
        <f>IF($B49="N/A","N/A",IF(C49&gt;15,"No",IF(C49&lt;-15,"No","Yes")))</f>
        <v>N/A</v>
      </c>
      <c r="E49" s="27">
        <v>35.107902469999999</v>
      </c>
      <c r="F49" s="27" t="str">
        <f>IF($B49="N/A","N/A",IF(E49&gt;15,"No",IF(E49&lt;-15,"No","Yes")))</f>
        <v>N/A</v>
      </c>
      <c r="G49" s="27">
        <v>29.828511402</v>
      </c>
      <c r="H49" s="27" t="str">
        <f>IF($B49="N/A","N/A",IF(G49&gt;15,"No",IF(G49&lt;-15,"No","Yes")))</f>
        <v>N/A</v>
      </c>
      <c r="I49" s="29">
        <v>-14.4</v>
      </c>
      <c r="J49" s="29">
        <v>-15</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5615533</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3.5312765500000003E-2</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34.652204875000002</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33.324726255000002</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31.941883344000001</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7.40624265E-2</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7.1230999999999996E-5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99.925349917999995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7.4650082199999995E-2</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100</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98.693413926999995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99.961702559000003</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99.999304979000001</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99.599218809999996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99.999715076000001</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99.999715076000001</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61.769506118000002</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38.127048670000001</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2.15829913E-2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99.999715076000001</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99.999715076000001</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99.999715076000001</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10.517808371999999</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89.481906703999996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77.720227092000002</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19.711414748999999</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10</v>
      </c>
      <c r="D6" s="24" t="s">
        <v>49</v>
      </c>
      <c r="E6" s="141">
        <v>7</v>
      </c>
      <c r="F6" s="24" t="s">
        <v>49</v>
      </c>
      <c r="G6" s="141">
        <v>7</v>
      </c>
      <c r="H6" s="24" t="s">
        <v>49</v>
      </c>
      <c r="I6" s="24" t="s">
        <v>49</v>
      </c>
      <c r="J6" s="24" t="s">
        <v>49</v>
      </c>
      <c r="K6" s="24" t="s">
        <v>49</v>
      </c>
      <c r="L6" s="24" t="s">
        <v>49</v>
      </c>
    </row>
    <row r="7" spans="1:12" x14ac:dyDescent="0.25">
      <c r="A7" s="124" t="s">
        <v>89</v>
      </c>
      <c r="B7" s="125" t="s">
        <v>49</v>
      </c>
      <c r="C7" s="126">
        <v>856476</v>
      </c>
      <c r="D7" s="127" t="str">
        <f>IF($B7="N/A","N/A",IF(C7&gt;10,"No",IF(C7&lt;-10,"No","Yes")))</f>
        <v>N/A</v>
      </c>
      <c r="E7" s="126">
        <v>900240</v>
      </c>
      <c r="F7" s="127" t="str">
        <f>IF($B7="N/A","N/A",IF(E7&gt;10,"No",IF(E7&lt;-10,"No","Yes")))</f>
        <v>N/A</v>
      </c>
      <c r="G7" s="126">
        <v>996018</v>
      </c>
      <c r="H7" s="127" t="str">
        <f>IF($B7="N/A","N/A",IF(G7&gt;10,"No",IF(G7&lt;-10,"No","Yes")))</f>
        <v>N/A</v>
      </c>
      <c r="I7" s="128">
        <v>5.1100000000000003</v>
      </c>
      <c r="J7" s="128">
        <v>10.64</v>
      </c>
      <c r="K7" s="129" t="s">
        <v>1191</v>
      </c>
      <c r="L7" s="130" t="str">
        <f>IF(J7="Div by 0", "N/A", IF(K7="N/A","N/A", IF(J7&gt;VALUE(MID(K7,1,2)), "No", IF(J7&lt;-1*VALUE(MID(K7,1,2)), "No", "Yes"))))</f>
        <v>Yes</v>
      </c>
    </row>
    <row r="8" spans="1:12" x14ac:dyDescent="0.25">
      <c r="A8" s="42" t="s">
        <v>287</v>
      </c>
      <c r="B8" s="22" t="s">
        <v>49</v>
      </c>
      <c r="C8" s="28">
        <v>5298636946</v>
      </c>
      <c r="D8" s="24" t="str">
        <f>IF($B8="N/A","N/A",IF(C8&gt;10,"No",IF(C8&lt;-10,"No","Yes")))</f>
        <v>N/A</v>
      </c>
      <c r="E8" s="28">
        <v>5771511989</v>
      </c>
      <c r="F8" s="24" t="str">
        <f>IF($B8="N/A","N/A",IF(E8&gt;10,"No",IF(E8&lt;-10,"No","Yes")))</f>
        <v>N/A</v>
      </c>
      <c r="G8" s="28">
        <v>6266807784</v>
      </c>
      <c r="H8" s="24" t="str">
        <f>IF($B8="N/A","N/A",IF(G8&gt;10,"No",IF(G8&lt;-10,"No","Yes")))</f>
        <v>N/A</v>
      </c>
      <c r="I8" s="25">
        <v>8.9239999999999995</v>
      </c>
      <c r="J8" s="25">
        <v>8.5820000000000007</v>
      </c>
      <c r="K8" s="26" t="s">
        <v>1191</v>
      </c>
      <c r="L8" s="27" t="str">
        <f>IF(J8="Div by 0", "N/A", IF(K8="N/A","N/A", IF(J8&gt;VALUE(MID(K8,1,2)), "No", IF(J8&lt;-1*VALUE(MID(K8,1,2)), "No", "Yes"))))</f>
        <v>Yes</v>
      </c>
    </row>
    <row r="9" spans="1:12" x14ac:dyDescent="0.25">
      <c r="A9" s="40" t="s">
        <v>1071</v>
      </c>
      <c r="B9" s="27" t="s">
        <v>49</v>
      </c>
      <c r="C9" s="29">
        <v>10.774032197</v>
      </c>
      <c r="D9" s="24" t="str">
        <f>IF($B9="N/A","N/A",IF(C9&gt;10,"No",IF(C9&lt;-10,"No","Yes")))</f>
        <v>N/A</v>
      </c>
      <c r="E9" s="29">
        <v>10.866324536</v>
      </c>
      <c r="F9" s="24" t="str">
        <f>IF($B9="N/A","N/A",IF(E9&gt;10,"No",IF(E9&lt;-10,"No","Yes")))</f>
        <v>N/A</v>
      </c>
      <c r="G9" s="29">
        <v>9.7912889124000007</v>
      </c>
      <c r="H9" s="24" t="str">
        <f>IF($B9="N/A","N/A",IF(G9&gt;10,"No",IF(G9&lt;-10,"No","Yes")))</f>
        <v>N/A</v>
      </c>
      <c r="I9" s="25">
        <v>0.85660000000000003</v>
      </c>
      <c r="J9" s="25">
        <v>-9.89</v>
      </c>
      <c r="K9" s="27" t="s">
        <v>49</v>
      </c>
      <c r="L9" s="27" t="str">
        <f>IF(J9="Div by 0", "N/A", IF(K9="N/A","N/A", IF(J9&gt;VALUE(MID(K9,1,2)), "No", IF(J9&lt;-1*VALUE(MID(K9,1,2)), "No", "Yes"))))</f>
        <v>N/A</v>
      </c>
    </row>
    <row r="10" spans="1:12" x14ac:dyDescent="0.25">
      <c r="A10" s="40" t="s">
        <v>288</v>
      </c>
      <c r="B10" s="27" t="s">
        <v>49</v>
      </c>
      <c r="C10" s="29">
        <v>15.521509067</v>
      </c>
      <c r="D10" s="24" t="str">
        <f t="shared" ref="D10:D17" si="0">IF($B10="N/A","N/A",IF(C10&gt;10,"No",IF(C10&lt;-10,"No","Yes")))</f>
        <v>N/A</v>
      </c>
      <c r="E10" s="29">
        <v>15.833666578000001</v>
      </c>
      <c r="F10" s="24" t="str">
        <f t="shared" ref="F10:F17" si="1">IF($B10="N/A","N/A",IF(E10&gt;10,"No",IF(E10&lt;-10,"No","Yes")))</f>
        <v>N/A</v>
      </c>
      <c r="G10" s="29">
        <v>13.087916082</v>
      </c>
      <c r="H10" s="24" t="str">
        <f t="shared" ref="H10:H17" si="2">IF($B10="N/A","N/A",IF(G10&gt;10,"No",IF(G10&lt;-10,"No","Yes")))</f>
        <v>N/A</v>
      </c>
      <c r="I10" s="25">
        <v>2.0110000000000001</v>
      </c>
      <c r="J10" s="25">
        <v>-17.3</v>
      </c>
      <c r="K10" s="27" t="s">
        <v>49</v>
      </c>
      <c r="L10" s="27" t="str">
        <f t="shared" ref="L10:L24" si="3">IF(J10="Div by 0", "N/A", IF(K10="N/A","N/A", IF(J10&gt;VALUE(MID(K10,1,2)), "No", IF(J10&lt;-1*VALUE(MID(K10,1,2)), "No", "Yes"))))</f>
        <v>N/A</v>
      </c>
    </row>
    <row r="11" spans="1:12" x14ac:dyDescent="0.25">
      <c r="A11" s="40" t="s">
        <v>289</v>
      </c>
      <c r="B11" s="27" t="s">
        <v>49</v>
      </c>
      <c r="C11" s="29">
        <v>2.8972207044</v>
      </c>
      <c r="D11" s="24" t="str">
        <f t="shared" si="0"/>
        <v>N/A</v>
      </c>
      <c r="E11" s="29">
        <v>1.6595574513</v>
      </c>
      <c r="F11" s="24" t="str">
        <f t="shared" si="1"/>
        <v>N/A</v>
      </c>
      <c r="G11" s="29">
        <v>7.9090940123999998</v>
      </c>
      <c r="H11" s="24" t="str">
        <f t="shared" si="2"/>
        <v>N/A</v>
      </c>
      <c r="I11" s="25">
        <v>-42.7</v>
      </c>
      <c r="J11" s="25">
        <v>376.6</v>
      </c>
      <c r="K11" s="27" t="s">
        <v>49</v>
      </c>
      <c r="L11" s="27" t="str">
        <f t="shared" si="3"/>
        <v>N/A</v>
      </c>
    </row>
    <row r="12" spans="1:12" x14ac:dyDescent="0.25">
      <c r="A12" s="40" t="s">
        <v>290</v>
      </c>
      <c r="B12" s="27" t="s">
        <v>49</v>
      </c>
      <c r="C12" s="29">
        <v>2.9693768417999999</v>
      </c>
      <c r="D12" s="24" t="str">
        <f t="shared" si="0"/>
        <v>N/A</v>
      </c>
      <c r="E12" s="29">
        <v>3.3091175686000001</v>
      </c>
      <c r="F12" s="24" t="str">
        <f t="shared" si="1"/>
        <v>N/A</v>
      </c>
      <c r="G12" s="29">
        <v>3.599432942</v>
      </c>
      <c r="H12" s="24" t="str">
        <f t="shared" si="2"/>
        <v>N/A</v>
      </c>
      <c r="I12" s="25">
        <v>11.44</v>
      </c>
      <c r="J12" s="25">
        <v>8.7729999999999997</v>
      </c>
      <c r="K12" s="27" t="s">
        <v>49</v>
      </c>
      <c r="L12" s="27" t="str">
        <f t="shared" si="3"/>
        <v>N/A</v>
      </c>
    </row>
    <row r="13" spans="1:12" x14ac:dyDescent="0.25">
      <c r="A13" s="40" t="s">
        <v>291</v>
      </c>
      <c r="B13" s="24" t="s">
        <v>49</v>
      </c>
      <c r="C13" s="29">
        <v>8.2531209280999995</v>
      </c>
      <c r="D13" s="24" t="str">
        <f t="shared" si="0"/>
        <v>N/A</v>
      </c>
      <c r="E13" s="29">
        <v>8.0277481559999995</v>
      </c>
      <c r="F13" s="24" t="str">
        <f t="shared" si="1"/>
        <v>N/A</v>
      </c>
      <c r="G13" s="29">
        <v>2.5215407754000001</v>
      </c>
      <c r="H13" s="24" t="str">
        <f t="shared" si="2"/>
        <v>N/A</v>
      </c>
      <c r="I13" s="25">
        <v>-2.73</v>
      </c>
      <c r="J13" s="25">
        <v>-68.599999999999994</v>
      </c>
      <c r="K13" s="27" t="s">
        <v>49</v>
      </c>
      <c r="L13" s="27" t="str">
        <f t="shared" si="3"/>
        <v>N/A</v>
      </c>
    </row>
    <row r="14" spans="1:12" ht="12.75" customHeight="1" x14ac:dyDescent="0.25">
      <c r="A14" s="40" t="s">
        <v>292</v>
      </c>
      <c r="B14" s="24" t="s">
        <v>49</v>
      </c>
      <c r="C14" s="29">
        <v>5.1041710451000002</v>
      </c>
      <c r="D14" s="24" t="str">
        <f t="shared" si="0"/>
        <v>N/A</v>
      </c>
      <c r="E14" s="29">
        <v>1.8175153291999999</v>
      </c>
      <c r="F14" s="24" t="str">
        <f t="shared" si="1"/>
        <v>N/A</v>
      </c>
      <c r="G14" s="29">
        <v>26.695200287999999</v>
      </c>
      <c r="H14" s="24" t="str">
        <f t="shared" si="2"/>
        <v>N/A</v>
      </c>
      <c r="I14" s="25">
        <v>-64.400000000000006</v>
      </c>
      <c r="J14" s="25">
        <v>1369</v>
      </c>
      <c r="K14" s="27" t="s">
        <v>49</v>
      </c>
      <c r="L14" s="27" t="str">
        <f t="shared" si="3"/>
        <v>N/A</v>
      </c>
    </row>
    <row r="15" spans="1:12" x14ac:dyDescent="0.25">
      <c r="A15" s="40" t="s">
        <v>293</v>
      </c>
      <c r="B15" s="24" t="s">
        <v>49</v>
      </c>
      <c r="C15" s="29">
        <v>0.97854464109999995</v>
      </c>
      <c r="D15" s="24" t="str">
        <f t="shared" si="0"/>
        <v>N/A</v>
      </c>
      <c r="E15" s="29">
        <v>2.0390118191000002</v>
      </c>
      <c r="F15" s="24" t="str">
        <f t="shared" si="1"/>
        <v>N/A</v>
      </c>
      <c r="G15" s="29">
        <v>0.3622424494</v>
      </c>
      <c r="H15" s="24" t="str">
        <f t="shared" si="2"/>
        <v>N/A</v>
      </c>
      <c r="I15" s="25">
        <v>108.4</v>
      </c>
      <c r="J15" s="25">
        <v>-82.2</v>
      </c>
      <c r="K15" s="27" t="s">
        <v>49</v>
      </c>
      <c r="L15" s="27" t="str">
        <f t="shared" si="3"/>
        <v>N/A</v>
      </c>
    </row>
    <row r="16" spans="1:12" ht="12.75" customHeight="1" x14ac:dyDescent="0.25">
      <c r="A16" s="40" t="s">
        <v>521</v>
      </c>
      <c r="B16" s="24" t="s">
        <v>49</v>
      </c>
      <c r="C16" s="29">
        <v>53.502024575</v>
      </c>
      <c r="D16" s="24" t="str">
        <f t="shared" si="0"/>
        <v>N/A</v>
      </c>
      <c r="E16" s="29">
        <v>56.447058562000002</v>
      </c>
      <c r="F16" s="24" t="str">
        <f t="shared" si="1"/>
        <v>N/A</v>
      </c>
      <c r="G16" s="29">
        <v>36.033284539</v>
      </c>
      <c r="H16" s="24" t="str">
        <f t="shared" si="2"/>
        <v>N/A</v>
      </c>
      <c r="I16" s="25">
        <v>5.5049999999999999</v>
      </c>
      <c r="J16" s="25">
        <v>-36.200000000000003</v>
      </c>
      <c r="K16" s="27" t="s">
        <v>49</v>
      </c>
      <c r="L16" s="27" t="str">
        <f t="shared" si="3"/>
        <v>N/A</v>
      </c>
    </row>
    <row r="17" spans="1:12" ht="12.75" customHeight="1" x14ac:dyDescent="0.25">
      <c r="A17" s="36" t="s">
        <v>771</v>
      </c>
      <c r="B17" s="30" t="s">
        <v>49</v>
      </c>
      <c r="C17" s="23">
        <v>1469</v>
      </c>
      <c r="D17" s="24" t="str">
        <f t="shared" si="0"/>
        <v>N/A</v>
      </c>
      <c r="E17" s="23">
        <v>1302</v>
      </c>
      <c r="F17" s="24" t="str">
        <f t="shared" si="1"/>
        <v>N/A</v>
      </c>
      <c r="G17" s="23">
        <v>1643</v>
      </c>
      <c r="H17" s="24" t="str">
        <f t="shared" si="2"/>
        <v>N/A</v>
      </c>
      <c r="I17" s="25">
        <v>-11.4</v>
      </c>
      <c r="J17" s="25">
        <v>26.19</v>
      </c>
      <c r="K17" s="23" t="s">
        <v>49</v>
      </c>
      <c r="L17" s="27" t="str">
        <f t="shared" si="3"/>
        <v>N/A</v>
      </c>
    </row>
    <row r="18" spans="1:12" ht="12.75" customHeight="1" x14ac:dyDescent="0.25">
      <c r="A18" s="36" t="s">
        <v>772</v>
      </c>
      <c r="B18" s="26" t="s">
        <v>6</v>
      </c>
      <c r="C18" s="29">
        <v>0.17151677339999999</v>
      </c>
      <c r="D18" s="24" t="str">
        <f>IF($B18="N/A","N/A",IF(C18&gt;=2,"No",IF(C18&lt;0,"No","Yes")))</f>
        <v>Yes</v>
      </c>
      <c r="E18" s="29">
        <v>0.1446280992</v>
      </c>
      <c r="F18" s="24" t="str">
        <f>IF($B18="N/A","N/A",IF(E18&gt;=2,"No",IF(E18&lt;0,"No","Yes")))</f>
        <v>Yes</v>
      </c>
      <c r="G18" s="29">
        <v>0.1649568582</v>
      </c>
      <c r="H18" s="24" t="str">
        <f>IF($B18="N/A","N/A",IF(G18&gt;=2,"No",IF(G18&lt;0,"No","Yes")))</f>
        <v>Yes</v>
      </c>
      <c r="I18" s="25">
        <v>-15.7</v>
      </c>
      <c r="J18" s="25">
        <v>14.06</v>
      </c>
      <c r="K18" s="27" t="s">
        <v>49</v>
      </c>
      <c r="L18" s="27" t="str">
        <f t="shared" si="3"/>
        <v>N/A</v>
      </c>
    </row>
    <row r="19" spans="1:12" ht="25" x14ac:dyDescent="0.25">
      <c r="A19" s="78" t="s">
        <v>773</v>
      </c>
      <c r="B19" s="26" t="s">
        <v>49</v>
      </c>
      <c r="C19" s="28">
        <v>3939007</v>
      </c>
      <c r="D19" s="24" t="str">
        <f t="shared" ref="D19:D24" si="4">IF($B19="N/A","N/A",IF(C19&gt;10,"No",IF(C19&lt;-10,"No","Yes")))</f>
        <v>N/A</v>
      </c>
      <c r="E19" s="28">
        <v>3551637</v>
      </c>
      <c r="F19" s="24" t="str">
        <f t="shared" ref="F19:F24" si="5">IF($B19="N/A","N/A",IF(E19&gt;10,"No",IF(E19&lt;-10,"No","Yes")))</f>
        <v>N/A</v>
      </c>
      <c r="G19" s="28">
        <v>4489152</v>
      </c>
      <c r="H19" s="24" t="str">
        <f t="shared" ref="H19:H24" si="6">IF($B19="N/A","N/A",IF(G19&gt;10,"No",IF(G19&lt;-10,"No","Yes")))</f>
        <v>N/A</v>
      </c>
      <c r="I19" s="25">
        <v>-9.83</v>
      </c>
      <c r="J19" s="25">
        <v>26.4</v>
      </c>
      <c r="K19" s="27" t="s">
        <v>49</v>
      </c>
      <c r="L19" s="27" t="str">
        <f t="shared" si="3"/>
        <v>N/A</v>
      </c>
    </row>
    <row r="20" spans="1:12" x14ac:dyDescent="0.25">
      <c r="A20" s="78" t="s">
        <v>774</v>
      </c>
      <c r="B20" s="26" t="s">
        <v>49</v>
      </c>
      <c r="C20" s="28">
        <v>2681.4206942999999</v>
      </c>
      <c r="D20" s="24" t="str">
        <f t="shared" si="4"/>
        <v>N/A</v>
      </c>
      <c r="E20" s="28">
        <v>2727.8317972</v>
      </c>
      <c r="F20" s="24" t="str">
        <f t="shared" si="5"/>
        <v>N/A</v>
      </c>
      <c r="G20" s="28">
        <v>2732.2897139000002</v>
      </c>
      <c r="H20" s="24" t="str">
        <f t="shared" si="6"/>
        <v>N/A</v>
      </c>
      <c r="I20" s="25">
        <v>1.7310000000000001</v>
      </c>
      <c r="J20" s="25">
        <v>0.16339999999999999</v>
      </c>
      <c r="K20" s="27" t="s">
        <v>49</v>
      </c>
      <c r="L20" s="27" t="str">
        <f t="shared" si="3"/>
        <v>N/A</v>
      </c>
    </row>
    <row r="21" spans="1:12" ht="12.75" customHeight="1" x14ac:dyDescent="0.25">
      <c r="A21" s="36" t="s">
        <v>775</v>
      </c>
      <c r="B21" s="22" t="s">
        <v>49</v>
      </c>
      <c r="C21" s="30">
        <v>1147</v>
      </c>
      <c r="D21" s="24" t="str">
        <f t="shared" si="4"/>
        <v>N/A</v>
      </c>
      <c r="E21" s="30">
        <v>1085</v>
      </c>
      <c r="F21" s="24" t="str">
        <f t="shared" si="5"/>
        <v>N/A</v>
      </c>
      <c r="G21" s="30">
        <v>828</v>
      </c>
      <c r="H21" s="24" t="str">
        <f t="shared" si="6"/>
        <v>N/A</v>
      </c>
      <c r="I21" s="25">
        <v>-5.41</v>
      </c>
      <c r="J21" s="25">
        <v>-23.7</v>
      </c>
      <c r="K21" s="23" t="s">
        <v>49</v>
      </c>
      <c r="L21" s="27" t="str">
        <f t="shared" si="3"/>
        <v>N/A</v>
      </c>
    </row>
    <row r="22" spans="1:12" ht="12.75" customHeight="1" x14ac:dyDescent="0.25">
      <c r="A22" s="36" t="s">
        <v>776</v>
      </c>
      <c r="B22" s="22" t="s">
        <v>49</v>
      </c>
      <c r="C22" s="25">
        <v>0.13392085710000001</v>
      </c>
      <c r="D22" s="24" t="str">
        <f t="shared" si="4"/>
        <v>N/A</v>
      </c>
      <c r="E22" s="25">
        <v>0.12052341599999999</v>
      </c>
      <c r="F22" s="24" t="str">
        <f t="shared" si="5"/>
        <v>N/A</v>
      </c>
      <c r="G22" s="25">
        <v>8.3131027800000007E-2</v>
      </c>
      <c r="H22" s="24" t="str">
        <f t="shared" si="6"/>
        <v>N/A</v>
      </c>
      <c r="I22" s="25">
        <v>-10</v>
      </c>
      <c r="J22" s="25">
        <v>-31</v>
      </c>
      <c r="K22" s="27" t="s">
        <v>49</v>
      </c>
      <c r="L22" s="27" t="str">
        <f t="shared" si="3"/>
        <v>N/A</v>
      </c>
    </row>
    <row r="23" spans="1:12" ht="25" x14ac:dyDescent="0.25">
      <c r="A23" s="70" t="s">
        <v>777</v>
      </c>
      <c r="B23" s="22" t="s">
        <v>49</v>
      </c>
      <c r="C23" s="38">
        <v>3570071</v>
      </c>
      <c r="D23" s="24" t="str">
        <f t="shared" si="4"/>
        <v>N/A</v>
      </c>
      <c r="E23" s="38">
        <v>3390882</v>
      </c>
      <c r="F23" s="24" t="str">
        <f t="shared" si="5"/>
        <v>N/A</v>
      </c>
      <c r="G23" s="38">
        <v>3018163</v>
      </c>
      <c r="H23" s="24" t="str">
        <f t="shared" si="6"/>
        <v>N/A</v>
      </c>
      <c r="I23" s="25">
        <v>-5.0199999999999996</v>
      </c>
      <c r="J23" s="25">
        <v>-11</v>
      </c>
      <c r="K23" s="27" t="s">
        <v>49</v>
      </c>
      <c r="L23" s="27" t="str">
        <f t="shared" si="3"/>
        <v>N/A</v>
      </c>
    </row>
    <row r="24" spans="1:12" ht="25" x14ac:dyDescent="0.25">
      <c r="A24" s="70" t="s">
        <v>778</v>
      </c>
      <c r="B24" s="22" t="s">
        <v>49</v>
      </c>
      <c r="C24" s="38">
        <v>3112.5292066000002</v>
      </c>
      <c r="D24" s="24" t="str">
        <f t="shared" si="4"/>
        <v>N/A</v>
      </c>
      <c r="E24" s="38">
        <v>3125.2368664000001</v>
      </c>
      <c r="F24" s="24" t="str">
        <f t="shared" si="5"/>
        <v>N/A</v>
      </c>
      <c r="G24" s="38">
        <v>3645.1243961</v>
      </c>
      <c r="H24" s="24" t="str">
        <f t="shared" si="6"/>
        <v>N/A</v>
      </c>
      <c r="I24" s="25">
        <v>0.4083</v>
      </c>
      <c r="J24" s="25">
        <v>16.64</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1292</v>
      </c>
      <c r="D26" s="24" t="str">
        <f>IF($B26="N/A","N/A",IF(C26&gt;10,"No",IF(C26&lt;-10,"No","Yes")))</f>
        <v>N/A</v>
      </c>
      <c r="E26" s="23">
        <v>0</v>
      </c>
      <c r="F26" s="24" t="str">
        <f>IF($B26="N/A","N/A",IF(E26&gt;10,"No",IF(E26&lt;-10,"No","Yes")))</f>
        <v>N/A</v>
      </c>
      <c r="G26" s="23">
        <v>0</v>
      </c>
      <c r="H26" s="24" t="str">
        <f>IF($B26="N/A","N/A",IF(G26&gt;10,"No",IF(G26&lt;-10,"No","Yes")))</f>
        <v>N/A</v>
      </c>
      <c r="I26" s="25">
        <v>-100</v>
      </c>
      <c r="J26" s="25" t="s">
        <v>1205</v>
      </c>
      <c r="K26" s="23" t="s">
        <v>49</v>
      </c>
      <c r="L26" s="27" t="str">
        <f>IF(J26="Div by 0", "N/A", IF(K26="N/A","N/A", IF(J26&gt;VALUE(MID(K26,1,2)), "No", IF(J26&lt;-1*VALUE(MID(K26,1,2)), "No", "Yes"))))</f>
        <v>N/A</v>
      </c>
    </row>
    <row r="27" spans="1:12" x14ac:dyDescent="0.25">
      <c r="A27" s="78" t="s">
        <v>781</v>
      </c>
      <c r="B27" s="26" t="s">
        <v>49</v>
      </c>
      <c r="C27" s="29">
        <v>0.1508506952</v>
      </c>
      <c r="D27" s="24" t="str">
        <f>IF($B27="N/A","N/A",IF(C27&gt;10,"No",IF(C27&lt;-10,"No","Yes")))</f>
        <v>N/A</v>
      </c>
      <c r="E27" s="29">
        <v>0</v>
      </c>
      <c r="F27" s="24" t="str">
        <f>IF($B27="N/A","N/A",IF(E27&gt;10,"No",IF(E27&lt;-10,"No","Yes")))</f>
        <v>N/A</v>
      </c>
      <c r="G27" s="29">
        <v>0</v>
      </c>
      <c r="H27" s="24" t="str">
        <f>IF($B27="N/A","N/A",IF(G27&gt;10,"No",IF(G27&lt;-10,"No","Yes")))</f>
        <v>N/A</v>
      </c>
      <c r="I27" s="25">
        <v>-100</v>
      </c>
      <c r="J27" s="25" t="s">
        <v>1205</v>
      </c>
      <c r="K27" s="27" t="s">
        <v>49</v>
      </c>
      <c r="L27" s="27" t="str">
        <f>IF(J27="Div by 0", "N/A", IF(K27="N/A","N/A", IF(J27&gt;VALUE(MID(K27,1,2)), "No", IF(J27&lt;-1*VALUE(MID(K27,1,2)), "No", "Yes"))))</f>
        <v>N/A</v>
      </c>
    </row>
    <row r="28" spans="1:12" x14ac:dyDescent="0.25">
      <c r="A28" s="36" t="s">
        <v>782</v>
      </c>
      <c r="B28" s="23" t="s">
        <v>49</v>
      </c>
      <c r="C28" s="23">
        <v>15440</v>
      </c>
      <c r="D28" s="24" t="str">
        <f>IF($B28="N/A","N/A",IF(C28&gt;10,"No",IF(C28&lt;-10,"No","Yes")))</f>
        <v>N/A</v>
      </c>
      <c r="E28" s="23">
        <v>0</v>
      </c>
      <c r="F28" s="24" t="str">
        <f>IF($B28="N/A","N/A",IF(E28&gt;10,"No",IF(E28&lt;-10,"No","Yes")))</f>
        <v>N/A</v>
      </c>
      <c r="G28" s="23">
        <v>0</v>
      </c>
      <c r="H28" s="24" t="str">
        <f>IF($B28="N/A","N/A",IF(G28&gt;10,"No",IF(G28&lt;-10,"No","Yes")))</f>
        <v>N/A</v>
      </c>
      <c r="I28" s="25">
        <v>-100</v>
      </c>
      <c r="J28" s="25" t="s">
        <v>1205</v>
      </c>
      <c r="K28" s="23" t="s">
        <v>49</v>
      </c>
      <c r="L28" s="27" t="str">
        <f>IF(J28="Div by 0", "N/A", IF(K28="N/A","N/A", IF(J28&gt;VALUE(MID(K28,1,2)), "No", IF(J28&lt;-1*VALUE(MID(K28,1,2)), "No", "Yes"))))</f>
        <v>N/A</v>
      </c>
    </row>
    <row r="29" spans="1:12" x14ac:dyDescent="0.25">
      <c r="A29" s="78" t="s">
        <v>783</v>
      </c>
      <c r="B29" s="22" t="s">
        <v>49</v>
      </c>
      <c r="C29" s="29">
        <v>1.8027358618</v>
      </c>
      <c r="D29" s="24" t="str">
        <f>IF($B29="N/A","N/A",IF(C29&gt;10,"No",IF(C29&lt;-10,"No","Yes")))</f>
        <v>N/A</v>
      </c>
      <c r="E29" s="29">
        <v>0</v>
      </c>
      <c r="F29" s="24" t="str">
        <f>IF($B29="N/A","N/A",IF(E29&gt;10,"No",IF(E29&lt;-10,"No","Yes")))</f>
        <v>N/A</v>
      </c>
      <c r="G29" s="29">
        <v>0</v>
      </c>
      <c r="H29" s="24" t="str">
        <f>IF($B29="N/A","N/A",IF(G29&gt;10,"No",IF(G29&lt;-10,"No","Yes")))</f>
        <v>N/A</v>
      </c>
      <c r="I29" s="25">
        <v>-100</v>
      </c>
      <c r="J29" s="25" t="s">
        <v>1205</v>
      </c>
      <c r="K29" s="27" t="s">
        <v>49</v>
      </c>
      <c r="L29" s="27" t="str">
        <f>IF(J29="Div by 0", "N/A", IF(K29="N/A","N/A", IF(J29&gt;VALUE(MID(K29,1,2)), "No", IF(J29&lt;-1*VALUE(MID(K29,1,2)), "No", "Yes"))))</f>
        <v>N/A</v>
      </c>
    </row>
    <row r="30" spans="1:12" ht="12.75" customHeight="1" x14ac:dyDescent="0.25">
      <c r="A30" s="36" t="s">
        <v>784</v>
      </c>
      <c r="B30" s="30" t="s">
        <v>49</v>
      </c>
      <c r="C30" s="30">
        <v>6159.75</v>
      </c>
      <c r="D30" s="24" t="str">
        <f>IF($B30="N/A","N/A",IF(C30&gt;10,"No",IF(C30&lt;-10,"No","Yes")))</f>
        <v>N/A</v>
      </c>
      <c r="E30" s="30">
        <v>0</v>
      </c>
      <c r="F30" s="24" t="str">
        <f>IF($B30="N/A","N/A",IF(E30&gt;10,"No",IF(E30&lt;-10,"No","Yes")))</f>
        <v>N/A</v>
      </c>
      <c r="G30" s="30">
        <v>0</v>
      </c>
      <c r="H30" s="24" t="str">
        <f>IF($B30="N/A","N/A",IF(G30&gt;10,"No",IF(G30&lt;-10,"No","Yes")))</f>
        <v>N/A</v>
      </c>
      <c r="I30" s="25">
        <v>-100</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853715</v>
      </c>
      <c r="D32" s="24" t="str">
        <f>IF($B32="N/A","N/A",IF(C32&gt;10,"No",IF(C32&lt;-10,"No","Yes")))</f>
        <v>N/A</v>
      </c>
      <c r="E32" s="23">
        <v>898938</v>
      </c>
      <c r="F32" s="24" t="str">
        <f>IF($B32="N/A","N/A",IF(E32&gt;10,"No",IF(E32&lt;-10,"No","Yes")))</f>
        <v>N/A</v>
      </c>
      <c r="G32" s="23">
        <v>994375</v>
      </c>
      <c r="H32" s="24" t="str">
        <f>IF($B32="N/A","N/A",IF(G32&gt;10,"No",IF(G32&lt;-10,"No","Yes")))</f>
        <v>N/A</v>
      </c>
      <c r="I32" s="25">
        <v>5.2969999999999997</v>
      </c>
      <c r="J32" s="25">
        <v>10.62</v>
      </c>
      <c r="K32" s="30" t="s">
        <v>1191</v>
      </c>
      <c r="L32" s="27" t="str">
        <f>IF(J32="Div by 0", "N/A", IF(K32="N/A","N/A", IF(J32&gt;VALUE(MID(K32,1,2)), "No", IF(J32&lt;-1*VALUE(MID(K32,1,2)), "No", "Yes"))))</f>
        <v>Yes</v>
      </c>
    </row>
    <row r="33" spans="1:12" x14ac:dyDescent="0.25">
      <c r="A33" s="36" t="s">
        <v>294</v>
      </c>
      <c r="B33" s="23" t="s">
        <v>49</v>
      </c>
      <c r="C33" s="23">
        <v>692346.5</v>
      </c>
      <c r="D33" s="24" t="str">
        <f>IF($B33="N/A","N/A",IF(C33&gt;10,"No",IF(C33&lt;-10,"No","Yes")))</f>
        <v>N/A</v>
      </c>
      <c r="E33" s="23">
        <v>726493.98</v>
      </c>
      <c r="F33" s="24" t="str">
        <f>IF($B33="N/A","N/A",IF(E33&gt;10,"No",IF(E33&lt;-10,"No","Yes")))</f>
        <v>N/A</v>
      </c>
      <c r="G33" s="23">
        <v>819352.02</v>
      </c>
      <c r="H33" s="24" t="str">
        <f>IF($B33="N/A","N/A",IF(G33&gt;10,"No",IF(G33&lt;-10,"No","Yes")))</f>
        <v>N/A</v>
      </c>
      <c r="I33" s="25">
        <v>4.9320000000000004</v>
      </c>
      <c r="J33" s="25">
        <v>12.78</v>
      </c>
      <c r="K33" s="30" t="s">
        <v>107</v>
      </c>
      <c r="L33" s="27" t="str">
        <f>IF(J33="Div by 0", "N/A", IF(K33="N/A","N/A", IF(J33&gt;VALUE(MID(K33,1,2)), "No", IF(J33&lt;-1*VALUE(MID(K33,1,2)), "No", "Yes"))))</f>
        <v>No</v>
      </c>
    </row>
    <row r="34" spans="1:12" x14ac:dyDescent="0.25">
      <c r="A34" s="36" t="s">
        <v>786</v>
      </c>
      <c r="B34" s="23" t="s">
        <v>49</v>
      </c>
      <c r="C34" s="23">
        <v>149844</v>
      </c>
      <c r="D34" s="24" t="str">
        <f>IF($B34="N/A","N/A",IF(C34&gt;10,"No",IF(C34&lt;-10,"No","Yes")))</f>
        <v>N/A</v>
      </c>
      <c r="E34" s="23">
        <v>152086</v>
      </c>
      <c r="F34" s="24" t="str">
        <f>IF($B34="N/A","N/A",IF(E34&gt;10,"No",IF(E34&lt;-10,"No","Yes")))</f>
        <v>N/A</v>
      </c>
      <c r="G34" s="23">
        <v>146307</v>
      </c>
      <c r="H34" s="24" t="str">
        <f>IF($B34="N/A","N/A",IF(G34&gt;10,"No",IF(G34&lt;-10,"No","Yes")))</f>
        <v>N/A</v>
      </c>
      <c r="I34" s="25">
        <v>1.496</v>
      </c>
      <c r="J34" s="25">
        <v>-3.8</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145540</v>
      </c>
      <c r="F35" s="24" t="str">
        <f t="shared" ref="F35:F37" si="8">IF($B35="N/A","N/A",IF(E35&gt;10,"No",IF(E35&lt;-10,"No","Yes")))</f>
        <v>N/A</v>
      </c>
      <c r="G35" s="23">
        <v>139855</v>
      </c>
      <c r="H35" s="24" t="str">
        <f t="shared" ref="H35:H37" si="9">IF($B35="N/A","N/A",IF(G35&gt;10,"No",IF(G35&lt;-10,"No","Yes")))</f>
        <v>N/A</v>
      </c>
      <c r="I35" s="25" t="s">
        <v>49</v>
      </c>
      <c r="J35" s="25">
        <v>-3.91</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6545</v>
      </c>
      <c r="F36" s="24" t="str">
        <f t="shared" si="8"/>
        <v>N/A</v>
      </c>
      <c r="G36" s="23">
        <v>6451</v>
      </c>
      <c r="H36" s="24" t="str">
        <f t="shared" si="9"/>
        <v>N/A</v>
      </c>
      <c r="I36" s="25" t="s">
        <v>49</v>
      </c>
      <c r="J36" s="25">
        <v>-1.44</v>
      </c>
      <c r="K36" s="23" t="s">
        <v>49</v>
      </c>
      <c r="L36" s="27" t="str">
        <f t="shared" si="10"/>
        <v>N/A</v>
      </c>
    </row>
    <row r="37" spans="1:12" x14ac:dyDescent="0.25">
      <c r="A37" s="36" t="s">
        <v>886</v>
      </c>
      <c r="B37" s="23" t="s">
        <v>49</v>
      </c>
      <c r="C37" s="29" t="s">
        <v>49</v>
      </c>
      <c r="D37" s="24" t="str">
        <f t="shared" si="7"/>
        <v>N/A</v>
      </c>
      <c r="E37" s="29">
        <v>16.918408165999999</v>
      </c>
      <c r="F37" s="24" t="str">
        <f t="shared" si="8"/>
        <v>N/A</v>
      </c>
      <c r="G37" s="29">
        <v>14.713463231</v>
      </c>
      <c r="H37" s="24" t="str">
        <f t="shared" si="9"/>
        <v>N/A</v>
      </c>
      <c r="I37" s="25" t="s">
        <v>49</v>
      </c>
      <c r="J37" s="25">
        <v>-13</v>
      </c>
      <c r="K37" s="23" t="s">
        <v>49</v>
      </c>
      <c r="L37" s="27" t="str">
        <f t="shared" si="10"/>
        <v>N/A</v>
      </c>
    </row>
    <row r="38" spans="1:12" x14ac:dyDescent="0.25">
      <c r="A38" s="36" t="s">
        <v>787</v>
      </c>
      <c r="B38" s="23" t="s">
        <v>49</v>
      </c>
      <c r="C38" s="23">
        <v>101780.75</v>
      </c>
      <c r="D38" s="24" t="str">
        <f>IF($B38="N/A","N/A",IF(C38&gt;10,"No",IF(C38&lt;-10,"No","Yes")))</f>
        <v>N/A</v>
      </c>
      <c r="E38" s="23">
        <v>109418.16667000001</v>
      </c>
      <c r="F38" s="24" t="str">
        <f>IF($B38="N/A","N/A",IF(E38&gt;10,"No",IF(E38&lt;-10,"No","Yes")))</f>
        <v>N/A</v>
      </c>
      <c r="G38" s="23">
        <v>103013.91667000001</v>
      </c>
      <c r="H38" s="24" t="str">
        <f>IF($B38="N/A","N/A",IF(G38&gt;10,"No",IF(G38&lt;-10,"No","Yes")))</f>
        <v>N/A</v>
      </c>
      <c r="I38" s="25">
        <v>7.5039999999999996</v>
      </c>
      <c r="J38" s="25">
        <v>-5.85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96.535846272000001</v>
      </c>
      <c r="D40" s="24" t="str">
        <f>IF($B40="N/A","N/A",IF(C40&gt;=95,"Yes","No"))</f>
        <v>Yes</v>
      </c>
      <c r="E40" s="29">
        <v>96.036767830000002</v>
      </c>
      <c r="F40" s="24" t="str">
        <f>IF($B40="N/A","N/A",IF(E40&gt;=95,"Yes","No"))</f>
        <v>Yes</v>
      </c>
      <c r="G40" s="29">
        <v>96.780490258</v>
      </c>
      <c r="H40" s="24" t="str">
        <f>IF($B40="N/A","N/A",IF(G40&gt;=95,"Yes","No"))</f>
        <v>Yes</v>
      </c>
      <c r="I40" s="25">
        <v>-0.51700000000000002</v>
      </c>
      <c r="J40" s="25">
        <v>0.77439999999999998</v>
      </c>
      <c r="K40" s="26" t="s">
        <v>107</v>
      </c>
      <c r="L40" s="27" t="str">
        <f t="shared" ref="L40:L89" si="11">IF(J40="Div by 0", "N/A", IF(K40="N/A","N/A", IF(J40&gt;VALUE(MID(K40,1,2)), "No", IF(J40&lt;-1*VALUE(MID(K40,1,2)), "No", "Yes"))))</f>
        <v>Yes</v>
      </c>
    </row>
    <row r="41" spans="1:12" ht="12.75" customHeight="1" x14ac:dyDescent="0.25">
      <c r="A41" s="70" t="s">
        <v>296</v>
      </c>
      <c r="B41" s="31" t="s">
        <v>67</v>
      </c>
      <c r="C41" s="32">
        <v>96.275806329000005</v>
      </c>
      <c r="D41" s="24" t="str">
        <f>IF($B41="N/A","N/A",IF(C41&gt;95,"Yes","No"))</f>
        <v>Yes</v>
      </c>
      <c r="E41" s="32">
        <v>95.859669965999998</v>
      </c>
      <c r="F41" s="24" t="str">
        <f>IF($B41="N/A","N/A",IF(E41&gt;95,"Yes","No"))</f>
        <v>Yes</v>
      </c>
      <c r="G41" s="32">
        <v>96.623205530999996</v>
      </c>
      <c r="H41" s="24" t="str">
        <f>IF($B41="N/A","N/A",IF(G41&gt;95,"Yes","No"))</f>
        <v>Yes</v>
      </c>
      <c r="I41" s="32">
        <v>-0.432</v>
      </c>
      <c r="J41" s="32">
        <v>0.79649999999999999</v>
      </c>
      <c r="K41" s="34" t="s">
        <v>107</v>
      </c>
      <c r="L41" s="27" t="str">
        <f t="shared" si="11"/>
        <v>Yes</v>
      </c>
    </row>
    <row r="42" spans="1:12" ht="12.75" customHeight="1" x14ac:dyDescent="0.25">
      <c r="A42" s="70" t="s">
        <v>297</v>
      </c>
      <c r="B42" s="31" t="s">
        <v>49</v>
      </c>
      <c r="C42" s="32">
        <v>1.8155942000000001E-2</v>
      </c>
      <c r="D42" s="33" t="str">
        <f t="shared" ref="D42:D46" si="12">IF($B42="N/A","N/A",IF(C42&gt;10,"No",IF(C42&lt;-10,"No","Yes")))</f>
        <v>N/A</v>
      </c>
      <c r="E42" s="32">
        <v>1.82437498E-2</v>
      </c>
      <c r="F42" s="33" t="str">
        <f t="shared" ref="F42:F46" si="13">IF($B42="N/A","N/A",IF(E42&gt;10,"No",IF(E42&lt;-10,"No","Yes")))</f>
        <v>N/A</v>
      </c>
      <c r="G42" s="32">
        <v>2.0113136399999999E-2</v>
      </c>
      <c r="H42" s="33" t="str">
        <f t="shared" ref="H42:H46" si="14">IF($B42="N/A","N/A",IF(G42&gt;10,"No",IF(G42&lt;-10,"No","Yes")))</f>
        <v>N/A</v>
      </c>
      <c r="I42" s="32">
        <v>0.48359999999999997</v>
      </c>
      <c r="J42" s="32">
        <v>10.25</v>
      </c>
      <c r="K42" s="34" t="s">
        <v>49</v>
      </c>
      <c r="L42" s="27" t="str">
        <f t="shared" si="11"/>
        <v>N/A</v>
      </c>
    </row>
    <row r="43" spans="1:12" ht="12.75" customHeight="1" x14ac:dyDescent="0.25">
      <c r="A43" s="70" t="s">
        <v>298</v>
      </c>
      <c r="B43" s="31" t="s">
        <v>49</v>
      </c>
      <c r="C43" s="32">
        <v>5.8567549999999997E-4</v>
      </c>
      <c r="D43" s="33" t="str">
        <f t="shared" si="12"/>
        <v>N/A</v>
      </c>
      <c r="E43" s="32">
        <v>3.3372710000000001E-4</v>
      </c>
      <c r="F43" s="33" t="str">
        <f t="shared" si="13"/>
        <v>N/A</v>
      </c>
      <c r="G43" s="32">
        <v>6.0339409999999997E-4</v>
      </c>
      <c r="H43" s="33" t="str">
        <f t="shared" si="14"/>
        <v>N/A</v>
      </c>
      <c r="I43" s="32">
        <v>-43</v>
      </c>
      <c r="J43" s="32">
        <v>80.8</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0.24071265</v>
      </c>
      <c r="D45" s="24" t="str">
        <f t="shared" si="12"/>
        <v>N/A</v>
      </c>
      <c r="E45" s="25">
        <v>0.158409145</v>
      </c>
      <c r="F45" s="24" t="str">
        <f t="shared" si="13"/>
        <v>N/A</v>
      </c>
      <c r="G45" s="25">
        <v>0.13636706470000001</v>
      </c>
      <c r="H45" s="24" t="str">
        <f t="shared" si="14"/>
        <v>N/A</v>
      </c>
      <c r="I45" s="25">
        <v>-34.200000000000003</v>
      </c>
      <c r="J45" s="25">
        <v>-13.9</v>
      </c>
      <c r="K45" s="26" t="s">
        <v>49</v>
      </c>
      <c r="L45" s="27" t="str">
        <f t="shared" si="11"/>
        <v>N/A</v>
      </c>
    </row>
    <row r="46" spans="1:12" ht="27.75" customHeight="1" x14ac:dyDescent="0.25">
      <c r="A46" s="70" t="s">
        <v>300</v>
      </c>
      <c r="B46" s="22" t="s">
        <v>49</v>
      </c>
      <c r="C46" s="25">
        <v>5.8567549999999997E-4</v>
      </c>
      <c r="D46" s="24" t="str">
        <f t="shared" si="12"/>
        <v>N/A</v>
      </c>
      <c r="E46" s="25">
        <v>1.112424E-4</v>
      </c>
      <c r="F46" s="24" t="str">
        <f t="shared" si="13"/>
        <v>N/A</v>
      </c>
      <c r="G46" s="25">
        <v>2.0113140000000001E-4</v>
      </c>
      <c r="H46" s="24" t="str">
        <f t="shared" si="14"/>
        <v>N/A</v>
      </c>
      <c r="I46" s="25">
        <v>-81</v>
      </c>
      <c r="J46" s="25">
        <v>80.8</v>
      </c>
      <c r="K46" s="26" t="s">
        <v>49</v>
      </c>
      <c r="L46" s="27" t="str">
        <f t="shared" si="11"/>
        <v>N/A</v>
      </c>
    </row>
    <row r="47" spans="1:12" x14ac:dyDescent="0.25">
      <c r="A47" s="70" t="s">
        <v>839</v>
      </c>
      <c r="B47" s="26" t="s">
        <v>49</v>
      </c>
      <c r="C47" s="30">
        <v>31794</v>
      </c>
      <c r="D47" s="24" t="str">
        <f>IF($B47="N/A","N/A",IF(C47&gt;0,"No",IF(C47&lt;0,"No","Yes")))</f>
        <v>N/A</v>
      </c>
      <c r="E47" s="30">
        <v>37219</v>
      </c>
      <c r="F47" s="24" t="str">
        <f>IF($B47="N/A","N/A",IF(E47&gt;0,"No",IF(E47&lt;0,"No","Yes")))</f>
        <v>N/A</v>
      </c>
      <c r="G47" s="30">
        <v>33578</v>
      </c>
      <c r="H47" s="24" t="str">
        <f>IF($B47="N/A","N/A",IF(G47&gt;0,"No",IF(G47&lt;0,"No","Yes")))</f>
        <v>N/A</v>
      </c>
      <c r="I47" s="25">
        <v>17.059999999999999</v>
      </c>
      <c r="J47" s="25">
        <v>-9.7799999999999994</v>
      </c>
      <c r="K47" s="26" t="s">
        <v>49</v>
      </c>
      <c r="L47" s="27" t="str">
        <f t="shared" si="11"/>
        <v>N/A</v>
      </c>
    </row>
    <row r="48" spans="1:12" x14ac:dyDescent="0.25">
      <c r="A48" s="70" t="s">
        <v>840</v>
      </c>
      <c r="B48" s="26" t="s">
        <v>0</v>
      </c>
      <c r="C48" s="29">
        <v>3.7241936712000001</v>
      </c>
      <c r="D48" s="24" t="str">
        <f>IF($B48="N/A","N/A",IF(C48&gt;=5,"No",IF(C48&lt;0,"No","Yes")))</f>
        <v>Yes</v>
      </c>
      <c r="E48" s="29">
        <v>4.1403300338999998</v>
      </c>
      <c r="F48" s="24" t="str">
        <f>IF($B48="N/A","N/A",IF(E48&gt;=5,"No",IF(E48&lt;0,"No","Yes")))</f>
        <v>Yes</v>
      </c>
      <c r="G48" s="29">
        <v>3.3767944689</v>
      </c>
      <c r="H48" s="24" t="str">
        <f>IF($B48="N/A","N/A",IF(G48&gt;=5,"No",IF(G48&lt;0,"No","Yes")))</f>
        <v>Yes</v>
      </c>
      <c r="I48" s="25">
        <v>11.17</v>
      </c>
      <c r="J48" s="25">
        <v>-18.399999999999999</v>
      </c>
      <c r="K48" s="27" t="s">
        <v>49</v>
      </c>
      <c r="L48" s="27" t="str">
        <f t="shared" si="11"/>
        <v>N/A</v>
      </c>
    </row>
    <row r="49" spans="1:12" ht="12.75" customHeight="1" x14ac:dyDescent="0.25">
      <c r="A49" s="72" t="s">
        <v>841</v>
      </c>
      <c r="B49" s="31" t="s">
        <v>49</v>
      </c>
      <c r="C49" s="32">
        <v>77.807133421000003</v>
      </c>
      <c r="D49" s="33" t="str">
        <f t="shared" ref="D49:D52" si="15">IF($B49="N/A","N/A",IF(C49&gt;10,"No",IF(C49&lt;-10,"No","Yes")))</f>
        <v>N/A</v>
      </c>
      <c r="E49" s="32">
        <v>79.951100244000003</v>
      </c>
      <c r="F49" s="33" t="str">
        <f t="shared" ref="F49:F52" si="16">IF($B49="N/A","N/A",IF(E49&gt;10,"No",IF(E49&lt;-10,"No","Yes")))</f>
        <v>N/A</v>
      </c>
      <c r="G49" s="32">
        <v>71.567693132000002</v>
      </c>
      <c r="H49" s="33" t="str">
        <f t="shared" ref="H49:H52" si="17">IF($B49="N/A","N/A",IF(G49&gt;10,"No",IF(G49&lt;-10,"No","Yes")))</f>
        <v>N/A</v>
      </c>
      <c r="I49" s="25">
        <v>2.7549999999999999</v>
      </c>
      <c r="J49" s="25">
        <v>-10.5</v>
      </c>
      <c r="K49" s="34" t="s">
        <v>49</v>
      </c>
      <c r="L49" s="27" t="str">
        <f t="shared" ref="L49:L52" si="18">IF(J49="Div by 0", "N/A", IF(K49="N/A","N/A", IF(J49&gt;VALUE(MID(K49,1,2)), "No", IF(J49&lt;-1*VALUE(MID(K49,1,2)), "No", "Yes"))))</f>
        <v>N/A</v>
      </c>
    </row>
    <row r="50" spans="1:12" ht="12.75" customHeight="1" x14ac:dyDescent="0.25">
      <c r="A50" s="72" t="s">
        <v>842</v>
      </c>
      <c r="B50" s="31" t="s">
        <v>49</v>
      </c>
      <c r="C50" s="32">
        <v>28.247468076000001</v>
      </c>
      <c r="D50" s="33" t="str">
        <f t="shared" si="15"/>
        <v>N/A</v>
      </c>
      <c r="E50" s="32">
        <v>33.297509337000001</v>
      </c>
      <c r="F50" s="33" t="str">
        <f t="shared" si="16"/>
        <v>N/A</v>
      </c>
      <c r="G50" s="32">
        <v>22.580260885000001</v>
      </c>
      <c r="H50" s="33" t="str">
        <f t="shared" si="17"/>
        <v>N/A</v>
      </c>
      <c r="I50" s="25">
        <v>17.88</v>
      </c>
      <c r="J50" s="25">
        <v>-32.200000000000003</v>
      </c>
      <c r="K50" s="34" t="s">
        <v>49</v>
      </c>
      <c r="L50" s="27" t="str">
        <f t="shared" si="18"/>
        <v>N/A</v>
      </c>
    </row>
    <row r="51" spans="1:12" ht="12.75" customHeight="1" x14ac:dyDescent="0.25">
      <c r="A51" s="72" t="s">
        <v>843</v>
      </c>
      <c r="B51" s="31" t="s">
        <v>49</v>
      </c>
      <c r="C51" s="32">
        <v>20.525885386999999</v>
      </c>
      <c r="D51" s="33" t="str">
        <f t="shared" si="15"/>
        <v>N/A</v>
      </c>
      <c r="E51" s="32">
        <v>18.342781912</v>
      </c>
      <c r="F51" s="33" t="str">
        <f t="shared" si="16"/>
        <v>N/A</v>
      </c>
      <c r="G51" s="32">
        <v>26.502471857</v>
      </c>
      <c r="H51" s="33" t="str">
        <f t="shared" si="17"/>
        <v>N/A</v>
      </c>
      <c r="I51" s="25">
        <v>-10.6</v>
      </c>
      <c r="J51" s="25">
        <v>44.48</v>
      </c>
      <c r="K51" s="34" t="s">
        <v>49</v>
      </c>
      <c r="L51" s="27" t="str">
        <f t="shared" si="18"/>
        <v>N/A</v>
      </c>
    </row>
    <row r="52" spans="1:12" ht="12.75" customHeight="1" x14ac:dyDescent="0.25">
      <c r="A52" s="72" t="s">
        <v>959</v>
      </c>
      <c r="B52" s="31" t="s">
        <v>49</v>
      </c>
      <c r="C52" s="32" t="s">
        <v>49</v>
      </c>
      <c r="D52" s="33" t="str">
        <f t="shared" si="15"/>
        <v>N/A</v>
      </c>
      <c r="E52" s="32">
        <v>0.58572234609999996</v>
      </c>
      <c r="F52" s="33" t="str">
        <f t="shared" si="16"/>
        <v>N/A</v>
      </c>
      <c r="G52" s="32">
        <v>0.37822383700000001</v>
      </c>
      <c r="H52" s="33" t="str">
        <f t="shared" si="17"/>
        <v>N/A</v>
      </c>
      <c r="I52" s="25" t="s">
        <v>49</v>
      </c>
      <c r="J52" s="25">
        <v>-35.4</v>
      </c>
      <c r="K52" s="34" t="s">
        <v>49</v>
      </c>
      <c r="L52" s="27" t="str">
        <f t="shared" si="18"/>
        <v>N/A</v>
      </c>
    </row>
    <row r="53" spans="1:12" x14ac:dyDescent="0.25">
      <c r="A53" s="78" t="s">
        <v>301</v>
      </c>
      <c r="B53" s="26" t="s">
        <v>121</v>
      </c>
      <c r="C53" s="30">
        <v>405</v>
      </c>
      <c r="D53" s="24" t="str">
        <f>IF($B53="N/A","N/A",IF(C53&gt;0,"No",IF(C53&lt;0,"No","Yes")))</f>
        <v>No</v>
      </c>
      <c r="E53" s="30">
        <v>460</v>
      </c>
      <c r="F53" s="24" t="str">
        <f>IF($B53="N/A","N/A",IF(E53&gt;0,"No",IF(E53&lt;0,"No","Yes")))</f>
        <v>No</v>
      </c>
      <c r="G53" s="30">
        <v>11</v>
      </c>
      <c r="H53" s="24" t="str">
        <f>IF($B53="N/A","N/A",IF(G53&gt;0,"No",IF(G53&lt;0,"No","Yes")))</f>
        <v>No</v>
      </c>
      <c r="I53" s="25">
        <v>13.58</v>
      </c>
      <c r="J53" s="25">
        <v>-98.3</v>
      </c>
      <c r="K53" s="26" t="s">
        <v>49</v>
      </c>
      <c r="L53" s="27" t="str">
        <f t="shared" ref="L53" si="19">IF(J53="Div by 0", "N/A", IF(K53="N/A","N/A", IF(J53&gt;VALUE(MID(K53,1,2)), "No", IF(J53&lt;-1*VALUE(MID(K53,1,2)), "No", "Yes"))))</f>
        <v>N/A</v>
      </c>
    </row>
    <row r="54" spans="1:12" x14ac:dyDescent="0.25">
      <c r="A54" s="70" t="s">
        <v>806</v>
      </c>
      <c r="B54" s="26" t="s">
        <v>138</v>
      </c>
      <c r="C54" s="29">
        <v>9.4879438699999999E-2</v>
      </c>
      <c r="D54" s="24" t="str">
        <f>IF($B54="N/A","N/A",IF(C54&gt;=10,"No",IF(C54&lt;0,"No","Yes")))</f>
        <v>Yes</v>
      </c>
      <c r="E54" s="29">
        <v>0.1023429869</v>
      </c>
      <c r="F54" s="24" t="str">
        <f>IF($B54="N/A","N/A",IF(E54&gt;=10,"No",IF(E54&lt;0,"No","Yes")))</f>
        <v>Yes</v>
      </c>
      <c r="G54" s="29">
        <v>1.6090509E-3</v>
      </c>
      <c r="H54" s="24" t="str">
        <f>IF($B54="N/A","N/A",IF(G54&gt;=10,"No",IF(G54&lt;0,"No","Yes")))</f>
        <v>Yes</v>
      </c>
      <c r="I54" s="25">
        <v>7.8659999999999997</v>
      </c>
      <c r="J54" s="25">
        <v>-98.4</v>
      </c>
      <c r="K54" s="26" t="s">
        <v>49</v>
      </c>
      <c r="L54" s="27" t="str">
        <f t="shared" ref="L54:L58" si="20">IF(J54="Div by 0", "N/A", IF(K54="N/A","N/A", IF(J54&gt;VALUE(MID(K54,1,2)), "No", IF(J54&lt;-1*VALUE(MID(K54,1,2)), "No", "Yes"))))</f>
        <v>N/A</v>
      </c>
    </row>
    <row r="55" spans="1:12" x14ac:dyDescent="0.25">
      <c r="A55" s="72" t="s">
        <v>841</v>
      </c>
      <c r="B55" s="22" t="s">
        <v>49</v>
      </c>
      <c r="C55" s="25">
        <v>92.716049382999998</v>
      </c>
      <c r="D55" s="33" t="str">
        <f t="shared" ref="D55:D58" si="21">IF($B55="N/A","N/A",IF(C55&gt;10,"No",IF(C55&lt;-10,"No","Yes")))</f>
        <v>N/A</v>
      </c>
      <c r="E55" s="25">
        <v>90.652173912999999</v>
      </c>
      <c r="F55" s="24" t="str">
        <f t="shared" ref="F55:F58" si="22">IF($B55="N/A","N/A",IF(E55&gt;10,"No",IF(E55&lt;-10,"No","Yes")))</f>
        <v>N/A</v>
      </c>
      <c r="G55" s="25">
        <v>100</v>
      </c>
      <c r="H55" s="24" t="str">
        <f t="shared" ref="H55:H58" si="23">IF($B55="N/A","N/A",IF(G55&gt;10,"No",IF(G55&lt;-10,"No","Yes")))</f>
        <v>N/A</v>
      </c>
      <c r="I55" s="25">
        <v>-2.23</v>
      </c>
      <c r="J55" s="25">
        <v>10.31</v>
      </c>
      <c r="K55" s="26" t="s">
        <v>49</v>
      </c>
      <c r="L55" s="27" t="str">
        <f t="shared" si="20"/>
        <v>N/A</v>
      </c>
    </row>
    <row r="56" spans="1:12" x14ac:dyDescent="0.25">
      <c r="A56" s="72" t="s">
        <v>842</v>
      </c>
      <c r="B56" s="22" t="s">
        <v>49</v>
      </c>
      <c r="C56" s="25">
        <v>13.209876543</v>
      </c>
      <c r="D56" s="33" t="str">
        <f t="shared" ref="D56" si="24">IF($B56="N/A","N/A",IF(C56&gt;10,"No",IF(C56&lt;-10,"No","Yes")))</f>
        <v>N/A</v>
      </c>
      <c r="E56" s="25">
        <v>5.9782608695999997</v>
      </c>
      <c r="F56" s="24" t="str">
        <f t="shared" ref="F56" si="25">IF($B56="N/A","N/A",IF(E56&gt;10,"No",IF(E56&lt;-10,"No","Yes")))</f>
        <v>N/A</v>
      </c>
      <c r="G56" s="25">
        <v>12.5</v>
      </c>
      <c r="H56" s="24" t="str">
        <f t="shared" ref="H56" si="26">IF($B56="N/A","N/A",IF(G56&gt;10,"No",IF(G56&lt;-10,"No","Yes")))</f>
        <v>N/A</v>
      </c>
      <c r="I56" s="25">
        <v>-54.7</v>
      </c>
      <c r="J56" s="25">
        <v>109.1</v>
      </c>
      <c r="K56" s="26" t="s">
        <v>49</v>
      </c>
      <c r="L56" s="27" t="str">
        <f t="shared" ref="L56" si="27">IF(J56="Div by 0", "N/A", IF(K56="N/A","N/A", IF(J56&gt;VALUE(MID(K56,1,2)), "No", IF(J56&lt;-1*VALUE(MID(K56,1,2)), "No", "Yes"))))</f>
        <v>N/A</v>
      </c>
    </row>
    <row r="57" spans="1:12" x14ac:dyDescent="0.25">
      <c r="A57" s="72" t="s">
        <v>843</v>
      </c>
      <c r="B57" s="22" t="s">
        <v>49</v>
      </c>
      <c r="C57" s="25">
        <v>0.12345679010000001</v>
      </c>
      <c r="D57" s="33" t="str">
        <f t="shared" si="21"/>
        <v>N/A</v>
      </c>
      <c r="E57" s="25">
        <v>0.54347826089999995</v>
      </c>
      <c r="F57" s="24" t="str">
        <f t="shared" si="22"/>
        <v>N/A</v>
      </c>
      <c r="G57" s="25">
        <v>0</v>
      </c>
      <c r="H57" s="24" t="str">
        <f t="shared" si="23"/>
        <v>N/A</v>
      </c>
      <c r="I57" s="25">
        <v>340.2</v>
      </c>
      <c r="J57" s="25">
        <v>-100</v>
      </c>
      <c r="K57" s="26" t="s">
        <v>49</v>
      </c>
      <c r="L57" s="27" t="str">
        <f t="shared" si="20"/>
        <v>N/A</v>
      </c>
    </row>
    <row r="58" spans="1:12" x14ac:dyDescent="0.25">
      <c r="A58" s="72" t="s">
        <v>959</v>
      </c>
      <c r="B58" s="22" t="s">
        <v>49</v>
      </c>
      <c r="C58" s="25" t="s">
        <v>49</v>
      </c>
      <c r="D58" s="33" t="str">
        <f t="shared" si="21"/>
        <v>N/A</v>
      </c>
      <c r="E58" s="25">
        <v>2.1739130434999998</v>
      </c>
      <c r="F58" s="24" t="str">
        <f t="shared" si="22"/>
        <v>N/A</v>
      </c>
      <c r="G58" s="25">
        <v>0</v>
      </c>
      <c r="H58" s="24" t="str">
        <f t="shared" si="23"/>
        <v>N/A</v>
      </c>
      <c r="I58" s="25" t="s">
        <v>49</v>
      </c>
      <c r="J58" s="25">
        <v>-100</v>
      </c>
      <c r="K58" s="26" t="s">
        <v>49</v>
      </c>
      <c r="L58" s="27" t="str">
        <f t="shared" si="20"/>
        <v>N/A</v>
      </c>
    </row>
    <row r="59" spans="1:12" x14ac:dyDescent="0.25">
      <c r="A59" s="78" t="s">
        <v>302</v>
      </c>
      <c r="B59" s="22" t="s">
        <v>49</v>
      </c>
      <c r="C59" s="32">
        <v>14.307819353999999</v>
      </c>
      <c r="D59" s="33" t="str">
        <f>IF($B59="N/A","N/A",IF(C59&gt;10,"No",IF(C59&lt;-10,"No","Yes")))</f>
        <v>N/A</v>
      </c>
      <c r="E59" s="32">
        <v>13.91842374</v>
      </c>
      <c r="F59" s="33" t="str">
        <f>IF($B59="N/A","N/A",IF(E59&gt;10,"No",IF(E59&lt;-10,"No","Yes")))</f>
        <v>N/A</v>
      </c>
      <c r="G59" s="32">
        <v>13.230421119000001</v>
      </c>
      <c r="H59" s="33" t="str">
        <f>IF($B59="N/A","N/A",IF(G59&gt;10,"No",IF(G59&lt;-10,"No","Yes")))</f>
        <v>N/A</v>
      </c>
      <c r="I59" s="25">
        <v>-2.72</v>
      </c>
      <c r="J59" s="25">
        <v>-4.9400000000000004</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99.843741764000001</v>
      </c>
      <c r="D61" s="24" t="str">
        <f>IF($B61="N/A","N/A",IF(C61&gt;=98,"Yes","No"))</f>
        <v>Yes</v>
      </c>
      <c r="E61" s="25">
        <v>99.857720999999998</v>
      </c>
      <c r="F61" s="24" t="str">
        <f>IF($B61="N/A","N/A",IF(E61&gt;=98,"Yes","No"))</f>
        <v>Yes</v>
      </c>
      <c r="G61" s="25">
        <v>99.861521056000001</v>
      </c>
      <c r="H61" s="24" t="str">
        <f>IF($B61="N/A","N/A",IF(G61&gt;=98,"Yes","No"))</f>
        <v>Yes</v>
      </c>
      <c r="I61" s="25">
        <v>1.4E-2</v>
      </c>
      <c r="J61" s="25">
        <v>3.8E-3</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100</v>
      </c>
      <c r="H62" s="24" t="str">
        <f>IF($B62="N/A","N/A",IF(G62&gt;=95,"Yes","No"))</f>
        <v>Yes</v>
      </c>
      <c r="I62" s="25">
        <v>0</v>
      </c>
      <c r="J62" s="25">
        <v>0</v>
      </c>
      <c r="K62" s="26" t="s">
        <v>107</v>
      </c>
      <c r="L62" s="27" t="str">
        <f t="shared" si="11"/>
        <v>Yes</v>
      </c>
    </row>
    <row r="63" spans="1:12" x14ac:dyDescent="0.25">
      <c r="A63" s="78" t="s">
        <v>142</v>
      </c>
      <c r="B63" s="22" t="s">
        <v>49</v>
      </c>
      <c r="C63" s="25">
        <v>31.175040850999999</v>
      </c>
      <c r="D63" s="24" t="str">
        <f t="shared" ref="D63:D68" si="28">IF($B63="N/A","N/A",IF(C63&gt;10,"No",IF(C63&lt;-10,"No","Yes")))</f>
        <v>N/A</v>
      </c>
      <c r="E63" s="25">
        <v>31.111378092999999</v>
      </c>
      <c r="F63" s="24" t="str">
        <f t="shared" ref="F63:F68" si="29">IF($B63="N/A","N/A",IF(E63&gt;10,"No",IF(E63&lt;-10,"No","Yes")))</f>
        <v>N/A</v>
      </c>
      <c r="G63" s="25">
        <v>31.198793212000002</v>
      </c>
      <c r="H63" s="24" t="str">
        <f t="shared" ref="H63:H68" si="30">IF($B63="N/A","N/A",IF(G63&gt;10,"No",IF(G63&lt;-10,"No","Yes")))</f>
        <v>N/A</v>
      </c>
      <c r="I63" s="25">
        <v>-0.20399999999999999</v>
      </c>
      <c r="J63" s="25">
        <v>0.28100000000000003</v>
      </c>
      <c r="K63" s="26" t="s">
        <v>107</v>
      </c>
      <c r="L63" s="27" t="str">
        <f t="shared" si="11"/>
        <v>Yes</v>
      </c>
    </row>
    <row r="64" spans="1:12" x14ac:dyDescent="0.25">
      <c r="A64" s="78" t="s">
        <v>143</v>
      </c>
      <c r="B64" s="22" t="s">
        <v>49</v>
      </c>
      <c r="C64" s="25">
        <v>50.953655494000003</v>
      </c>
      <c r="D64" s="24" t="str">
        <f t="shared" si="28"/>
        <v>N/A</v>
      </c>
      <c r="E64" s="25">
        <v>50.312034867999998</v>
      </c>
      <c r="F64" s="24" t="str">
        <f t="shared" si="29"/>
        <v>N/A</v>
      </c>
      <c r="G64" s="25">
        <v>49.378453802999999</v>
      </c>
      <c r="H64" s="24" t="str">
        <f t="shared" si="30"/>
        <v>N/A</v>
      </c>
      <c r="I64" s="25">
        <v>-1.26</v>
      </c>
      <c r="J64" s="25">
        <v>-1.86</v>
      </c>
      <c r="K64" s="26" t="s">
        <v>107</v>
      </c>
      <c r="L64" s="27" t="str">
        <f t="shared" si="11"/>
        <v>Yes</v>
      </c>
    </row>
    <row r="65" spans="1:12" x14ac:dyDescent="0.25">
      <c r="A65" s="78" t="s">
        <v>144</v>
      </c>
      <c r="B65" s="22" t="s">
        <v>49</v>
      </c>
      <c r="C65" s="25">
        <v>0.18401925699999999</v>
      </c>
      <c r="D65" s="24" t="str">
        <f t="shared" si="28"/>
        <v>N/A</v>
      </c>
      <c r="E65" s="25">
        <v>0.18911204109999999</v>
      </c>
      <c r="F65" s="24" t="str">
        <f t="shared" si="29"/>
        <v>N/A</v>
      </c>
      <c r="G65" s="25">
        <v>0.20002514139999999</v>
      </c>
      <c r="H65" s="24" t="str">
        <f t="shared" si="30"/>
        <v>N/A</v>
      </c>
      <c r="I65" s="25">
        <v>2.7679999999999998</v>
      </c>
      <c r="J65" s="25">
        <v>5.7709999999999999</v>
      </c>
      <c r="K65" s="26" t="s">
        <v>107</v>
      </c>
      <c r="L65" s="27" t="str">
        <f t="shared" si="11"/>
        <v>Yes</v>
      </c>
    </row>
    <row r="66" spans="1:12" x14ac:dyDescent="0.25">
      <c r="A66" s="78" t="s">
        <v>145</v>
      </c>
      <c r="B66" s="26" t="s">
        <v>49</v>
      </c>
      <c r="C66" s="25">
        <v>2.9474707600999999</v>
      </c>
      <c r="D66" s="24" t="str">
        <f t="shared" si="28"/>
        <v>N/A</v>
      </c>
      <c r="E66" s="25">
        <v>3.0509334348000001</v>
      </c>
      <c r="F66" s="24" t="str">
        <f t="shared" si="29"/>
        <v>N/A</v>
      </c>
      <c r="G66" s="25">
        <v>3.3247014456000001</v>
      </c>
      <c r="H66" s="24" t="str">
        <f t="shared" si="30"/>
        <v>N/A</v>
      </c>
      <c r="I66" s="25">
        <v>3.51</v>
      </c>
      <c r="J66" s="25">
        <v>8.9730000000000008</v>
      </c>
      <c r="K66" s="26" t="s">
        <v>49</v>
      </c>
      <c r="L66" s="27" t="str">
        <f t="shared" si="11"/>
        <v>N/A</v>
      </c>
    </row>
    <row r="67" spans="1:12" x14ac:dyDescent="0.25">
      <c r="A67" s="78" t="s">
        <v>304</v>
      </c>
      <c r="B67" s="26" t="s">
        <v>49</v>
      </c>
      <c r="C67" s="25">
        <v>4.1348693700000001E-2</v>
      </c>
      <c r="D67" s="24" t="str">
        <f t="shared" si="28"/>
        <v>N/A</v>
      </c>
      <c r="E67" s="25">
        <v>4.8390434000000003E-2</v>
      </c>
      <c r="F67" s="24" t="str">
        <f t="shared" si="29"/>
        <v>N/A</v>
      </c>
      <c r="G67" s="25">
        <v>5.7121307400000002E-2</v>
      </c>
      <c r="H67" s="24" t="str">
        <f t="shared" si="30"/>
        <v>N/A</v>
      </c>
      <c r="I67" s="25">
        <v>17.03</v>
      </c>
      <c r="J67" s="25">
        <v>18.04</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14.698464943999999</v>
      </c>
      <c r="D69" s="24" t="str">
        <f>IF($B69="N/A","N/A",IF(C69&gt;=5,"No",IF(C69&lt;0,"No","Yes")))</f>
        <v>No</v>
      </c>
      <c r="E69" s="25">
        <v>15.288151128999999</v>
      </c>
      <c r="F69" s="24" t="str">
        <f>IF($B69="N/A","N/A",IF(E69&gt;=5,"No",IF(E69&lt;0,"No","Yes")))</f>
        <v>No</v>
      </c>
      <c r="G69" s="25">
        <v>15.840905091</v>
      </c>
      <c r="H69" s="24" t="str">
        <f>IF($B69="N/A","N/A",IF(G69&gt;=5,"No",IF(G69&lt;0,"No","Yes")))</f>
        <v>No</v>
      </c>
      <c r="I69" s="25">
        <v>4.0119999999999996</v>
      </c>
      <c r="J69" s="25">
        <v>3.6160000000000001</v>
      </c>
      <c r="K69" s="26" t="s">
        <v>107</v>
      </c>
      <c r="L69" s="27" t="str">
        <f t="shared" si="11"/>
        <v>Yes</v>
      </c>
    </row>
    <row r="70" spans="1:12" ht="12.75" customHeight="1" x14ac:dyDescent="0.25">
      <c r="A70" s="78" t="s">
        <v>307</v>
      </c>
      <c r="B70" s="26" t="s">
        <v>49</v>
      </c>
      <c r="C70" s="25">
        <v>10.032973533</v>
      </c>
      <c r="D70" s="24" t="str">
        <f>IF($B70="N/A","N/A",IF(C70&gt;10,"No",IF(C70&lt;-10,"No","Yes")))</f>
        <v>N/A</v>
      </c>
      <c r="E70" s="25">
        <v>10.342426285</v>
      </c>
      <c r="F70" s="24" t="str">
        <f>IF($B70="N/A","N/A",IF(E70&gt;10,"No",IF(E70&lt;-10,"No","Yes")))</f>
        <v>N/A</v>
      </c>
      <c r="G70" s="25">
        <v>10.720804525</v>
      </c>
      <c r="H70" s="24" t="str">
        <f>IF($B70="N/A","N/A",IF(G70&gt;10,"No",IF(G70&lt;-10,"No","Yes")))</f>
        <v>N/A</v>
      </c>
      <c r="I70" s="25">
        <v>3.0840000000000001</v>
      </c>
      <c r="J70" s="25">
        <v>3.6589999999999998</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4.3564889922000001</v>
      </c>
      <c r="D72" s="24" t="str">
        <f>IF($B72="N/A","N/A",IF(C72&gt;8,"No",IF(C72&lt;2,"No","Yes")))</f>
        <v>Yes</v>
      </c>
      <c r="E72" s="29">
        <v>4.2016245837000001</v>
      </c>
      <c r="F72" s="24" t="str">
        <f>IF($B72="N/A","N/A",IF(E72&gt;8,"No",IF(E72&lt;2,"No","Yes")))</f>
        <v>Yes</v>
      </c>
      <c r="G72" s="29">
        <v>3.7804651162999998</v>
      </c>
      <c r="H72" s="24" t="str">
        <f>IF($B72="N/A","N/A",IF(G72&gt;8,"No",IF(G72&lt;2,"No","Yes")))</f>
        <v>Yes</v>
      </c>
      <c r="I72" s="25">
        <v>-3.55</v>
      </c>
      <c r="J72" s="25">
        <v>-10</v>
      </c>
      <c r="K72" s="26" t="s">
        <v>107</v>
      </c>
      <c r="L72" s="27" t="str">
        <f t="shared" si="11"/>
        <v>Yes</v>
      </c>
    </row>
    <row r="73" spans="1:12" x14ac:dyDescent="0.25">
      <c r="A73" s="42" t="s">
        <v>887</v>
      </c>
      <c r="B73" s="22" t="s">
        <v>49</v>
      </c>
      <c r="C73" s="29" t="s">
        <v>49</v>
      </c>
      <c r="D73" s="24" t="str">
        <f t="shared" ref="D73:D80" si="31">IF($B73="N/A","N/A",IF(C73&gt;10,"No",IF(C73&lt;-10,"No","Yes")))</f>
        <v>N/A</v>
      </c>
      <c r="E73" s="29">
        <v>18.197139290999999</v>
      </c>
      <c r="F73" s="24" t="str">
        <f t="shared" ref="F73:F80" si="32">IF($B73="N/A","N/A",IF(E73&gt;10,"No",IF(E73&lt;-10,"No","Yes")))</f>
        <v>N/A</v>
      </c>
      <c r="G73" s="29">
        <v>17.591653048000001</v>
      </c>
      <c r="H73" s="24" t="str">
        <f t="shared" ref="H73:H80" si="33">IF($B73="N/A","N/A",IF(G73&gt;10,"No",IF(G73&lt;-10,"No","Yes")))</f>
        <v>N/A</v>
      </c>
      <c r="I73" s="25" t="s">
        <v>49</v>
      </c>
      <c r="J73" s="25">
        <v>-3.33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33.031087794999998</v>
      </c>
      <c r="F74" s="24" t="str">
        <f t="shared" si="32"/>
        <v>N/A</v>
      </c>
      <c r="G74" s="29">
        <v>31.888774355999999</v>
      </c>
      <c r="H74" s="24" t="str">
        <f t="shared" si="33"/>
        <v>N/A</v>
      </c>
      <c r="I74" s="25" t="s">
        <v>49</v>
      </c>
      <c r="J74" s="25">
        <v>-3.46</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3.4896733700999998</v>
      </c>
      <c r="F75" s="24" t="str">
        <f t="shared" si="32"/>
        <v>N/A</v>
      </c>
      <c r="G75" s="29">
        <v>3.7550219987000002</v>
      </c>
      <c r="H75" s="24" t="str">
        <f t="shared" si="33"/>
        <v>N/A</v>
      </c>
      <c r="I75" s="25" t="s">
        <v>49</v>
      </c>
      <c r="J75" s="25">
        <v>7.6040000000000001</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21.9029566</v>
      </c>
      <c r="F76" s="24" t="str">
        <f t="shared" si="32"/>
        <v>N/A</v>
      </c>
      <c r="G76" s="29">
        <v>23.686436204</v>
      </c>
      <c r="H76" s="24" t="str">
        <f t="shared" si="33"/>
        <v>N/A</v>
      </c>
      <c r="I76" s="25" t="s">
        <v>49</v>
      </c>
      <c r="J76" s="25">
        <v>8.1430000000000007</v>
      </c>
      <c r="K76" s="26" t="s">
        <v>107</v>
      </c>
      <c r="L76" s="27" t="str">
        <f t="shared" si="34"/>
        <v>Yes</v>
      </c>
    </row>
    <row r="77" spans="1:12" x14ac:dyDescent="0.25">
      <c r="A77" s="42" t="s">
        <v>891</v>
      </c>
      <c r="B77" s="22" t="s">
        <v>49</v>
      </c>
      <c r="C77" s="29" t="s">
        <v>49</v>
      </c>
      <c r="D77" s="24" t="str">
        <f t="shared" si="31"/>
        <v>N/A</v>
      </c>
      <c r="E77" s="29">
        <v>11.011882911000001</v>
      </c>
      <c r="F77" s="24" t="str">
        <f t="shared" si="32"/>
        <v>N/A</v>
      </c>
      <c r="G77" s="29">
        <v>11.731992458000001</v>
      </c>
      <c r="H77" s="24" t="str">
        <f t="shared" si="33"/>
        <v>N/A</v>
      </c>
      <c r="I77" s="25" t="s">
        <v>49</v>
      </c>
      <c r="J77" s="25">
        <v>6.5389999999999997</v>
      </c>
      <c r="K77" s="26" t="s">
        <v>107</v>
      </c>
      <c r="L77" s="27" t="str">
        <f t="shared" si="34"/>
        <v>Yes</v>
      </c>
    </row>
    <row r="78" spans="1:12" x14ac:dyDescent="0.25">
      <c r="A78" s="42" t="s">
        <v>892</v>
      </c>
      <c r="B78" s="22" t="s">
        <v>49</v>
      </c>
      <c r="C78" s="29" t="s">
        <v>49</v>
      </c>
      <c r="D78" s="24" t="str">
        <f t="shared" si="31"/>
        <v>N/A</v>
      </c>
      <c r="E78" s="29">
        <v>3.4204806115999999</v>
      </c>
      <c r="F78" s="24" t="str">
        <f t="shared" si="32"/>
        <v>N/A</v>
      </c>
      <c r="G78" s="29">
        <v>3.2083469515999998</v>
      </c>
      <c r="H78" s="24" t="str">
        <f t="shared" si="33"/>
        <v>N/A</v>
      </c>
      <c r="I78" s="25" t="s">
        <v>49</v>
      </c>
      <c r="J78" s="25">
        <v>-6.2</v>
      </c>
      <c r="K78" s="26" t="s">
        <v>107</v>
      </c>
      <c r="L78" s="27" t="str">
        <f t="shared" si="34"/>
        <v>Yes</v>
      </c>
    </row>
    <row r="79" spans="1:12" x14ac:dyDescent="0.25">
      <c r="A79" s="42" t="s">
        <v>893</v>
      </c>
      <c r="B79" s="22" t="s">
        <v>49</v>
      </c>
      <c r="C79" s="29" t="s">
        <v>49</v>
      </c>
      <c r="D79" s="24" t="str">
        <f t="shared" si="31"/>
        <v>N/A</v>
      </c>
      <c r="E79" s="29">
        <v>2.8895207456000001</v>
      </c>
      <c r="F79" s="24" t="str">
        <f t="shared" si="32"/>
        <v>N/A</v>
      </c>
      <c r="G79" s="29">
        <v>2.6261722186999998</v>
      </c>
      <c r="H79" s="24" t="str">
        <f t="shared" si="33"/>
        <v>N/A</v>
      </c>
      <c r="I79" s="25" t="s">
        <v>49</v>
      </c>
      <c r="J79" s="25">
        <v>-9.11</v>
      </c>
      <c r="K79" s="26" t="s">
        <v>107</v>
      </c>
      <c r="L79" s="27" t="str">
        <f t="shared" si="34"/>
        <v>Yes</v>
      </c>
    </row>
    <row r="80" spans="1:12" x14ac:dyDescent="0.25">
      <c r="A80" s="42" t="s">
        <v>894</v>
      </c>
      <c r="B80" s="22" t="s">
        <v>49</v>
      </c>
      <c r="C80" s="29" t="s">
        <v>49</v>
      </c>
      <c r="D80" s="24" t="str">
        <f t="shared" si="31"/>
        <v>N/A</v>
      </c>
      <c r="E80" s="29">
        <v>1.8541879418</v>
      </c>
      <c r="F80" s="24" t="str">
        <f t="shared" si="32"/>
        <v>N/A</v>
      </c>
      <c r="G80" s="29">
        <v>1.7301319925</v>
      </c>
      <c r="H80" s="24" t="str">
        <f t="shared" si="33"/>
        <v>N/A</v>
      </c>
      <c r="I80" s="25" t="s">
        <v>49</v>
      </c>
      <c r="J80" s="25">
        <v>-6.69</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527441</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37164</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346217</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57165</v>
      </c>
      <c r="H84" s="27" t="str">
        <f t="shared" si="37"/>
        <v>N/A</v>
      </c>
      <c r="I84" s="25" t="s">
        <v>49</v>
      </c>
      <c r="J84" s="25" t="s">
        <v>49</v>
      </c>
      <c r="K84" s="26" t="s">
        <v>107</v>
      </c>
      <c r="L84" s="27" t="str">
        <f t="shared" si="34"/>
        <v>N/A</v>
      </c>
    </row>
    <row r="85" spans="1:12" x14ac:dyDescent="0.25">
      <c r="A85" s="78" t="s">
        <v>598</v>
      </c>
      <c r="B85" s="22" t="s">
        <v>49</v>
      </c>
      <c r="C85" s="29">
        <v>99.998477244</v>
      </c>
      <c r="D85" s="24" t="str">
        <f>IF($B85="N/A","N/A",IF(C85&gt;10,"No",IF(C85&lt;-10,"No","Yes")))</f>
        <v>N/A</v>
      </c>
      <c r="E85" s="29">
        <v>99.998553849000004</v>
      </c>
      <c r="F85" s="24" t="str">
        <f>IF($B85="N/A","N/A",IF(E85&gt;10,"No",IF(E85&lt;-10,"No","Yes")))</f>
        <v>N/A</v>
      </c>
      <c r="G85" s="29">
        <v>99.998994343000007</v>
      </c>
      <c r="H85" s="24" t="str">
        <f>IF($B85="N/A","N/A",IF(G85&gt;10,"No",IF(G85&lt;-10,"No","Yes")))</f>
        <v>N/A</v>
      </c>
      <c r="I85" s="25">
        <v>1E-4</v>
      </c>
      <c r="J85" s="25">
        <v>4.0000000000000002E-4</v>
      </c>
      <c r="K85" s="22" t="s">
        <v>49</v>
      </c>
      <c r="L85" s="27" t="str">
        <f t="shared" si="11"/>
        <v>N/A</v>
      </c>
    </row>
    <row r="86" spans="1:12" x14ac:dyDescent="0.25">
      <c r="A86" s="78" t="s">
        <v>1212</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58.152175122000003</v>
      </c>
      <c r="F87" s="24" t="str">
        <f t="shared" ref="F87:F88" si="39">IF($B87="N/A","N/A",IF(E87&gt;10,"No",IF(E87&lt;-10,"No","Yes")))</f>
        <v>N/A</v>
      </c>
      <c r="G87" s="29">
        <v>57.717561281999998</v>
      </c>
      <c r="H87" s="24" t="str">
        <f t="shared" ref="H87:H88" si="40">IF($B87="N/A","N/A",IF(G87&gt;10,"No",IF(G87&lt;-10,"No","Yes")))</f>
        <v>N/A</v>
      </c>
      <c r="I87" s="25" t="s">
        <v>49</v>
      </c>
      <c r="J87" s="25">
        <v>-0.747</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41.847824877999997</v>
      </c>
      <c r="F88" s="24" t="str">
        <f t="shared" si="39"/>
        <v>N/A</v>
      </c>
      <c r="G88" s="29">
        <v>42.282438718000002</v>
      </c>
      <c r="H88" s="24" t="str">
        <f t="shared" si="40"/>
        <v>N/A</v>
      </c>
      <c r="I88" s="25" t="s">
        <v>49</v>
      </c>
      <c r="J88" s="25">
        <v>1.0389999999999999</v>
      </c>
      <c r="K88" s="26" t="s">
        <v>107</v>
      </c>
      <c r="L88" s="27" t="str">
        <f>IF(J88="Div by 0", "N/A", IF(OR(J88="N/A",K88="N/A"),"N/A", IF(J88&gt;VALUE(MID(K88,1,2)), "No", IF(J88&lt;-1*VALUE(MID(K88,1,2)), "No", "Yes"))))</f>
        <v>Yes</v>
      </c>
    </row>
    <row r="89" spans="1:12" x14ac:dyDescent="0.25">
      <c r="A89" s="42" t="s">
        <v>309</v>
      </c>
      <c r="B89" s="22" t="s">
        <v>725</v>
      </c>
      <c r="C89" s="29">
        <v>61.265996262999998</v>
      </c>
      <c r="D89" s="24" t="str">
        <f>IF($B89="N/A","N/A",IF(C89&gt;70,"No",IF(C89&lt;40,"No","Yes")))</f>
        <v>Yes</v>
      </c>
      <c r="E89" s="29">
        <v>61.629500587999999</v>
      </c>
      <c r="F89" s="24" t="str">
        <f>IF($B89="N/A","N/A",IF(E89&gt;70,"No",IF(E89&lt;40,"No","Yes")))</f>
        <v>Yes</v>
      </c>
      <c r="G89" s="29">
        <v>62.884324323999998</v>
      </c>
      <c r="H89" s="24" t="str">
        <f>IF($B89="N/A","N/A",IF(G89&gt;70,"No",IF(G89&lt;40,"No","Yes")))</f>
        <v>Yes</v>
      </c>
      <c r="I89" s="25">
        <v>0.59330000000000005</v>
      </c>
      <c r="J89" s="25">
        <v>2.036</v>
      </c>
      <c r="K89" s="26" t="s">
        <v>107</v>
      </c>
      <c r="L89" s="27" t="str">
        <f t="shared" si="11"/>
        <v>Yes</v>
      </c>
    </row>
    <row r="90" spans="1:12" x14ac:dyDescent="0.25">
      <c r="A90" s="73" t="s">
        <v>807</v>
      </c>
      <c r="B90" s="22" t="s">
        <v>49</v>
      </c>
      <c r="C90" s="29">
        <v>70.909461386999993</v>
      </c>
      <c r="D90" s="24" t="str">
        <f>IF($B90="N/A","N/A",IF(C90&gt;10,"No",IF(C90&lt;-10,"No","Yes")))</f>
        <v>N/A</v>
      </c>
      <c r="E90" s="29">
        <v>71.499426412000005</v>
      </c>
      <c r="F90" s="24" t="str">
        <f>IF($B90="N/A","N/A",IF(E90&gt;10,"No",IF(E90&lt;-10,"No","Yes")))</f>
        <v>N/A</v>
      </c>
      <c r="G90" s="29">
        <v>71.111511203000006</v>
      </c>
      <c r="H90" s="24" t="str">
        <f>IF($B90="N/A","N/A",IF(G90&gt;10,"No",IF(G90&lt;-10,"No","Yes")))</f>
        <v>N/A</v>
      </c>
      <c r="I90" s="25">
        <v>0.83199999999999996</v>
      </c>
      <c r="J90" s="25">
        <v>-0.54300000000000004</v>
      </c>
      <c r="K90" s="22" t="s">
        <v>49</v>
      </c>
      <c r="L90" s="27" t="str">
        <f t="shared" ref="L90" si="41">IF(J90="Div by 0", "N/A", IF(K90="N/A","N/A", IF(J90&gt;VALUE(MID(K90,1,2)), "No", IF(J90&lt;-1*VALUE(MID(K90,1,2)), "No", "Yes"))))</f>
        <v>N/A</v>
      </c>
    </row>
    <row r="91" spans="1:12" x14ac:dyDescent="0.25">
      <c r="A91" s="73" t="s">
        <v>808</v>
      </c>
      <c r="B91" s="22" t="s">
        <v>49</v>
      </c>
      <c r="C91" s="29">
        <v>79.343239122</v>
      </c>
      <c r="D91" s="24" t="str">
        <f t="shared" ref="D91:D97" si="42">IF($B91="N/A","N/A",IF(C91&gt;10,"No",IF(C91&lt;-10,"No","Yes")))</f>
        <v>N/A</v>
      </c>
      <c r="E91" s="29">
        <v>79.928029886999994</v>
      </c>
      <c r="F91" s="24" t="str">
        <f t="shared" ref="F91:F97" si="43">IF($B91="N/A","N/A",IF(E91&gt;10,"No",IF(E91&lt;-10,"No","Yes")))</f>
        <v>N/A</v>
      </c>
      <c r="G91" s="29">
        <v>80.128321217000007</v>
      </c>
      <c r="H91" s="24" t="str">
        <f t="shared" ref="H91:H97" si="44">IF($B91="N/A","N/A",IF(G91&gt;10,"No",IF(G91&lt;-10,"No","Yes")))</f>
        <v>N/A</v>
      </c>
      <c r="I91" s="25">
        <v>0.73699999999999999</v>
      </c>
      <c r="J91" s="25">
        <v>0.25059999999999999</v>
      </c>
      <c r="K91" s="22" t="s">
        <v>49</v>
      </c>
      <c r="L91" s="27" t="str">
        <f t="shared" ref="L91:L101" si="45">IF(J91="Div by 0", "N/A", IF(K91="N/A","N/A", IF(J91&gt;VALUE(MID(K91,1,2)), "No", IF(J91&lt;-1*VALUE(MID(K91,1,2)), "No", "Yes"))))</f>
        <v>N/A</v>
      </c>
    </row>
    <row r="92" spans="1:12" x14ac:dyDescent="0.25">
      <c r="A92" s="73" t="s">
        <v>809</v>
      </c>
      <c r="B92" s="22" t="s">
        <v>49</v>
      </c>
      <c r="C92" s="29">
        <v>59.754124216000001</v>
      </c>
      <c r="D92" s="24" t="str">
        <f t="shared" si="42"/>
        <v>N/A</v>
      </c>
      <c r="E92" s="29">
        <v>63.269892562999999</v>
      </c>
      <c r="F92" s="24" t="str">
        <f t="shared" si="43"/>
        <v>N/A</v>
      </c>
      <c r="G92" s="29">
        <v>64.840069838999995</v>
      </c>
      <c r="H92" s="24" t="str">
        <f t="shared" si="44"/>
        <v>N/A</v>
      </c>
      <c r="I92" s="25">
        <v>5.8840000000000003</v>
      </c>
      <c r="J92" s="25">
        <v>2.4820000000000002</v>
      </c>
      <c r="K92" s="22" t="s">
        <v>49</v>
      </c>
      <c r="L92" s="27" t="str">
        <f t="shared" si="45"/>
        <v>N/A</v>
      </c>
    </row>
    <row r="93" spans="1:12" x14ac:dyDescent="0.25">
      <c r="A93" s="73" t="s">
        <v>810</v>
      </c>
      <c r="B93" s="22" t="s">
        <v>49</v>
      </c>
      <c r="C93" s="29">
        <v>46.903643412000001</v>
      </c>
      <c r="D93" s="24" t="str">
        <f t="shared" si="42"/>
        <v>N/A</v>
      </c>
      <c r="E93" s="29">
        <v>40.053331075999999</v>
      </c>
      <c r="F93" s="24" t="str">
        <f t="shared" si="43"/>
        <v>N/A</v>
      </c>
      <c r="G93" s="29">
        <v>44.983133917000004</v>
      </c>
      <c r="H93" s="24" t="str">
        <f t="shared" si="44"/>
        <v>N/A</v>
      </c>
      <c r="I93" s="25">
        <v>-14.6</v>
      </c>
      <c r="J93" s="25">
        <v>12.31</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1.1276596991000001</v>
      </c>
      <c r="D95" s="24" t="str">
        <f t="shared" si="42"/>
        <v>N/A</v>
      </c>
      <c r="E95" s="29">
        <v>1.0574700369000001</v>
      </c>
      <c r="F95" s="24" t="str">
        <f t="shared" si="43"/>
        <v>N/A</v>
      </c>
      <c r="G95" s="29">
        <v>0.93868007539999998</v>
      </c>
      <c r="H95" s="24" t="str">
        <f t="shared" si="44"/>
        <v>N/A</v>
      </c>
      <c r="I95" s="25">
        <v>-6.22</v>
      </c>
      <c r="J95" s="25">
        <v>-11.2</v>
      </c>
      <c r="K95" s="22" t="s">
        <v>49</v>
      </c>
      <c r="L95" s="27" t="str">
        <f t="shared" si="45"/>
        <v>N/A</v>
      </c>
    </row>
    <row r="96" spans="1:12" x14ac:dyDescent="0.25">
      <c r="A96" s="74" t="s">
        <v>812</v>
      </c>
      <c r="B96" s="22" t="s">
        <v>49</v>
      </c>
      <c r="C96" s="29">
        <v>1.2394065935</v>
      </c>
      <c r="D96" s="24" t="str">
        <f t="shared" si="42"/>
        <v>N/A</v>
      </c>
      <c r="E96" s="29">
        <v>1.173718321</v>
      </c>
      <c r="F96" s="24" t="str">
        <f t="shared" si="43"/>
        <v>N/A</v>
      </c>
      <c r="G96" s="29">
        <v>1.0713262099</v>
      </c>
      <c r="H96" s="24" t="str">
        <f t="shared" si="44"/>
        <v>N/A</v>
      </c>
      <c r="I96" s="25">
        <v>-5.3</v>
      </c>
      <c r="J96" s="25">
        <v>-8.7200000000000006</v>
      </c>
      <c r="K96" s="22" t="s">
        <v>49</v>
      </c>
      <c r="L96" s="27" t="str">
        <f t="shared" si="45"/>
        <v>N/A</v>
      </c>
    </row>
    <row r="97" spans="1:12" ht="12.75" customHeight="1" x14ac:dyDescent="0.25">
      <c r="A97" s="74" t="s">
        <v>813</v>
      </c>
      <c r="B97" s="22" t="s">
        <v>49</v>
      </c>
      <c r="C97" s="29">
        <v>1.3755175907999999</v>
      </c>
      <c r="D97" s="24" t="str">
        <f t="shared" si="42"/>
        <v>N/A</v>
      </c>
      <c r="E97" s="29">
        <v>1.2894103932000001</v>
      </c>
      <c r="F97" s="24" t="str">
        <f t="shared" si="43"/>
        <v>N/A</v>
      </c>
      <c r="G97" s="29">
        <v>1.1740037712</v>
      </c>
      <c r="H97" s="24" t="str">
        <f t="shared" si="44"/>
        <v>N/A</v>
      </c>
      <c r="I97" s="25">
        <v>-6.26</v>
      </c>
      <c r="J97" s="25">
        <v>-8.9499999999999993</v>
      </c>
      <c r="K97" s="22" t="s">
        <v>49</v>
      </c>
      <c r="L97" s="27" t="str">
        <f t="shared" si="45"/>
        <v>N/A</v>
      </c>
    </row>
    <row r="98" spans="1:12" ht="13" x14ac:dyDescent="0.25">
      <c r="A98" s="70" t="s">
        <v>964</v>
      </c>
      <c r="B98" s="26" t="s">
        <v>49</v>
      </c>
      <c r="C98" s="30">
        <v>4125</v>
      </c>
      <c r="D98" s="24" t="str">
        <f>IF($B98="N/A","N/A",IF(C98&gt;10,"No",IF(C98&lt;-10,"No","Yes")))</f>
        <v>N/A</v>
      </c>
      <c r="E98" s="30">
        <v>3951</v>
      </c>
      <c r="F98" s="24" t="str">
        <f>IF($B98="N/A","N/A",IF(E98&gt;10,"No",IF(E98&lt;-10,"No","Yes")))</f>
        <v>N/A</v>
      </c>
      <c r="G98" s="30">
        <v>4188</v>
      </c>
      <c r="H98" s="24" t="str">
        <f>IF($B98="N/A","N/A",IF(G98&gt;10,"No",IF(G98&lt;-10,"No","Yes")))</f>
        <v>N/A</v>
      </c>
      <c r="I98" s="25">
        <v>-4.22</v>
      </c>
      <c r="J98" s="25">
        <v>5.9980000000000002</v>
      </c>
      <c r="K98" s="22" t="s">
        <v>49</v>
      </c>
      <c r="L98" s="27" t="str">
        <f t="shared" si="45"/>
        <v>N/A</v>
      </c>
    </row>
    <row r="99" spans="1:12" x14ac:dyDescent="0.25">
      <c r="A99" s="74" t="s">
        <v>961</v>
      </c>
      <c r="B99" s="26" t="s">
        <v>121</v>
      </c>
      <c r="C99" s="30">
        <v>20</v>
      </c>
      <c r="D99" s="24" t="str">
        <f t="shared" ref="D99" si="46">IF($B99="N/A","N/A",IF(C99&gt;0,"No",IF(C99&lt;0,"No","Yes")))</f>
        <v>No</v>
      </c>
      <c r="E99" s="30">
        <v>29</v>
      </c>
      <c r="F99" s="24" t="str">
        <f t="shared" ref="F99" si="47">IF($B99="N/A","N/A",IF(E99&gt;0,"No",IF(E99&lt;0,"No","Yes")))</f>
        <v>No</v>
      </c>
      <c r="G99" s="30">
        <v>27</v>
      </c>
      <c r="H99" s="24" t="str">
        <f t="shared" ref="H99" si="48">IF($B99="N/A","N/A",IF(G99&gt;0,"No",IF(G99&lt;0,"No","Yes")))</f>
        <v>No</v>
      </c>
      <c r="I99" s="25">
        <v>45</v>
      </c>
      <c r="J99" s="25">
        <v>-6.9</v>
      </c>
      <c r="K99" s="22" t="s">
        <v>49</v>
      </c>
      <c r="L99" s="27" t="str">
        <f t="shared" si="45"/>
        <v>N/A</v>
      </c>
    </row>
    <row r="100" spans="1:12" x14ac:dyDescent="0.25">
      <c r="A100" s="74" t="s">
        <v>962</v>
      </c>
      <c r="B100" s="26" t="s">
        <v>121</v>
      </c>
      <c r="C100" s="30">
        <v>448</v>
      </c>
      <c r="D100" s="24" t="str">
        <f t="shared" ref="D100" si="49">IF($B100="N/A","N/A",IF(C100&gt;0,"No",IF(C100&lt;0,"No","Yes")))</f>
        <v>No</v>
      </c>
      <c r="E100" s="30">
        <v>458</v>
      </c>
      <c r="F100" s="24" t="str">
        <f t="shared" ref="F100" si="50">IF($B100="N/A","N/A",IF(E100&gt;0,"No",IF(E100&lt;0,"No","Yes")))</f>
        <v>No</v>
      </c>
      <c r="G100" s="30">
        <v>542</v>
      </c>
      <c r="H100" s="24" t="str">
        <f t="shared" ref="H100" si="51">IF($B100="N/A","N/A",IF(G100&gt;0,"No",IF(G100&lt;0,"No","Yes")))</f>
        <v>No</v>
      </c>
      <c r="I100" s="25">
        <v>2.2320000000000002</v>
      </c>
      <c r="J100" s="25">
        <v>18.34</v>
      </c>
      <c r="K100" s="22" t="s">
        <v>49</v>
      </c>
      <c r="L100" s="27" t="str">
        <f t="shared" si="45"/>
        <v>N/A</v>
      </c>
    </row>
    <row r="101" spans="1:12" ht="12.75" customHeight="1" x14ac:dyDescent="0.25">
      <c r="A101" s="74" t="s">
        <v>963</v>
      </c>
      <c r="B101" s="31" t="s">
        <v>49</v>
      </c>
      <c r="C101" s="25" t="s">
        <v>49</v>
      </c>
      <c r="D101" s="24" t="str">
        <f>IF($B101="N/A","N/A",IF(C101&gt;10,"No",IF(C101&lt;-10,"No","Yes")))</f>
        <v>N/A</v>
      </c>
      <c r="E101" s="25">
        <v>75.109170305999996</v>
      </c>
      <c r="F101" s="24" t="str">
        <f>IF($B101="N/A","N/A",IF(E101&gt;10,"No",IF(E101&lt;-10,"No","Yes")))</f>
        <v>N/A</v>
      </c>
      <c r="G101" s="25">
        <v>77.675276753000006</v>
      </c>
      <c r="H101" s="24" t="str">
        <f>IF($B101="N/A","N/A",IF(G101&gt;10,"No",IF(G101&lt;-10,"No","Yes")))</f>
        <v>N/A</v>
      </c>
      <c r="I101" s="25" t="s">
        <v>49</v>
      </c>
      <c r="J101" s="25">
        <v>3.4169999999999998</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109044</v>
      </c>
      <c r="D103" s="24" t="str">
        <f>IF($B103="N/A","N/A",IF(C103&gt;10,"No",IF(C103&lt;-10,"No","Yes")))</f>
        <v>N/A</v>
      </c>
      <c r="E103" s="30">
        <v>112198</v>
      </c>
      <c r="F103" s="24" t="str">
        <f>IF($B103="N/A","N/A",IF(E103&gt;10,"No",IF(E103&lt;-10,"No","Yes")))</f>
        <v>N/A</v>
      </c>
      <c r="G103" s="30">
        <v>117031</v>
      </c>
      <c r="H103" s="24" t="str">
        <f>IF($B103="N/A","N/A",IF(G103&gt;10,"No",IF(G103&lt;-10,"No","Yes")))</f>
        <v>N/A</v>
      </c>
      <c r="I103" s="25">
        <v>2.8919999999999999</v>
      </c>
      <c r="J103" s="25">
        <v>4.3079999999999998</v>
      </c>
      <c r="K103" s="26" t="s">
        <v>107</v>
      </c>
      <c r="L103" s="27" t="str">
        <f t="shared" ref="L103:L135" si="52">IF(J103="Div by 0", "N/A", IF(K103="N/A","N/A", IF(J103&gt;VALUE(MID(K103,1,2)), "No", IF(J103&lt;-1*VALUE(MID(K103,1,2)), "No", "Yes"))))</f>
        <v>Yes</v>
      </c>
    </row>
    <row r="104" spans="1:12" x14ac:dyDescent="0.25">
      <c r="A104" s="40" t="s">
        <v>311</v>
      </c>
      <c r="B104" s="26" t="s">
        <v>49</v>
      </c>
      <c r="C104" s="30">
        <v>95755.46</v>
      </c>
      <c r="D104" s="24" t="str">
        <f>IF($B104="N/A","N/A",IF(C104&gt;10,"No",IF(C104&lt;-10,"No","Yes")))</f>
        <v>N/A</v>
      </c>
      <c r="E104" s="30">
        <v>98630.65</v>
      </c>
      <c r="F104" s="24" t="str">
        <f>IF($B104="N/A","N/A",IF(E104&gt;10,"No",IF(E104&lt;-10,"No","Yes")))</f>
        <v>N/A</v>
      </c>
      <c r="G104" s="30">
        <v>103368.56</v>
      </c>
      <c r="H104" s="24" t="str">
        <f>IF($B104="N/A","N/A",IF(G104&gt;10,"No",IF(G104&lt;-10,"No","Yes")))</f>
        <v>N/A</v>
      </c>
      <c r="I104" s="25">
        <v>3.0030000000000001</v>
      </c>
      <c r="J104" s="25">
        <v>4.8040000000000003</v>
      </c>
      <c r="K104" s="26" t="s">
        <v>108</v>
      </c>
      <c r="L104" s="27" t="str">
        <f t="shared" si="52"/>
        <v>Yes</v>
      </c>
    </row>
    <row r="105" spans="1:12" x14ac:dyDescent="0.25">
      <c r="A105" s="42" t="s">
        <v>312</v>
      </c>
      <c r="B105" s="22" t="s">
        <v>115</v>
      </c>
      <c r="C105" s="29">
        <v>88.993214236</v>
      </c>
      <c r="D105" s="24" t="str">
        <f>IF($B105="N/A","N/A",IF(C105&gt;=90,"Yes","No"))</f>
        <v>No</v>
      </c>
      <c r="E105" s="29">
        <v>89.005463884999998</v>
      </c>
      <c r="F105" s="24" t="str">
        <f>IF($B105="N/A","N/A",IF(E105&gt;=90,"Yes","No"))</f>
        <v>No</v>
      </c>
      <c r="G105" s="29">
        <v>88.855505776000001</v>
      </c>
      <c r="H105" s="24" t="str">
        <f>IF($B105="N/A","N/A",IF(G105&gt;=90,"Yes","No"))</f>
        <v>No</v>
      </c>
      <c r="I105" s="25">
        <v>1.38E-2</v>
      </c>
      <c r="J105" s="25">
        <v>-0.16800000000000001</v>
      </c>
      <c r="K105" s="26" t="s">
        <v>107</v>
      </c>
      <c r="L105" s="27" t="str">
        <f t="shared" si="52"/>
        <v>Yes</v>
      </c>
    </row>
    <row r="106" spans="1:12" ht="12.75" customHeight="1" x14ac:dyDescent="0.25">
      <c r="A106" s="42" t="s">
        <v>698</v>
      </c>
      <c r="B106" s="22" t="s">
        <v>115</v>
      </c>
      <c r="C106" s="29">
        <v>91.440263533000007</v>
      </c>
      <c r="D106" s="24" t="str">
        <f>IF($B106="N/A","N/A",IF(C106&gt;=90,"Yes","No"))</f>
        <v>Yes</v>
      </c>
      <c r="E106" s="29">
        <v>91.554760779999995</v>
      </c>
      <c r="F106" s="24" t="str">
        <f>IF($B106="N/A","N/A",IF(E106&gt;=90,"Yes","No"))</f>
        <v>Yes</v>
      </c>
      <c r="G106" s="29">
        <v>91.285987855000002</v>
      </c>
      <c r="H106" s="24" t="str">
        <f>IF($B106="N/A","N/A",IF(G106&gt;=90,"Yes","No"))</f>
        <v>Yes</v>
      </c>
      <c r="I106" s="25">
        <v>0.12520000000000001</v>
      </c>
      <c r="J106" s="25">
        <v>-0.29399999999999998</v>
      </c>
      <c r="K106" s="26" t="s">
        <v>107</v>
      </c>
      <c r="L106" s="27" t="str">
        <f t="shared" si="52"/>
        <v>Yes</v>
      </c>
    </row>
    <row r="107" spans="1:12" ht="12.75" customHeight="1" x14ac:dyDescent="0.25">
      <c r="A107" s="78" t="s">
        <v>788</v>
      </c>
      <c r="B107" s="26" t="s">
        <v>110</v>
      </c>
      <c r="C107" s="25">
        <v>38.128302421999997</v>
      </c>
      <c r="D107" s="24" t="str">
        <f>IF($B107="N/A","N/A",IF(C107&gt;55,"No",IF(C107&lt;30,"No","Yes")))</f>
        <v>Yes</v>
      </c>
      <c r="E107" s="25">
        <v>38.163388638999997</v>
      </c>
      <c r="F107" s="24" t="str">
        <f>IF($B107="N/A","N/A",IF(E107&gt;55,"No",IF(E107&lt;30,"No","Yes")))</f>
        <v>Yes</v>
      </c>
      <c r="G107" s="25">
        <v>37.139419967000002</v>
      </c>
      <c r="H107" s="24" t="str">
        <f>IF($B107="N/A","N/A",IF(G107&gt;55,"No",IF(G107&lt;30,"No","Yes")))</f>
        <v>Yes</v>
      </c>
      <c r="I107" s="25">
        <v>9.1999999999999998E-2</v>
      </c>
      <c r="J107" s="25">
        <v>-2.68</v>
      </c>
      <c r="K107" s="26" t="s">
        <v>107</v>
      </c>
      <c r="L107" s="27" t="str">
        <f t="shared" si="52"/>
        <v>Yes</v>
      </c>
    </row>
    <row r="108" spans="1:12" x14ac:dyDescent="0.25">
      <c r="A108" s="3" t="s">
        <v>1072</v>
      </c>
      <c r="B108" s="26" t="s">
        <v>0</v>
      </c>
      <c r="C108" s="25">
        <v>1.3682550163</v>
      </c>
      <c r="D108" s="24" t="str">
        <f>IF($B108="N/A","N/A",IF(C108&gt;=5,"No",IF(C108&lt;0,"No","Yes")))</f>
        <v>Yes</v>
      </c>
      <c r="E108" s="25">
        <v>1.5802420720999999</v>
      </c>
      <c r="F108" s="24" t="str">
        <f>IF($B108="N/A","N/A",IF(E108&gt;=5,"No",IF(E108&lt;0,"No","Yes")))</f>
        <v>Yes</v>
      </c>
      <c r="G108" s="25">
        <v>1.4483342020000001</v>
      </c>
      <c r="H108" s="24" t="str">
        <f>IF($B108="N/A","N/A",IF(G108&gt;=5,"No",IF(G108&lt;0,"No","Yes")))</f>
        <v>Yes</v>
      </c>
      <c r="I108" s="25">
        <v>15.49</v>
      </c>
      <c r="J108" s="25">
        <v>-8.35</v>
      </c>
      <c r="K108" s="26" t="s">
        <v>49</v>
      </c>
      <c r="L108" s="27" t="str">
        <f t="shared" si="52"/>
        <v>N/A</v>
      </c>
    </row>
    <row r="109" spans="1:12" x14ac:dyDescent="0.25">
      <c r="A109" s="3" t="s">
        <v>650</v>
      </c>
      <c r="B109" s="26" t="s">
        <v>49</v>
      </c>
      <c r="C109" s="25">
        <v>19.084956531</v>
      </c>
      <c r="D109" s="26" t="s">
        <v>49</v>
      </c>
      <c r="E109" s="25">
        <v>19.383589725</v>
      </c>
      <c r="F109" s="26" t="s">
        <v>49</v>
      </c>
      <c r="G109" s="25">
        <v>18.662576582</v>
      </c>
      <c r="H109" s="26" t="s">
        <v>49</v>
      </c>
      <c r="I109" s="25">
        <v>1.5649999999999999</v>
      </c>
      <c r="J109" s="25">
        <v>-3.72</v>
      </c>
      <c r="K109" s="26" t="s">
        <v>49</v>
      </c>
      <c r="L109" s="27" t="str">
        <f t="shared" si="52"/>
        <v>N/A</v>
      </c>
    </row>
    <row r="110" spans="1:12" x14ac:dyDescent="0.25">
      <c r="A110" s="3" t="s">
        <v>651</v>
      </c>
      <c r="B110" s="26" t="s">
        <v>49</v>
      </c>
      <c r="C110" s="25">
        <v>48.728953449999999</v>
      </c>
      <c r="D110" s="26" t="s">
        <v>49</v>
      </c>
      <c r="E110" s="25">
        <v>48.286065704999999</v>
      </c>
      <c r="F110" s="26" t="s">
        <v>49</v>
      </c>
      <c r="G110" s="25">
        <v>48.846886722000001</v>
      </c>
      <c r="H110" s="26" t="s">
        <v>49</v>
      </c>
      <c r="I110" s="25">
        <v>-0.90900000000000003</v>
      </c>
      <c r="J110" s="25">
        <v>1.161</v>
      </c>
      <c r="K110" s="26" t="s">
        <v>49</v>
      </c>
      <c r="L110" s="27" t="str">
        <f t="shared" si="52"/>
        <v>N/A</v>
      </c>
    </row>
    <row r="111" spans="1:12" x14ac:dyDescent="0.25">
      <c r="A111" s="3" t="s">
        <v>652</v>
      </c>
      <c r="B111" s="26" t="s">
        <v>49</v>
      </c>
      <c r="C111" s="25">
        <v>8.0994827776000005</v>
      </c>
      <c r="D111" s="26" t="s">
        <v>49</v>
      </c>
      <c r="E111" s="25">
        <v>8.3673505766999998</v>
      </c>
      <c r="F111" s="26" t="s">
        <v>49</v>
      </c>
      <c r="G111" s="25">
        <v>8.7267476139000006</v>
      </c>
      <c r="H111" s="26" t="s">
        <v>49</v>
      </c>
      <c r="I111" s="25">
        <v>3.3069999999999999</v>
      </c>
      <c r="J111" s="25">
        <v>4.2949999999999999</v>
      </c>
      <c r="K111" s="26" t="s">
        <v>49</v>
      </c>
      <c r="L111" s="27" t="str">
        <f t="shared" si="52"/>
        <v>N/A</v>
      </c>
    </row>
    <row r="112" spans="1:12" x14ac:dyDescent="0.25">
      <c r="A112" s="3" t="s">
        <v>653</v>
      </c>
      <c r="B112" s="26" t="s">
        <v>49</v>
      </c>
      <c r="C112" s="25">
        <v>0</v>
      </c>
      <c r="D112" s="26" t="s">
        <v>49</v>
      </c>
      <c r="E112" s="25">
        <v>0</v>
      </c>
      <c r="F112" s="26" t="s">
        <v>49</v>
      </c>
      <c r="G112" s="25">
        <v>0</v>
      </c>
      <c r="H112" s="26" t="s">
        <v>49</v>
      </c>
      <c r="I112" s="25" t="s">
        <v>1205</v>
      </c>
      <c r="J112" s="25" t="s">
        <v>1205</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3.6911705367000001</v>
      </c>
      <c r="D114" s="26" t="s">
        <v>49</v>
      </c>
      <c r="E114" s="25">
        <v>4.0018538655000002</v>
      </c>
      <c r="F114" s="26" t="s">
        <v>49</v>
      </c>
      <c r="G114" s="25">
        <v>4.6526134100999998</v>
      </c>
      <c r="H114" s="26" t="s">
        <v>49</v>
      </c>
      <c r="I114" s="25">
        <v>8.4169999999999998</v>
      </c>
      <c r="J114" s="25">
        <v>16.260000000000002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19.027181687999999</v>
      </c>
      <c r="D116" s="26" t="s">
        <v>49</v>
      </c>
      <c r="E116" s="25">
        <v>18.380898054999999</v>
      </c>
      <c r="F116" s="26" t="s">
        <v>49</v>
      </c>
      <c r="G116" s="25">
        <v>17.662841469</v>
      </c>
      <c r="H116" s="26" t="s">
        <v>49</v>
      </c>
      <c r="I116" s="25">
        <v>-3.4</v>
      </c>
      <c r="J116" s="25">
        <v>-3.91</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69.124390153999997</v>
      </c>
      <c r="D119" s="26" t="s">
        <v>49</v>
      </c>
      <c r="E119" s="25">
        <v>68.247205832999995</v>
      </c>
      <c r="F119" s="26" t="s">
        <v>49</v>
      </c>
      <c r="G119" s="25">
        <v>67.958062393999995</v>
      </c>
      <c r="H119" s="26" t="s">
        <v>49</v>
      </c>
      <c r="I119" s="25">
        <v>-1.27</v>
      </c>
      <c r="J119" s="25">
        <v>-0.42399999999999999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30.875609846</v>
      </c>
      <c r="D120" s="26" t="s">
        <v>49</v>
      </c>
      <c r="E120" s="25">
        <v>31.752794167000001</v>
      </c>
      <c r="F120" s="26" t="s">
        <v>49</v>
      </c>
      <c r="G120" s="25">
        <v>32.041937605999998</v>
      </c>
      <c r="H120" s="26" t="s">
        <v>49</v>
      </c>
      <c r="I120" s="25">
        <v>2.8410000000000002</v>
      </c>
      <c r="J120" s="25">
        <v>0.91059999999999997</v>
      </c>
      <c r="K120" s="26" t="s">
        <v>49</v>
      </c>
      <c r="L120" s="27" t="str">
        <f t="shared" si="53"/>
        <v>N/A</v>
      </c>
    </row>
    <row r="121" spans="1:12" ht="12.75" customHeight="1" x14ac:dyDescent="0.25">
      <c r="A121" s="78" t="s">
        <v>313</v>
      </c>
      <c r="B121" s="26" t="s">
        <v>49</v>
      </c>
      <c r="C121" s="30">
        <v>865</v>
      </c>
      <c r="D121" s="24" t="str">
        <f>IF($B121="N/A","N/A",IF(C121&gt;10,"No",IF(C121&lt;-10,"No","Yes")))</f>
        <v>N/A</v>
      </c>
      <c r="E121" s="30">
        <v>656</v>
      </c>
      <c r="F121" s="24" t="str">
        <f>IF($B121="N/A","N/A",IF(E121&gt;10,"No",IF(E121&lt;-10,"No","Yes")))</f>
        <v>N/A</v>
      </c>
      <c r="G121" s="30">
        <v>631</v>
      </c>
      <c r="H121" s="24" t="str">
        <f>IF($B121="N/A","N/A",IF(G121&gt;10,"No",IF(G121&lt;-10,"No","Yes")))</f>
        <v>N/A</v>
      </c>
      <c r="I121" s="25">
        <v>-24.2</v>
      </c>
      <c r="J121" s="25">
        <v>-3.81</v>
      </c>
      <c r="K121" s="26" t="s">
        <v>107</v>
      </c>
      <c r="L121" s="27" t="str">
        <f t="shared" si="52"/>
        <v>Yes</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1205</v>
      </c>
      <c r="J122" s="25" t="s">
        <v>1205</v>
      </c>
      <c r="K122" s="26" t="s">
        <v>107</v>
      </c>
      <c r="L122" s="27" t="str">
        <f t="shared" si="52"/>
        <v>N/A</v>
      </c>
    </row>
    <row r="123" spans="1:12" x14ac:dyDescent="0.25">
      <c r="A123" s="3" t="s">
        <v>593</v>
      </c>
      <c r="B123" s="26" t="s">
        <v>49</v>
      </c>
      <c r="C123" s="25">
        <v>0.57803468209999997</v>
      </c>
      <c r="D123" s="24" t="str">
        <f>IF($B123="N/A","N/A",IF(C123&gt;10,"No",IF(C123&lt;-10,"No","Yes")))</f>
        <v>N/A</v>
      </c>
      <c r="E123" s="25">
        <v>0.76219512199999995</v>
      </c>
      <c r="F123" s="24" t="str">
        <f>IF($B123="N/A","N/A",IF(E123&gt;10,"No",IF(E123&lt;-10,"No","Yes")))</f>
        <v>N/A</v>
      </c>
      <c r="G123" s="25">
        <v>3.3280507132000001</v>
      </c>
      <c r="H123" s="24" t="str">
        <f>IF($B123="N/A","N/A",IF(G123&gt;10,"No",IF(G123&lt;-10,"No","Yes")))</f>
        <v>N/A</v>
      </c>
      <c r="I123" s="25">
        <v>31.86</v>
      </c>
      <c r="J123" s="25">
        <v>336.6</v>
      </c>
      <c r="K123" s="26" t="s">
        <v>107</v>
      </c>
      <c r="L123" s="27" t="str">
        <f t="shared" si="52"/>
        <v>No</v>
      </c>
    </row>
    <row r="124" spans="1:12" x14ac:dyDescent="0.25">
      <c r="A124" s="40" t="s">
        <v>34</v>
      </c>
      <c r="B124" s="26" t="s">
        <v>49</v>
      </c>
      <c r="C124" s="25">
        <v>0.97116760209999997</v>
      </c>
      <c r="D124" s="24" t="str">
        <f>IF($B124="N/A","N/A",IF(C124&gt;10,"No",IF(C124&lt;-10,"No","Yes")))</f>
        <v>N/A</v>
      </c>
      <c r="E124" s="25">
        <v>1.0936023815</v>
      </c>
      <c r="F124" s="24" t="str">
        <f>IF($B124="N/A","N/A",IF(E124&gt;10,"No",IF(E124&lt;-10,"No","Yes")))</f>
        <v>N/A</v>
      </c>
      <c r="G124" s="25">
        <v>1.2244618947000001</v>
      </c>
      <c r="H124" s="24" t="str">
        <f>IF($B124="N/A","N/A",IF(G124&gt;10,"No",IF(G124&lt;-10,"No","Yes")))</f>
        <v>N/A</v>
      </c>
      <c r="I124" s="25">
        <v>12.61</v>
      </c>
      <c r="J124" s="25">
        <v>11.97</v>
      </c>
      <c r="K124" s="26" t="s">
        <v>108</v>
      </c>
      <c r="L124" s="27" t="str">
        <f t="shared" si="52"/>
        <v>Yes</v>
      </c>
    </row>
    <row r="125" spans="1:12" x14ac:dyDescent="0.25">
      <c r="A125" s="40" t="s">
        <v>898</v>
      </c>
      <c r="B125" s="26" t="s">
        <v>49</v>
      </c>
      <c r="C125" s="25" t="s">
        <v>49</v>
      </c>
      <c r="D125" s="24" t="str">
        <f t="shared" ref="D125:D126" si="54">IF($B125="N/A","N/A",IF(C125&gt;10,"No",IF(C125&lt;-10,"No","Yes")))</f>
        <v>N/A</v>
      </c>
      <c r="E125" s="25">
        <v>63.494001676000003</v>
      </c>
      <c r="F125" s="24" t="str">
        <f t="shared" ref="F125:F126" si="55">IF($B125="N/A","N/A",IF(E125&gt;10,"No",IF(E125&lt;-10,"No","Yes")))</f>
        <v>N/A</v>
      </c>
      <c r="G125" s="25">
        <v>62.930334698000003</v>
      </c>
      <c r="H125" s="24" t="str">
        <f t="shared" ref="H125:H126" si="56">IF($B125="N/A","N/A",IF(G125&gt;10,"No",IF(G125&lt;-10,"No","Yes")))</f>
        <v>N/A</v>
      </c>
      <c r="I125" s="25" t="s">
        <v>49</v>
      </c>
      <c r="J125" s="25">
        <v>-0.88800000000000001</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36.505998323999997</v>
      </c>
      <c r="F126" s="24" t="str">
        <f t="shared" si="55"/>
        <v>N/A</v>
      </c>
      <c r="G126" s="25">
        <v>37.069665301999997</v>
      </c>
      <c r="H126" s="24" t="str">
        <f t="shared" si="56"/>
        <v>N/A</v>
      </c>
      <c r="I126" s="25" t="s">
        <v>49</v>
      </c>
      <c r="J126" s="25">
        <v>1.544</v>
      </c>
      <c r="K126" s="26" t="s">
        <v>107</v>
      </c>
      <c r="L126" s="27" t="str">
        <f>IF(J126="Div by 0", "N/A", IF(OR(J126="N/A",K126="N/A"),"N/A", IF(J126&gt;VALUE(MID(K126,1,2)), "No", IF(J126&lt;-1*VALUE(MID(K126,1,2)), "No", "Yes"))))</f>
        <v>Yes</v>
      </c>
    </row>
    <row r="127" spans="1:12" x14ac:dyDescent="0.25">
      <c r="A127" s="78" t="s">
        <v>35</v>
      </c>
      <c r="B127" s="26" t="s">
        <v>1019</v>
      </c>
      <c r="C127" s="25">
        <v>7.5978504090000003</v>
      </c>
      <c r="D127" s="24" t="str">
        <f>IF($B127="N/A","N/A",IF(C127&gt;10,"No",IF(C127&lt;5,"No","Yes")))</f>
        <v>Yes</v>
      </c>
      <c r="E127" s="25">
        <v>7.2782046025999998</v>
      </c>
      <c r="F127" s="24" t="str">
        <f>IF($B127="N/A","N/A",IF(E127&gt;10,"No",IF(E127&lt;5,"No","Yes")))</f>
        <v>Yes</v>
      </c>
      <c r="G127" s="25">
        <v>6.9878920969999996</v>
      </c>
      <c r="H127" s="24" t="str">
        <f t="shared" ref="H127:H130" si="57">IF($B127="N/A","N/A",IF(G127&gt;10,"No",IF(G127&lt;5,"No","Yes")))</f>
        <v>Yes</v>
      </c>
      <c r="I127" s="25">
        <v>-4.21</v>
      </c>
      <c r="J127" s="25">
        <v>-3.99</v>
      </c>
      <c r="K127" s="26" t="s">
        <v>108</v>
      </c>
      <c r="L127" s="27" t="str">
        <f t="shared" si="52"/>
        <v>Yes</v>
      </c>
    </row>
    <row r="128" spans="1:12" x14ac:dyDescent="0.25">
      <c r="A128" s="70" t="s">
        <v>815</v>
      </c>
      <c r="B128" s="26" t="s">
        <v>1019</v>
      </c>
      <c r="C128" s="25">
        <v>6.5102160596000003</v>
      </c>
      <c r="D128" s="24" t="str">
        <f>IF($B128="N/A","N/A",IF(C128&gt;10,"No",IF(C128&lt;5,"No","Yes")))</f>
        <v>Yes</v>
      </c>
      <c r="E128" s="25">
        <v>6.2674913990999999</v>
      </c>
      <c r="F128" s="24" t="str">
        <f t="shared" ref="F128:F130" si="58">IF($B128="N/A","N/A",IF(E128&gt;10,"No",IF(E128&lt;5,"No","Yes")))</f>
        <v>Yes</v>
      </c>
      <c r="G128" s="25">
        <v>5.8300792098000001</v>
      </c>
      <c r="H128" s="24" t="str">
        <f t="shared" si="57"/>
        <v>Yes</v>
      </c>
      <c r="I128" s="25">
        <v>-3.73</v>
      </c>
      <c r="J128" s="25">
        <v>-6.98</v>
      </c>
      <c r="K128" s="26" t="s">
        <v>108</v>
      </c>
      <c r="L128" s="27" t="str">
        <f t="shared" ref="L128:L132" si="59">IF(J128="Div by 0", "N/A", IF(K128="N/A","N/A", IF(J128&gt;VALUE(MID(K128,1,2)), "No", IF(J128&lt;-1*VALUE(MID(K128,1,2)), "No", "Yes"))))</f>
        <v>Yes</v>
      </c>
    </row>
    <row r="129" spans="1:12" x14ac:dyDescent="0.25">
      <c r="A129" s="70" t="s">
        <v>816</v>
      </c>
      <c r="B129" s="26" t="s">
        <v>1019</v>
      </c>
      <c r="C129" s="25">
        <v>7.0008436960999996</v>
      </c>
      <c r="D129" s="24" t="str">
        <f>IF($B129="N/A","N/A",IF(C129&gt;10,"No",IF(C129&lt;5,"No","Yes")))</f>
        <v>Yes</v>
      </c>
      <c r="E129" s="25">
        <v>6.7853259416</v>
      </c>
      <c r="F129" s="24" t="str">
        <f t="shared" si="58"/>
        <v>Yes</v>
      </c>
      <c r="G129" s="25">
        <v>6.5367295844999997</v>
      </c>
      <c r="H129" s="24" t="str">
        <f t="shared" si="57"/>
        <v>Yes</v>
      </c>
      <c r="I129" s="25">
        <v>-3.08</v>
      </c>
      <c r="J129" s="25">
        <v>-3.66</v>
      </c>
      <c r="K129" s="26" t="s">
        <v>108</v>
      </c>
      <c r="L129" s="27" t="str">
        <f t="shared" si="59"/>
        <v>Yes</v>
      </c>
    </row>
    <row r="130" spans="1:12" ht="12.75" customHeight="1" x14ac:dyDescent="0.25">
      <c r="A130" s="70" t="s">
        <v>817</v>
      </c>
      <c r="B130" s="26" t="s">
        <v>1019</v>
      </c>
      <c r="C130" s="25">
        <v>7.6400352151000002</v>
      </c>
      <c r="D130" s="24" t="str">
        <f>IF($B130="N/A","N/A",IF(C130&gt;10,"No",IF(C130&lt;5,"No","Yes")))</f>
        <v>Yes</v>
      </c>
      <c r="E130" s="25">
        <v>7.3236599583000004</v>
      </c>
      <c r="F130" s="24" t="str">
        <f t="shared" si="58"/>
        <v>Yes</v>
      </c>
      <c r="G130" s="25">
        <v>7.0348881920000004</v>
      </c>
      <c r="H130" s="24" t="str">
        <f t="shared" si="57"/>
        <v>Yes</v>
      </c>
      <c r="I130" s="25">
        <v>-4.1399999999999997</v>
      </c>
      <c r="J130" s="25">
        <v>-3.94</v>
      </c>
      <c r="K130" s="26" t="s">
        <v>108</v>
      </c>
      <c r="L130" s="27" t="str">
        <f t="shared" si="59"/>
        <v>Yes</v>
      </c>
    </row>
    <row r="131" spans="1:12" x14ac:dyDescent="0.25">
      <c r="A131" s="70" t="s">
        <v>837</v>
      </c>
      <c r="B131" s="26" t="s">
        <v>49</v>
      </c>
      <c r="C131" s="30">
        <v>1901</v>
      </c>
      <c r="D131" s="24" t="str">
        <f>IF($B131="N/A","N/A",IF(C131&gt;10,"No",IF(C131&lt;-10,"No","Yes")))</f>
        <v>N/A</v>
      </c>
      <c r="E131" s="30">
        <v>1696</v>
      </c>
      <c r="F131" s="24" t="str">
        <f>IF($B131="N/A","N/A",IF(E131&gt;10,"No",IF(E131&lt;-10,"No","Yes")))</f>
        <v>N/A</v>
      </c>
      <c r="G131" s="30">
        <v>1916</v>
      </c>
      <c r="H131" s="24" t="str">
        <f>IF($B131="N/A","N/A",IF(G131&gt;10,"No",IF(G131&lt;-10,"No","Yes")))</f>
        <v>N/A</v>
      </c>
      <c r="I131" s="25">
        <v>-10.8</v>
      </c>
      <c r="J131" s="25">
        <v>12.97</v>
      </c>
      <c r="K131" s="26" t="s">
        <v>107</v>
      </c>
      <c r="L131" s="27" t="str">
        <f t="shared" si="59"/>
        <v>No</v>
      </c>
    </row>
    <row r="132" spans="1:12" x14ac:dyDescent="0.25">
      <c r="A132" s="70" t="s">
        <v>838</v>
      </c>
      <c r="B132" s="26" t="s">
        <v>49</v>
      </c>
      <c r="C132" s="30">
        <v>1095</v>
      </c>
      <c r="D132" s="24" t="str">
        <f>IF($B132="N/A","N/A",IF(C132&gt;10,"No",IF(C132&lt;-10,"No","Yes")))</f>
        <v>N/A</v>
      </c>
      <c r="E132" s="30">
        <v>896</v>
      </c>
      <c r="F132" s="24" t="str">
        <f>IF($B132="N/A","N/A",IF(E132&gt;10,"No",IF(E132&lt;-10,"No","Yes")))</f>
        <v>N/A</v>
      </c>
      <c r="G132" s="30">
        <v>751</v>
      </c>
      <c r="H132" s="24" t="str">
        <f>IF($B132="N/A","N/A",IF(G132&gt;10,"No",IF(G132&lt;-10,"No","Yes")))</f>
        <v>N/A</v>
      </c>
      <c r="I132" s="25">
        <v>-18.2</v>
      </c>
      <c r="J132" s="25">
        <v>-16.2</v>
      </c>
      <c r="K132" s="26" t="s">
        <v>107</v>
      </c>
      <c r="L132" s="27" t="str">
        <f t="shared" si="59"/>
        <v>No</v>
      </c>
    </row>
    <row r="133" spans="1:12" x14ac:dyDescent="0.25">
      <c r="A133" s="78" t="s">
        <v>23</v>
      </c>
      <c r="B133" s="26" t="s">
        <v>49</v>
      </c>
      <c r="C133" s="25">
        <v>99.822090165000006</v>
      </c>
      <c r="D133" s="24" t="str">
        <f>IF($B133="N/A","N/A",IF(C133&gt;10,"No",IF(C133&lt;-10,"No","Yes")))</f>
        <v>N/A</v>
      </c>
      <c r="E133" s="25">
        <v>99.623879213999999</v>
      </c>
      <c r="F133" s="24" t="str">
        <f>IF($B133="N/A","N/A",IF(E133&gt;10,"No",IF(E133&lt;-10,"No","Yes")))</f>
        <v>N/A</v>
      </c>
      <c r="G133" s="25">
        <v>99.773564269000005</v>
      </c>
      <c r="H133" s="24" t="str">
        <f>IF($B133="N/A","N/A",IF(G133&gt;10,"No",IF(G133&lt;-10,"No","Yes")))</f>
        <v>N/A</v>
      </c>
      <c r="I133" s="25">
        <v>-0.19900000000000001</v>
      </c>
      <c r="J133" s="25">
        <v>0.15029999999999999</v>
      </c>
      <c r="K133" s="26" t="s">
        <v>108</v>
      </c>
      <c r="L133" s="27" t="str">
        <f t="shared" si="52"/>
        <v>Yes</v>
      </c>
    </row>
    <row r="134" spans="1:12" x14ac:dyDescent="0.25">
      <c r="A134" s="78" t="s">
        <v>314</v>
      </c>
      <c r="B134" s="26" t="s">
        <v>49</v>
      </c>
      <c r="C134" s="25">
        <v>99.204409737999995</v>
      </c>
      <c r="D134" s="24" t="str">
        <f>IF($B134="N/A","N/A",IF(C134&gt;10,"No",IF(C134&lt;-10,"No","Yes")))</f>
        <v>N/A</v>
      </c>
      <c r="E134" s="25">
        <v>99.064199828</v>
      </c>
      <c r="F134" s="24" t="str">
        <f>IF($B134="N/A","N/A",IF(E134&gt;10,"No",IF(E134&lt;-10,"No","Yes")))</f>
        <v>N/A</v>
      </c>
      <c r="G134" s="25">
        <v>99.037391021000005</v>
      </c>
      <c r="H134" s="24" t="str">
        <f>IF($B134="N/A","N/A",IF(G134&gt;10,"No",IF(G134&lt;-10,"No","Yes")))</f>
        <v>N/A</v>
      </c>
      <c r="I134" s="25">
        <v>-0.14099999999999999</v>
      </c>
      <c r="J134" s="25">
        <v>-2.7E-2</v>
      </c>
      <c r="K134" s="26" t="s">
        <v>108</v>
      </c>
      <c r="L134" s="27" t="str">
        <f t="shared" si="52"/>
        <v>Yes</v>
      </c>
    </row>
    <row r="135" spans="1:12" x14ac:dyDescent="0.25">
      <c r="A135" s="40" t="s">
        <v>315</v>
      </c>
      <c r="B135" s="26" t="s">
        <v>49</v>
      </c>
      <c r="C135" s="30">
        <v>102620</v>
      </c>
      <c r="D135" s="24" t="str">
        <f>IF($B135="N/A","N/A",IF(C135&gt;10,"No",IF(C135&lt;-10,"No","Yes")))</f>
        <v>N/A</v>
      </c>
      <c r="E135" s="30">
        <v>105594</v>
      </c>
      <c r="F135" s="24" t="str">
        <f>IF($B135="N/A","N/A",IF(E135&gt;10,"No",IF(E135&lt;-10,"No","Yes")))</f>
        <v>N/A</v>
      </c>
      <c r="G135" s="30">
        <v>110196</v>
      </c>
      <c r="H135" s="24" t="str">
        <f>IF($B135="N/A","N/A",IF(G135&gt;10,"No",IF(G135&lt;-10,"No","Yes")))</f>
        <v>N/A</v>
      </c>
      <c r="I135" s="25">
        <v>2.8980000000000001</v>
      </c>
      <c r="J135" s="25">
        <v>4.3579999999999997</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2.0970571039000001</v>
      </c>
      <c r="D137" s="24" t="str">
        <f>IF($B137="N/A","N/A",IF(C137&gt;10,"No",IF(C137&lt;-10,"No","Yes")))</f>
        <v>N/A</v>
      </c>
      <c r="E137" s="25">
        <v>1.6752845806000001</v>
      </c>
      <c r="F137" s="24" t="str">
        <f>IF($B137="N/A","N/A",IF(E137&gt;10,"No",IF(E137&lt;-10,"No","Yes")))</f>
        <v>N/A</v>
      </c>
      <c r="G137" s="25">
        <v>1.5427057243</v>
      </c>
      <c r="H137" s="24" t="str">
        <f>IF($B137="N/A","N/A",IF(G137&gt;10,"No",IF(G137&lt;-10,"No","Yes")))</f>
        <v>N/A</v>
      </c>
      <c r="I137" s="25">
        <v>-20.100000000000001</v>
      </c>
      <c r="J137" s="25">
        <v>-7.91</v>
      </c>
      <c r="K137" s="26" t="s">
        <v>108</v>
      </c>
      <c r="L137" s="27" t="str">
        <f>IF(J137="Div by 0", "N/A", IF(K137="N/A","N/A", IF(J137&gt;VALUE(MID(K137,1,2)), "No", IF(J137&lt;-1*VALUE(MID(K137,1,2)), "No", "Yes"))))</f>
        <v>Yes</v>
      </c>
    </row>
    <row r="138" spans="1:12" x14ac:dyDescent="0.25">
      <c r="A138" s="78" t="s">
        <v>882</v>
      </c>
      <c r="B138" s="26" t="s">
        <v>49</v>
      </c>
      <c r="C138" s="25">
        <v>0.15981290200000001</v>
      </c>
      <c r="D138" s="24" t="str">
        <f>IF($B138="N/A","N/A",IF(C138&gt;10,"No",IF(C138&lt;-10,"No","Yes")))</f>
        <v>N/A</v>
      </c>
      <c r="E138" s="25">
        <v>0.1486826903</v>
      </c>
      <c r="F138" s="24" t="str">
        <f>IF($B138="N/A","N/A",IF(E138&gt;10,"No",IF(E138&lt;-10,"No","Yes")))</f>
        <v>N/A</v>
      </c>
      <c r="G138" s="25">
        <v>0.1751424734</v>
      </c>
      <c r="H138" s="24" t="str">
        <f>IF($B138="N/A","N/A",IF(G138&gt;10,"No",IF(G138&lt;-10,"No","Yes")))</f>
        <v>N/A</v>
      </c>
      <c r="I138" s="25">
        <v>-6.96</v>
      </c>
      <c r="J138" s="25">
        <v>17.8</v>
      </c>
      <c r="K138" s="26" t="s">
        <v>108</v>
      </c>
      <c r="L138" s="27" t="str">
        <f>IF(J138="Div by 0", "N/A", IF(K138="N/A","N/A", IF(J138&gt;VALUE(MID(K138,1,2)), "No", IF(J138&lt;-1*VALUE(MID(K138,1,2)), "No", "Yes"))))</f>
        <v>No</v>
      </c>
    </row>
    <row r="139" spans="1:12" x14ac:dyDescent="0.25">
      <c r="A139" s="78" t="s">
        <v>28</v>
      </c>
      <c r="B139" s="26" t="s">
        <v>49</v>
      </c>
      <c r="C139" s="25">
        <v>97.743129994</v>
      </c>
      <c r="D139" s="24" t="str">
        <f>IF($B139="N/A","N/A",IF(C139&gt;10,"No",IF(C139&lt;-10,"No","Yes")))</f>
        <v>N/A</v>
      </c>
      <c r="E139" s="25">
        <v>98.176032728999999</v>
      </c>
      <c r="F139" s="24" t="str">
        <f>IF($B139="N/A","N/A",IF(E139&gt;10,"No",IF(E139&lt;-10,"No","Yes")))</f>
        <v>N/A</v>
      </c>
      <c r="G139" s="25">
        <v>98.282151802000001</v>
      </c>
      <c r="H139" s="24" t="str">
        <f>IF($B139="N/A","N/A",IF(G139&gt;10,"No",IF(G139&lt;-10,"No","Yes")))</f>
        <v>N/A</v>
      </c>
      <c r="I139" s="25">
        <v>0.44290000000000002</v>
      </c>
      <c r="J139" s="25">
        <v>0.1081</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49.401159165000003</v>
      </c>
      <c r="D141" s="24" t="str">
        <f>IF($B141="N/A","N/A",IF(C141&gt;10,"No",IF(C141&lt;-10,"No","Yes")))</f>
        <v>N/A</v>
      </c>
      <c r="E141" s="25">
        <v>48.493734291000003</v>
      </c>
      <c r="F141" s="24" t="str">
        <f>IF($B141="N/A","N/A",IF(E141&gt;10,"No",IF(E141&lt;-10,"No","Yes")))</f>
        <v>N/A</v>
      </c>
      <c r="G141" s="25">
        <v>47.313959549000003</v>
      </c>
      <c r="H141" s="24" t="str">
        <f>IF($B141="N/A","N/A",IF(G141&gt;10,"No",IF(G141&lt;-10,"No","Yes")))</f>
        <v>N/A</v>
      </c>
      <c r="I141" s="25">
        <v>-1.84</v>
      </c>
      <c r="J141" s="25">
        <v>-2.4300000000000002</v>
      </c>
      <c r="K141" s="26" t="s">
        <v>108</v>
      </c>
      <c r="L141" s="27" t="str">
        <f>IF(J141="Div by 0", "N/A", IF(K141="N/A","N/A", IF(J141&gt;VALUE(MID(K141,1,2)), "No", IF(J141&lt;-1*VALUE(MID(K141,1,2)), "No", "Yes"))))</f>
        <v>Yes</v>
      </c>
    </row>
    <row r="142" spans="1:12" x14ac:dyDescent="0.25">
      <c r="A142" s="40" t="s">
        <v>319</v>
      </c>
      <c r="B142" s="26" t="s">
        <v>49</v>
      </c>
      <c r="C142" s="25">
        <v>48.678515095000002</v>
      </c>
      <c r="D142" s="24" t="str">
        <f>IF($B142="N/A","N/A",IF(C142&gt;10,"No",IF(C142&lt;-10,"No","Yes")))</f>
        <v>N/A</v>
      </c>
      <c r="E142" s="25">
        <v>49.617640242999997</v>
      </c>
      <c r="F142" s="24" t="str">
        <f>IF($B142="N/A","N/A",IF(E142&gt;10,"No",IF(E142&lt;-10,"No","Yes")))</f>
        <v>N/A</v>
      </c>
      <c r="G142" s="25">
        <v>50.770308722000003</v>
      </c>
      <c r="H142" s="24" t="str">
        <f>IF($B142="N/A","N/A",IF(G142&gt;10,"No",IF(G142&lt;-10,"No","Yes")))</f>
        <v>N/A</v>
      </c>
      <c r="I142" s="25">
        <v>1.929</v>
      </c>
      <c r="J142" s="25">
        <v>2.323</v>
      </c>
      <c r="K142" s="26" t="s">
        <v>108</v>
      </c>
      <c r="L142" s="27" t="str">
        <f>IF(J142="Div by 0", "N/A", IF(K142="N/A","N/A", IF(J142&gt;VALUE(MID(K142,1,2)), "No", IF(J142&lt;-1*VALUE(MID(K142,1,2)), "No", "Yes"))))</f>
        <v>Yes</v>
      </c>
    </row>
    <row r="143" spans="1:12" x14ac:dyDescent="0.25">
      <c r="A143" s="40" t="s">
        <v>320</v>
      </c>
      <c r="B143" s="26" t="s">
        <v>49</v>
      </c>
      <c r="C143" s="25">
        <v>0.86203734269999999</v>
      </c>
      <c r="D143" s="24" t="str">
        <f>IF($B143="N/A","N/A",IF(C143&gt;10,"No",IF(C143&lt;-10,"No","Yes")))</f>
        <v>N/A</v>
      </c>
      <c r="E143" s="25">
        <v>0.84849997330000004</v>
      </c>
      <c r="F143" s="24" t="str">
        <f>IF($B143="N/A","N/A",IF(E143&gt;10,"No",IF(E143&lt;-10,"No","Yes")))</f>
        <v>N/A</v>
      </c>
      <c r="G143" s="25">
        <v>0.87070947009999999</v>
      </c>
      <c r="H143" s="24" t="str">
        <f>IF($B143="N/A","N/A",IF(G143&gt;10,"No",IF(G143&lt;-10,"No","Yes")))</f>
        <v>N/A</v>
      </c>
      <c r="I143" s="25">
        <v>-1.57</v>
      </c>
      <c r="J143" s="25">
        <v>2.6179999999999999</v>
      </c>
      <c r="K143" s="26" t="s">
        <v>108</v>
      </c>
      <c r="L143" s="27" t="str">
        <f>IF(J143="Div by 0", "N/A", IF(K143="N/A","N/A", IF(J143&gt;VALUE(MID(K143,1,2)), "No", IF(J143&lt;-1*VALUE(MID(K143,1,2)), "No", "Yes"))))</f>
        <v>Yes</v>
      </c>
    </row>
    <row r="144" spans="1:12" ht="12.75" customHeight="1" x14ac:dyDescent="0.25">
      <c r="A144" s="40" t="s">
        <v>321</v>
      </c>
      <c r="B144" s="26" t="s">
        <v>49</v>
      </c>
      <c r="C144" s="25">
        <v>1.0582883972999999</v>
      </c>
      <c r="D144" s="24" t="str">
        <f>IF($B144="N/A","N/A",IF(C144&gt;10,"No",IF(C144&lt;-10,"No","Yes")))</f>
        <v>N/A</v>
      </c>
      <c r="E144" s="25">
        <v>1.0401254924000001</v>
      </c>
      <c r="F144" s="24" t="str">
        <f>IF($B144="N/A","N/A",IF(E144&gt;10,"No",IF(E144&lt;-10,"No","Yes")))</f>
        <v>N/A</v>
      </c>
      <c r="G144" s="25">
        <v>1.0450222591</v>
      </c>
      <c r="H144" s="24" t="str">
        <f>IF($B144="N/A","N/A",IF(G144&gt;10,"No",IF(G144&lt;-10,"No","Yes")))</f>
        <v>N/A</v>
      </c>
      <c r="I144" s="25">
        <v>-1.72</v>
      </c>
      <c r="J144" s="25">
        <v>0.4708</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99.519459349000002</v>
      </c>
      <c r="D146" s="24" t="str">
        <f>IF($B146="N/A","N/A",IF(C146&gt;=99,"Yes","No"))</f>
        <v>Yes</v>
      </c>
      <c r="E146" s="25">
        <v>99.460152507000004</v>
      </c>
      <c r="F146" s="24" t="str">
        <f>IF($B146="N/A","N/A",IF(E146&gt;=99,"Yes","No"))</f>
        <v>Yes</v>
      </c>
      <c r="G146" s="25">
        <v>99.220911009999995</v>
      </c>
      <c r="H146" s="24" t="str">
        <f>IF($B146="N/A","N/A",IF(G146&gt;=99,"Yes","No"))</f>
        <v>Yes</v>
      </c>
      <c r="I146" s="25">
        <v>-0.06</v>
      </c>
      <c r="J146" s="25">
        <v>-0.24099999999999999</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9.1442958969999992</v>
      </c>
      <c r="D147" s="24" t="str">
        <f>IF($B147="N/A","N/A",IF(C147&gt;10,"No",IF(C147&lt;-10,"No","Yes")))</f>
        <v>N/A</v>
      </c>
      <c r="E147" s="25">
        <v>9.2991154817999995</v>
      </c>
      <c r="F147" s="24" t="str">
        <f>IF($B147="N/A","N/A",IF(E147&gt;10,"No",IF(E147&lt;-10,"No","Yes")))</f>
        <v>N/A</v>
      </c>
      <c r="G147" s="25">
        <v>8.7179520347999997</v>
      </c>
      <c r="H147" s="24" t="str">
        <f>IF($B147="N/A","N/A",IF(G147&gt;10,"No",IF(G147&lt;-10,"No","Yes")))</f>
        <v>N/A</v>
      </c>
      <c r="I147" s="25">
        <v>1.6930000000000001</v>
      </c>
      <c r="J147" s="25">
        <v>-6.25</v>
      </c>
      <c r="K147" s="26" t="s">
        <v>107</v>
      </c>
      <c r="L147" s="27" t="str">
        <f t="shared" si="60"/>
        <v>Yes</v>
      </c>
    </row>
    <row r="148" spans="1:12" ht="12.75" customHeight="1" x14ac:dyDescent="0.25">
      <c r="A148" s="42" t="s">
        <v>727</v>
      </c>
      <c r="B148" s="26" t="s">
        <v>8</v>
      </c>
      <c r="C148" s="29">
        <v>99.546305513999997</v>
      </c>
      <c r="D148" s="24" t="str">
        <f>IF($B148="N/A","N/A",IF(C148&gt;=98,"Yes","No"))</f>
        <v>Yes</v>
      </c>
      <c r="E148" s="29">
        <v>99.505779763000007</v>
      </c>
      <c r="F148" s="24" t="str">
        <f>IF($B148="N/A","N/A",IF(E148&gt;=98,"Yes","No"))</f>
        <v>Yes</v>
      </c>
      <c r="G148" s="29">
        <v>99.304932033</v>
      </c>
      <c r="H148" s="24" t="str">
        <f>IF($B148="N/A","N/A",IF(G148&gt;=98,"Yes","No"))</f>
        <v>Yes</v>
      </c>
      <c r="I148" s="25">
        <v>-4.1000000000000002E-2</v>
      </c>
      <c r="J148" s="25">
        <v>-0.20200000000000001</v>
      </c>
      <c r="K148" s="26" t="s">
        <v>107</v>
      </c>
      <c r="L148" s="27" t="str">
        <f t="shared" si="60"/>
        <v>Yes</v>
      </c>
    </row>
    <row r="149" spans="1:12" ht="12.75" customHeight="1" x14ac:dyDescent="0.25">
      <c r="A149" s="42" t="s">
        <v>728</v>
      </c>
      <c r="B149" s="26" t="s">
        <v>117</v>
      </c>
      <c r="C149" s="29">
        <v>97.156641347000004</v>
      </c>
      <c r="D149" s="24" t="str">
        <f>IF($B149="N/A","N/A",IF(C149&gt;=80,"Yes","No"))</f>
        <v>Yes</v>
      </c>
      <c r="E149" s="29">
        <v>97.715440615999995</v>
      </c>
      <c r="F149" s="24" t="str">
        <f>IF($B149="N/A","N/A",IF(E149&gt;=80,"Yes","No"))</f>
        <v>Yes</v>
      </c>
      <c r="G149" s="29">
        <v>98.332014237999999</v>
      </c>
      <c r="H149" s="24" t="str">
        <f>IF($B149="N/A","N/A",IF(G149&gt;=80,"Yes","No"))</f>
        <v>Yes</v>
      </c>
      <c r="I149" s="25">
        <v>0.57520000000000004</v>
      </c>
      <c r="J149" s="25">
        <v>0.63100000000000001</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12.606927238999999</v>
      </c>
      <c r="D152" s="23" t="s">
        <v>148</v>
      </c>
      <c r="E152" s="25">
        <v>11.185704426999999</v>
      </c>
      <c r="F152" s="23" t="s">
        <v>148</v>
      </c>
      <c r="G152" s="25">
        <v>9.2616828396000006</v>
      </c>
      <c r="H152" s="24" t="str">
        <f>IF($B152="N/A","N/A",IF(G152&lt;100,"No",IF(G152=100,"No","Yes")))</f>
        <v>N/A</v>
      </c>
      <c r="I152" s="25">
        <v>-11.3</v>
      </c>
      <c r="J152" s="25">
        <v>-17.2</v>
      </c>
      <c r="K152" s="26" t="s">
        <v>1191</v>
      </c>
      <c r="L152" s="27" t="str">
        <f t="shared" si="60"/>
        <v>Yes</v>
      </c>
    </row>
    <row r="153" spans="1:12" ht="27.75" customHeight="1" x14ac:dyDescent="0.25">
      <c r="A153" s="78" t="s">
        <v>900</v>
      </c>
      <c r="B153" s="22" t="s">
        <v>49</v>
      </c>
      <c r="C153" s="25" t="s">
        <v>49</v>
      </c>
      <c r="D153" s="24" t="str">
        <f>IF($B153="N/A","N/A",IF(C153&gt;10,"No",IF(C153&lt;-10,"No","Yes")))</f>
        <v>N/A</v>
      </c>
      <c r="E153" s="25">
        <v>11.188937919000001</v>
      </c>
      <c r="F153" s="24" t="str">
        <f>IF($B153="N/A","N/A",IF(E153&gt;10,"No",IF(E153&lt;-10,"No","Yes")))</f>
        <v>N/A</v>
      </c>
      <c r="G153" s="25">
        <v>8.6652697941000003</v>
      </c>
      <c r="H153" s="24" t="str">
        <f>IF($B153="N/A","N/A",IF(G153&gt;10,"No",IF(G153&lt;-10,"No","Yes")))</f>
        <v>N/A</v>
      </c>
      <c r="I153" s="25" t="s">
        <v>49</v>
      </c>
      <c r="J153" s="25">
        <v>-22.6</v>
      </c>
      <c r="K153" s="26" t="s">
        <v>1191</v>
      </c>
      <c r="L153" s="27" t="str">
        <f>IF(J153="Div by 0", "N/A", IF(OR(J153="N/A",K153="N/A"),"N/A", IF(J153&gt;VALUE(MID(K153,1,2)), "No", IF(J153&lt;-1*VALUE(MID(K153,1,2)), "No", "Yes"))))</f>
        <v>Yes</v>
      </c>
    </row>
    <row r="154" spans="1:12" x14ac:dyDescent="0.25">
      <c r="A154" s="42" t="s">
        <v>522</v>
      </c>
      <c r="B154" s="22" t="s">
        <v>49</v>
      </c>
      <c r="C154" s="23">
        <v>58892</v>
      </c>
      <c r="D154" s="24" t="str">
        <f t="shared" ref="D154:D180" si="64">IF($B154="N/A","N/A",IF(C154&gt;10,"No",IF(C154&lt;-10,"No","Yes")))</f>
        <v>N/A</v>
      </c>
      <c r="E154" s="23">
        <v>59276</v>
      </c>
      <c r="F154" s="24" t="str">
        <f t="shared" ref="F154:F180" si="65">IF($B154="N/A","N/A",IF(E154&gt;10,"No",IF(E154&lt;-10,"No","Yes")))</f>
        <v>N/A</v>
      </c>
      <c r="G154" s="23">
        <v>61097</v>
      </c>
      <c r="H154" s="24" t="str">
        <f t="shared" ref="H154:H180" si="66">IF($B154="N/A","N/A",IF(G154&gt;10,"No",IF(G154&lt;-10,"No","Yes")))</f>
        <v>N/A</v>
      </c>
      <c r="I154" s="25">
        <v>0.65200000000000002</v>
      </c>
      <c r="J154" s="25">
        <v>3.0720000000000001</v>
      </c>
      <c r="K154" s="26" t="s">
        <v>107</v>
      </c>
      <c r="L154" s="27" t="str">
        <f t="shared" si="60"/>
        <v>Yes</v>
      </c>
    </row>
    <row r="155" spans="1:12" x14ac:dyDescent="0.25">
      <c r="A155" s="39" t="s">
        <v>701</v>
      </c>
      <c r="B155" s="22" t="s">
        <v>49</v>
      </c>
      <c r="C155" s="23">
        <v>19048</v>
      </c>
      <c r="D155" s="24" t="str">
        <f t="shared" si="64"/>
        <v>N/A</v>
      </c>
      <c r="E155" s="23">
        <v>18790</v>
      </c>
      <c r="F155" s="24" t="str">
        <f t="shared" si="65"/>
        <v>N/A</v>
      </c>
      <c r="G155" s="23">
        <v>19284</v>
      </c>
      <c r="H155" s="24" t="str">
        <f t="shared" si="66"/>
        <v>N/A</v>
      </c>
      <c r="I155" s="25">
        <v>-1.35</v>
      </c>
      <c r="J155" s="25">
        <v>2.629</v>
      </c>
      <c r="K155" s="26" t="s">
        <v>107</v>
      </c>
      <c r="L155" s="27" t="str">
        <f t="shared" si="60"/>
        <v>Yes</v>
      </c>
    </row>
    <row r="156" spans="1:12" x14ac:dyDescent="0.25">
      <c r="A156" s="39" t="s">
        <v>702</v>
      </c>
      <c r="B156" s="22" t="s">
        <v>49</v>
      </c>
      <c r="C156" s="23">
        <v>21262</v>
      </c>
      <c r="D156" s="24" t="str">
        <f t="shared" si="64"/>
        <v>N/A</v>
      </c>
      <c r="E156" s="23">
        <v>21111</v>
      </c>
      <c r="F156" s="24" t="str">
        <f t="shared" si="65"/>
        <v>N/A</v>
      </c>
      <c r="G156" s="23">
        <v>21404</v>
      </c>
      <c r="H156" s="24" t="str">
        <f t="shared" si="66"/>
        <v>N/A</v>
      </c>
      <c r="I156" s="25">
        <v>-0.71</v>
      </c>
      <c r="J156" s="25">
        <v>1.3879999999999999</v>
      </c>
      <c r="K156" s="26" t="s">
        <v>107</v>
      </c>
      <c r="L156" s="27" t="str">
        <f t="shared" si="60"/>
        <v>Yes</v>
      </c>
    </row>
    <row r="157" spans="1:12" x14ac:dyDescent="0.25">
      <c r="A157" s="39" t="s">
        <v>703</v>
      </c>
      <c r="B157" s="22" t="s">
        <v>49</v>
      </c>
      <c r="C157" s="23">
        <v>18561</v>
      </c>
      <c r="D157" s="24" t="str">
        <f t="shared" si="64"/>
        <v>N/A</v>
      </c>
      <c r="E157" s="23">
        <v>19354</v>
      </c>
      <c r="F157" s="24" t="str">
        <f t="shared" si="65"/>
        <v>N/A</v>
      </c>
      <c r="G157" s="23">
        <v>20394</v>
      </c>
      <c r="H157" s="24" t="str">
        <f t="shared" si="66"/>
        <v>N/A</v>
      </c>
      <c r="I157" s="25">
        <v>4.2720000000000002</v>
      </c>
      <c r="J157" s="25">
        <v>5.3739999999999997</v>
      </c>
      <c r="K157" s="26" t="s">
        <v>107</v>
      </c>
      <c r="L157" s="27" t="str">
        <f t="shared" si="60"/>
        <v>Yes</v>
      </c>
    </row>
    <row r="158" spans="1:12" x14ac:dyDescent="0.25">
      <c r="A158" s="39" t="s">
        <v>704</v>
      </c>
      <c r="B158" s="22" t="s">
        <v>49</v>
      </c>
      <c r="C158" s="23">
        <v>21</v>
      </c>
      <c r="D158" s="24" t="str">
        <f t="shared" si="64"/>
        <v>N/A</v>
      </c>
      <c r="E158" s="23">
        <v>21</v>
      </c>
      <c r="F158" s="24" t="str">
        <f t="shared" si="65"/>
        <v>N/A</v>
      </c>
      <c r="G158" s="23">
        <v>15</v>
      </c>
      <c r="H158" s="24" t="str">
        <f t="shared" si="66"/>
        <v>N/A</v>
      </c>
      <c r="I158" s="25">
        <v>0</v>
      </c>
      <c r="J158" s="25">
        <v>-28.6</v>
      </c>
      <c r="K158" s="26" t="s">
        <v>107</v>
      </c>
      <c r="L158" s="27" t="str">
        <f t="shared" si="60"/>
        <v>No</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140995</v>
      </c>
      <c r="D160" s="24" t="str">
        <f t="shared" si="64"/>
        <v>N/A</v>
      </c>
      <c r="E160" s="23">
        <v>145616</v>
      </c>
      <c r="F160" s="24" t="str">
        <f t="shared" si="65"/>
        <v>N/A</v>
      </c>
      <c r="G160" s="23">
        <v>154612</v>
      </c>
      <c r="H160" s="24" t="str">
        <f t="shared" si="66"/>
        <v>N/A</v>
      </c>
      <c r="I160" s="25">
        <v>3.2770000000000001</v>
      </c>
      <c r="J160" s="25">
        <v>6.1779999999999999</v>
      </c>
      <c r="K160" s="26" t="s">
        <v>107</v>
      </c>
      <c r="L160" s="27" t="str">
        <f t="shared" si="60"/>
        <v>Yes</v>
      </c>
    </row>
    <row r="161" spans="1:12" x14ac:dyDescent="0.25">
      <c r="A161" s="39" t="s">
        <v>706</v>
      </c>
      <c r="B161" s="22" t="s">
        <v>49</v>
      </c>
      <c r="C161" s="23">
        <v>97667</v>
      </c>
      <c r="D161" s="24" t="str">
        <f t="shared" si="64"/>
        <v>N/A</v>
      </c>
      <c r="E161" s="23">
        <v>100090</v>
      </c>
      <c r="F161" s="24" t="str">
        <f t="shared" si="65"/>
        <v>N/A</v>
      </c>
      <c r="G161" s="23">
        <v>105850</v>
      </c>
      <c r="H161" s="24" t="str">
        <f t="shared" si="66"/>
        <v>N/A</v>
      </c>
      <c r="I161" s="25">
        <v>2.4809999999999999</v>
      </c>
      <c r="J161" s="25">
        <v>5.7549999999999999</v>
      </c>
      <c r="K161" s="26" t="s">
        <v>107</v>
      </c>
      <c r="L161" s="27" t="str">
        <f t="shared" si="60"/>
        <v>Yes</v>
      </c>
    </row>
    <row r="162" spans="1:12" x14ac:dyDescent="0.25">
      <c r="A162" s="39" t="s">
        <v>707</v>
      </c>
      <c r="B162" s="22" t="s">
        <v>49</v>
      </c>
      <c r="C162" s="23">
        <v>21952</v>
      </c>
      <c r="D162" s="24" t="str">
        <f t="shared" si="64"/>
        <v>N/A</v>
      </c>
      <c r="E162" s="23">
        <v>22742</v>
      </c>
      <c r="F162" s="24" t="str">
        <f t="shared" si="65"/>
        <v>N/A</v>
      </c>
      <c r="G162" s="23">
        <v>24597</v>
      </c>
      <c r="H162" s="24" t="str">
        <f t="shared" si="66"/>
        <v>N/A</v>
      </c>
      <c r="I162" s="25">
        <v>3.5990000000000002</v>
      </c>
      <c r="J162" s="25">
        <v>8.157</v>
      </c>
      <c r="K162" s="26" t="s">
        <v>107</v>
      </c>
      <c r="L162" s="27" t="str">
        <f t="shared" si="60"/>
        <v>Yes</v>
      </c>
    </row>
    <row r="163" spans="1:12" x14ac:dyDescent="0.25">
      <c r="A163" s="39" t="s">
        <v>790</v>
      </c>
      <c r="B163" s="22" t="s">
        <v>49</v>
      </c>
      <c r="C163" s="23">
        <v>15933</v>
      </c>
      <c r="D163" s="24" t="str">
        <f t="shared" si="64"/>
        <v>N/A</v>
      </c>
      <c r="E163" s="23">
        <v>17056</v>
      </c>
      <c r="F163" s="24" t="str">
        <f t="shared" si="65"/>
        <v>N/A</v>
      </c>
      <c r="G163" s="23">
        <v>17953</v>
      </c>
      <c r="H163" s="24" t="str">
        <f t="shared" si="66"/>
        <v>N/A</v>
      </c>
      <c r="I163" s="25">
        <v>7.048</v>
      </c>
      <c r="J163" s="25">
        <v>5.2590000000000003</v>
      </c>
      <c r="K163" s="26" t="s">
        <v>107</v>
      </c>
      <c r="L163" s="27" t="str">
        <f t="shared" si="60"/>
        <v>Yes</v>
      </c>
    </row>
    <row r="164" spans="1:12" x14ac:dyDescent="0.25">
      <c r="A164" s="39" t="s">
        <v>722</v>
      </c>
      <c r="B164" s="22" t="s">
        <v>49</v>
      </c>
      <c r="C164" s="23">
        <v>5443</v>
      </c>
      <c r="D164" s="24" t="str">
        <f t="shared" si="64"/>
        <v>N/A</v>
      </c>
      <c r="E164" s="23">
        <v>5728</v>
      </c>
      <c r="F164" s="24" t="str">
        <f t="shared" si="65"/>
        <v>N/A</v>
      </c>
      <c r="G164" s="23">
        <v>6212</v>
      </c>
      <c r="H164" s="24" t="str">
        <f t="shared" si="66"/>
        <v>N/A</v>
      </c>
      <c r="I164" s="25">
        <v>5.2359999999999998</v>
      </c>
      <c r="J164" s="25">
        <v>8.4499999999999993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488214</v>
      </c>
      <c r="D166" s="24" t="str">
        <f t="shared" si="64"/>
        <v>N/A</v>
      </c>
      <c r="E166" s="23">
        <v>505038</v>
      </c>
      <c r="F166" s="24" t="str">
        <f t="shared" si="65"/>
        <v>N/A</v>
      </c>
      <c r="G166" s="23">
        <v>542393</v>
      </c>
      <c r="H166" s="24" t="str">
        <f t="shared" si="66"/>
        <v>N/A</v>
      </c>
      <c r="I166" s="25">
        <v>3.4460000000000002</v>
      </c>
      <c r="J166" s="25">
        <v>7.3959999999999999</v>
      </c>
      <c r="K166" s="26" t="s">
        <v>107</v>
      </c>
      <c r="L166" s="27" t="str">
        <f t="shared" si="60"/>
        <v>Yes</v>
      </c>
    </row>
    <row r="167" spans="1:12" x14ac:dyDescent="0.25">
      <c r="A167" s="39" t="s">
        <v>709</v>
      </c>
      <c r="B167" s="22" t="s">
        <v>49</v>
      </c>
      <c r="C167" s="23">
        <v>65787</v>
      </c>
      <c r="D167" s="24" t="str">
        <f t="shared" si="64"/>
        <v>N/A</v>
      </c>
      <c r="E167" s="23">
        <v>142070</v>
      </c>
      <c r="F167" s="24" t="str">
        <f t="shared" si="65"/>
        <v>N/A</v>
      </c>
      <c r="G167" s="23">
        <v>231657</v>
      </c>
      <c r="H167" s="24" t="str">
        <f t="shared" si="66"/>
        <v>N/A</v>
      </c>
      <c r="I167" s="25">
        <v>116</v>
      </c>
      <c r="J167" s="25">
        <v>63.06</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26266</v>
      </c>
      <c r="D169" s="24" t="str">
        <f t="shared" si="64"/>
        <v>N/A</v>
      </c>
      <c r="E169" s="23">
        <v>6741</v>
      </c>
      <c r="F169" s="24" t="str">
        <f t="shared" si="65"/>
        <v>N/A</v>
      </c>
      <c r="G169" s="23">
        <v>2024</v>
      </c>
      <c r="H169" s="24" t="str">
        <f t="shared" si="66"/>
        <v>N/A</v>
      </c>
      <c r="I169" s="25">
        <v>-74.3</v>
      </c>
      <c r="J169" s="25">
        <v>-70</v>
      </c>
      <c r="K169" s="26" t="s">
        <v>107</v>
      </c>
      <c r="L169" s="27" t="str">
        <f t="shared" si="60"/>
        <v>No</v>
      </c>
    </row>
    <row r="170" spans="1:12" x14ac:dyDescent="0.25">
      <c r="A170" s="39" t="s">
        <v>712</v>
      </c>
      <c r="B170" s="22" t="s">
        <v>49</v>
      </c>
      <c r="C170" s="23">
        <v>366747</v>
      </c>
      <c r="D170" s="24" t="str">
        <f t="shared" si="64"/>
        <v>N/A</v>
      </c>
      <c r="E170" s="23">
        <v>328793</v>
      </c>
      <c r="F170" s="24" t="str">
        <f t="shared" si="65"/>
        <v>N/A</v>
      </c>
      <c r="G170" s="23">
        <v>271667</v>
      </c>
      <c r="H170" s="24" t="str">
        <f t="shared" si="66"/>
        <v>N/A</v>
      </c>
      <c r="I170" s="25">
        <v>-10.3</v>
      </c>
      <c r="J170" s="25">
        <v>-17.399999999999999</v>
      </c>
      <c r="K170" s="26" t="s">
        <v>107</v>
      </c>
      <c r="L170" s="27" t="str">
        <f t="shared" si="60"/>
        <v>No</v>
      </c>
    </row>
    <row r="171" spans="1:12" x14ac:dyDescent="0.25">
      <c r="A171" s="39" t="s">
        <v>713</v>
      </c>
      <c r="B171" s="22" t="s">
        <v>49</v>
      </c>
      <c r="C171" s="23">
        <v>6962</v>
      </c>
      <c r="D171" s="24" t="str">
        <f t="shared" si="64"/>
        <v>N/A</v>
      </c>
      <c r="E171" s="23">
        <v>5728</v>
      </c>
      <c r="F171" s="24" t="str">
        <f t="shared" si="65"/>
        <v>N/A</v>
      </c>
      <c r="G171" s="23">
        <v>16576</v>
      </c>
      <c r="H171" s="24" t="str">
        <f t="shared" si="66"/>
        <v>N/A</v>
      </c>
      <c r="I171" s="25">
        <v>-17.7</v>
      </c>
      <c r="J171" s="25">
        <v>189.4</v>
      </c>
      <c r="K171" s="26" t="s">
        <v>107</v>
      </c>
      <c r="L171" s="27" t="str">
        <f t="shared" si="60"/>
        <v>No</v>
      </c>
    </row>
    <row r="172" spans="1:12" x14ac:dyDescent="0.25">
      <c r="A172" s="39" t="s">
        <v>714</v>
      </c>
      <c r="B172" s="22" t="s">
        <v>49</v>
      </c>
      <c r="C172" s="23">
        <v>18003</v>
      </c>
      <c r="D172" s="24" t="str">
        <f t="shared" si="64"/>
        <v>N/A</v>
      </c>
      <c r="E172" s="23">
        <v>17920</v>
      </c>
      <c r="F172" s="24" t="str">
        <f t="shared" si="65"/>
        <v>N/A</v>
      </c>
      <c r="G172" s="23">
        <v>17894</v>
      </c>
      <c r="H172" s="24" t="str">
        <f t="shared" si="66"/>
        <v>N/A</v>
      </c>
      <c r="I172" s="25">
        <v>-0.46100000000000002</v>
      </c>
      <c r="J172" s="25">
        <v>-0.14499999999999999</v>
      </c>
      <c r="K172" s="26" t="s">
        <v>107</v>
      </c>
      <c r="L172" s="27" t="str">
        <f t="shared" si="60"/>
        <v>Yes</v>
      </c>
    </row>
    <row r="173" spans="1:12" x14ac:dyDescent="0.25">
      <c r="A173" s="39" t="s">
        <v>715</v>
      </c>
      <c r="B173" s="22" t="s">
        <v>49</v>
      </c>
      <c r="C173" s="23">
        <v>4449</v>
      </c>
      <c r="D173" s="24" t="str">
        <f t="shared" si="64"/>
        <v>N/A</v>
      </c>
      <c r="E173" s="23">
        <v>3786</v>
      </c>
      <c r="F173" s="24" t="str">
        <f t="shared" si="65"/>
        <v>N/A</v>
      </c>
      <c r="G173" s="23">
        <v>2575</v>
      </c>
      <c r="H173" s="24" t="str">
        <f t="shared" si="66"/>
        <v>N/A</v>
      </c>
      <c r="I173" s="25">
        <v>-14.9</v>
      </c>
      <c r="J173" s="25">
        <v>-32</v>
      </c>
      <c r="K173" s="26" t="s">
        <v>107</v>
      </c>
      <c r="L173" s="27" t="str">
        <f t="shared" si="60"/>
        <v>No</v>
      </c>
    </row>
    <row r="174" spans="1:12" x14ac:dyDescent="0.25">
      <c r="A174" s="42" t="s">
        <v>530</v>
      </c>
      <c r="B174" s="22" t="s">
        <v>49</v>
      </c>
      <c r="C174" s="23">
        <v>165614</v>
      </c>
      <c r="D174" s="24" t="str">
        <f t="shared" si="64"/>
        <v>N/A</v>
      </c>
      <c r="E174" s="23">
        <v>189008</v>
      </c>
      <c r="F174" s="24" t="str">
        <f t="shared" si="65"/>
        <v>N/A</v>
      </c>
      <c r="G174" s="23">
        <v>236273</v>
      </c>
      <c r="H174" s="24" t="str">
        <f t="shared" si="66"/>
        <v>N/A</v>
      </c>
      <c r="I174" s="25">
        <v>14.13</v>
      </c>
      <c r="J174" s="25">
        <v>25.01</v>
      </c>
      <c r="K174" s="26" t="s">
        <v>107</v>
      </c>
      <c r="L174" s="27" t="str">
        <f t="shared" si="60"/>
        <v>No</v>
      </c>
    </row>
    <row r="175" spans="1:12" x14ac:dyDescent="0.25">
      <c r="A175" s="39" t="s">
        <v>716</v>
      </c>
      <c r="B175" s="22" t="s">
        <v>49</v>
      </c>
      <c r="C175" s="23">
        <v>33001</v>
      </c>
      <c r="D175" s="24" t="str">
        <f t="shared" si="64"/>
        <v>N/A</v>
      </c>
      <c r="E175" s="23">
        <v>76940</v>
      </c>
      <c r="F175" s="24" t="str">
        <f t="shared" si="65"/>
        <v>N/A</v>
      </c>
      <c r="G175" s="23">
        <v>124802</v>
      </c>
      <c r="H175" s="24" t="str">
        <f t="shared" si="66"/>
        <v>N/A</v>
      </c>
      <c r="I175" s="25">
        <v>133.1</v>
      </c>
      <c r="J175" s="25">
        <v>62.21</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19743</v>
      </c>
      <c r="D177" s="24" t="str">
        <f t="shared" si="64"/>
        <v>N/A</v>
      </c>
      <c r="E177" s="23">
        <v>8385</v>
      </c>
      <c r="F177" s="24" t="str">
        <f t="shared" si="65"/>
        <v>N/A</v>
      </c>
      <c r="G177" s="23">
        <v>4280</v>
      </c>
      <c r="H177" s="24" t="str">
        <f t="shared" si="66"/>
        <v>N/A</v>
      </c>
      <c r="I177" s="25">
        <v>-57.5</v>
      </c>
      <c r="J177" s="25">
        <v>-49</v>
      </c>
      <c r="K177" s="26" t="s">
        <v>107</v>
      </c>
      <c r="L177" s="27" t="str">
        <f t="shared" si="60"/>
        <v>No</v>
      </c>
    </row>
    <row r="178" spans="1:12" x14ac:dyDescent="0.25">
      <c r="A178" s="39" t="s">
        <v>719</v>
      </c>
      <c r="B178" s="22" t="s">
        <v>49</v>
      </c>
      <c r="C178" s="23">
        <v>16251</v>
      </c>
      <c r="D178" s="24" t="str">
        <f t="shared" si="64"/>
        <v>N/A</v>
      </c>
      <c r="E178" s="23">
        <v>13191</v>
      </c>
      <c r="F178" s="24" t="str">
        <f t="shared" si="65"/>
        <v>N/A</v>
      </c>
      <c r="G178" s="23">
        <v>12122</v>
      </c>
      <c r="H178" s="24" t="str">
        <f t="shared" si="66"/>
        <v>N/A</v>
      </c>
      <c r="I178" s="25">
        <v>-18.8</v>
      </c>
      <c r="J178" s="25">
        <v>-8.1</v>
      </c>
      <c r="K178" s="26" t="s">
        <v>107</v>
      </c>
      <c r="L178" s="27" t="str">
        <f t="shared" si="60"/>
        <v>Yes</v>
      </c>
    </row>
    <row r="179" spans="1:12" x14ac:dyDescent="0.25">
      <c r="A179" s="39" t="s">
        <v>720</v>
      </c>
      <c r="B179" s="22" t="s">
        <v>49</v>
      </c>
      <c r="C179" s="23">
        <v>13010</v>
      </c>
      <c r="D179" s="24" t="str">
        <f t="shared" si="64"/>
        <v>N/A</v>
      </c>
      <c r="E179" s="23">
        <v>12752</v>
      </c>
      <c r="F179" s="24" t="str">
        <f t="shared" si="65"/>
        <v>N/A</v>
      </c>
      <c r="G179" s="23">
        <v>22205</v>
      </c>
      <c r="H179" s="24" t="str">
        <f t="shared" si="66"/>
        <v>N/A</v>
      </c>
      <c r="I179" s="25">
        <v>-1.98</v>
      </c>
      <c r="J179" s="25">
        <v>74.13</v>
      </c>
      <c r="K179" s="26" t="s">
        <v>107</v>
      </c>
      <c r="L179" s="27" t="str">
        <f t="shared" si="60"/>
        <v>No</v>
      </c>
    </row>
    <row r="180" spans="1:12" x14ac:dyDescent="0.25">
      <c r="A180" s="39" t="s">
        <v>721</v>
      </c>
      <c r="B180" s="22" t="s">
        <v>49</v>
      </c>
      <c r="C180" s="23">
        <v>83609</v>
      </c>
      <c r="D180" s="24" t="str">
        <f t="shared" si="64"/>
        <v>N/A</v>
      </c>
      <c r="E180" s="23">
        <v>77740</v>
      </c>
      <c r="F180" s="24" t="str">
        <f t="shared" si="65"/>
        <v>N/A</v>
      </c>
      <c r="G180" s="23">
        <v>72864</v>
      </c>
      <c r="H180" s="24" t="str">
        <f t="shared" si="66"/>
        <v>N/A</v>
      </c>
      <c r="I180" s="25">
        <v>-7.02</v>
      </c>
      <c r="J180" s="25">
        <v>-6.27</v>
      </c>
      <c r="K180" s="26" t="s">
        <v>107</v>
      </c>
      <c r="L180" s="27" t="str">
        <f t="shared" si="60"/>
        <v>Yes</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25653</v>
      </c>
      <c r="D183" s="24" t="str">
        <f t="shared" ref="D183:D188" si="67">IF($B183="N/A","N/A",IF(C183&gt;10,"No",IF(C183&lt;-10,"No","Yes")))</f>
        <v>N/A</v>
      </c>
      <c r="E183" s="30">
        <v>25473</v>
      </c>
      <c r="F183" s="24" t="str">
        <f t="shared" ref="F183:F188" si="68">IF($B183="N/A","N/A",IF(E183&gt;10,"No",IF(E183&lt;-10,"No","Yes")))</f>
        <v>N/A</v>
      </c>
      <c r="G183" s="30">
        <v>25380</v>
      </c>
      <c r="H183" s="24" t="str">
        <f t="shared" ref="H183:H188" si="69">IF($B183="N/A","N/A",IF(G183&gt;10,"No",IF(G183&lt;-10,"No","Yes")))</f>
        <v>N/A</v>
      </c>
      <c r="I183" s="25">
        <v>-0.70199999999999996</v>
      </c>
      <c r="J183" s="25">
        <v>-0.36499999999999999</v>
      </c>
      <c r="K183" s="26" t="s">
        <v>1191</v>
      </c>
      <c r="L183" s="27" t="str">
        <f t="shared" ref="L183:L188" si="70">IF(J183="Div by 0", "N/A", IF(K183="N/A","N/A", IF(J183&gt;VALUE(MID(K183,1,2)), "No", IF(J183&lt;-1*VALUE(MID(K183,1,2)), "No", "Yes"))))</f>
        <v>Yes</v>
      </c>
    </row>
    <row r="184" spans="1:12" x14ac:dyDescent="0.25">
      <c r="A184" s="78" t="s">
        <v>1075</v>
      </c>
      <c r="B184" s="26" t="s">
        <v>49</v>
      </c>
      <c r="C184" s="25">
        <v>3.0048669638000001</v>
      </c>
      <c r="D184" s="24" t="str">
        <f t="shared" si="67"/>
        <v>N/A</v>
      </c>
      <c r="E184" s="25">
        <v>2.8336770723</v>
      </c>
      <c r="F184" s="24" t="str">
        <f t="shared" si="68"/>
        <v>N/A</v>
      </c>
      <c r="G184" s="25">
        <v>2.5523570082</v>
      </c>
      <c r="H184" s="24" t="str">
        <f t="shared" si="69"/>
        <v>N/A</v>
      </c>
      <c r="I184" s="25">
        <v>-5.7</v>
      </c>
      <c r="J184" s="25">
        <v>-9.93</v>
      </c>
      <c r="K184" s="26" t="s">
        <v>1191</v>
      </c>
      <c r="L184" s="27" t="str">
        <f t="shared" si="70"/>
        <v>Yes</v>
      </c>
    </row>
    <row r="185" spans="1:12" x14ac:dyDescent="0.25">
      <c r="A185" s="3" t="s">
        <v>1076</v>
      </c>
      <c r="B185" s="26" t="s">
        <v>49</v>
      </c>
      <c r="C185" s="25">
        <v>29.550702982000001</v>
      </c>
      <c r="D185" s="24" t="str">
        <f t="shared" si="67"/>
        <v>N/A</v>
      </c>
      <c r="E185" s="25">
        <v>28.929077536000001</v>
      </c>
      <c r="F185" s="24" t="str">
        <f t="shared" si="68"/>
        <v>N/A</v>
      </c>
      <c r="G185" s="25">
        <v>27.813149582000001</v>
      </c>
      <c r="H185" s="24" t="str">
        <f t="shared" si="69"/>
        <v>N/A</v>
      </c>
      <c r="I185" s="25">
        <v>-2.1</v>
      </c>
      <c r="J185" s="25">
        <v>-3.86</v>
      </c>
      <c r="K185" s="26" t="s">
        <v>1191</v>
      </c>
      <c r="L185" s="27" t="str">
        <f t="shared" si="70"/>
        <v>Yes</v>
      </c>
    </row>
    <row r="186" spans="1:12" x14ac:dyDescent="0.25">
      <c r="A186" s="3" t="s">
        <v>1077</v>
      </c>
      <c r="B186" s="26" t="s">
        <v>49</v>
      </c>
      <c r="C186" s="25">
        <v>4.4193056491</v>
      </c>
      <c r="D186" s="24" t="str">
        <f t="shared" si="67"/>
        <v>N/A</v>
      </c>
      <c r="E186" s="25">
        <v>4.3491099879000004</v>
      </c>
      <c r="F186" s="24" t="str">
        <f t="shared" si="68"/>
        <v>N/A</v>
      </c>
      <c r="G186" s="25">
        <v>4.1400408764999996</v>
      </c>
      <c r="H186" s="24" t="str">
        <f t="shared" si="69"/>
        <v>N/A</v>
      </c>
      <c r="I186" s="25">
        <v>-1.59</v>
      </c>
      <c r="J186" s="25">
        <v>-4.8099999999999996</v>
      </c>
      <c r="K186" s="26" t="s">
        <v>1191</v>
      </c>
      <c r="L186" s="27" t="str">
        <f t="shared" si="70"/>
        <v>Yes</v>
      </c>
    </row>
    <row r="187" spans="1:12" x14ac:dyDescent="0.25">
      <c r="A187" s="3" t="s">
        <v>1078</v>
      </c>
      <c r="B187" s="26" t="s">
        <v>49</v>
      </c>
      <c r="C187" s="25">
        <v>0.39880052599999999</v>
      </c>
      <c r="D187" s="24" t="str">
        <f t="shared" si="67"/>
        <v>N/A</v>
      </c>
      <c r="E187" s="25">
        <v>0.37937739339999998</v>
      </c>
      <c r="F187" s="24" t="str">
        <f t="shared" si="68"/>
        <v>N/A</v>
      </c>
      <c r="G187" s="25">
        <v>0.34882456080000002</v>
      </c>
      <c r="H187" s="24" t="str">
        <f t="shared" si="69"/>
        <v>N/A</v>
      </c>
      <c r="I187" s="25">
        <v>-4.87</v>
      </c>
      <c r="J187" s="25">
        <v>-8.0500000000000007</v>
      </c>
      <c r="K187" s="26" t="s">
        <v>1191</v>
      </c>
      <c r="L187" s="27" t="str">
        <f t="shared" si="70"/>
        <v>Yes</v>
      </c>
    </row>
    <row r="188" spans="1:12" x14ac:dyDescent="0.25">
      <c r="A188" s="3" t="s">
        <v>1079</v>
      </c>
      <c r="B188" s="26" t="s">
        <v>49</v>
      </c>
      <c r="C188" s="25">
        <v>4.3474585500000003E-2</v>
      </c>
      <c r="D188" s="24" t="str">
        <f t="shared" si="67"/>
        <v>N/A</v>
      </c>
      <c r="E188" s="25">
        <v>4.0209938200000003E-2</v>
      </c>
      <c r="F188" s="24" t="str">
        <f t="shared" si="68"/>
        <v>N/A</v>
      </c>
      <c r="G188" s="25">
        <v>3.9784486600000002E-2</v>
      </c>
      <c r="H188" s="24" t="str">
        <f t="shared" si="69"/>
        <v>N/A</v>
      </c>
      <c r="I188" s="25">
        <v>-7.51</v>
      </c>
      <c r="J188" s="25">
        <v>-1.06</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37674</v>
      </c>
      <c r="D190" s="24" t="str">
        <f t="shared" ref="D190:D196" si="71">IF($B190="N/A","N/A",IF(C190&gt;10,"No",IF(C190&lt;-10,"No","Yes")))</f>
        <v>N/A</v>
      </c>
      <c r="E190" s="23">
        <v>37619</v>
      </c>
      <c r="F190" s="24" t="str">
        <f t="shared" ref="F190:F196" si="72">IF($B190="N/A","N/A",IF(E190&gt;10,"No",IF(E190&lt;-10,"No","Yes")))</f>
        <v>N/A</v>
      </c>
      <c r="G190" s="23">
        <v>40428</v>
      </c>
      <c r="H190" s="24" t="str">
        <f t="shared" ref="H190:H196" si="73">IF($B190="N/A","N/A",IF(G190&gt;10,"No",IF(G190&lt;-10,"No","Yes")))</f>
        <v>N/A</v>
      </c>
      <c r="I190" s="25">
        <v>-0.14599999999999999</v>
      </c>
      <c r="J190" s="25">
        <v>7.4669999999999996</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4.4129481149999998</v>
      </c>
      <c r="D191" s="24" t="str">
        <f t="shared" si="71"/>
        <v>N/A</v>
      </c>
      <c r="E191" s="29">
        <v>4.1848269846999999</v>
      </c>
      <c r="F191" s="24" t="str">
        <f t="shared" si="72"/>
        <v>N/A</v>
      </c>
      <c r="G191" s="29">
        <v>4.0656693903000001</v>
      </c>
      <c r="H191" s="24" t="str">
        <f t="shared" si="73"/>
        <v>N/A</v>
      </c>
      <c r="I191" s="25">
        <v>-5.17</v>
      </c>
      <c r="J191" s="25">
        <v>-2.85</v>
      </c>
      <c r="K191" s="26" t="s">
        <v>1191</v>
      </c>
      <c r="L191" s="27" t="str">
        <f t="shared" si="74"/>
        <v>Yes</v>
      </c>
    </row>
    <row r="192" spans="1:12" ht="12.75" customHeight="1" x14ac:dyDescent="0.25">
      <c r="A192" s="3" t="s">
        <v>1082</v>
      </c>
      <c r="B192" s="22" t="s">
        <v>49</v>
      </c>
      <c r="C192" s="29">
        <v>7.1283026556999998</v>
      </c>
      <c r="D192" s="24" t="str">
        <f t="shared" si="71"/>
        <v>N/A</v>
      </c>
      <c r="E192" s="29">
        <v>7.451582428</v>
      </c>
      <c r="F192" s="24" t="str">
        <f t="shared" si="72"/>
        <v>N/A</v>
      </c>
      <c r="G192" s="29">
        <v>7.6124850647000004</v>
      </c>
      <c r="H192" s="24" t="str">
        <f t="shared" si="73"/>
        <v>N/A</v>
      </c>
      <c r="I192" s="25">
        <v>4.5350000000000001</v>
      </c>
      <c r="J192" s="25">
        <v>2.1589999999999998</v>
      </c>
      <c r="K192" s="26" t="s">
        <v>1191</v>
      </c>
      <c r="L192" s="27" t="str">
        <f t="shared" si="74"/>
        <v>Yes</v>
      </c>
    </row>
    <row r="193" spans="1:12" ht="12.75" customHeight="1" x14ac:dyDescent="0.25">
      <c r="A193" s="3" t="s">
        <v>1083</v>
      </c>
      <c r="B193" s="22" t="s">
        <v>49</v>
      </c>
      <c r="C193" s="29">
        <v>18.548175467</v>
      </c>
      <c r="D193" s="24" t="str">
        <f t="shared" si="71"/>
        <v>N/A</v>
      </c>
      <c r="E193" s="29">
        <v>17.986347653999999</v>
      </c>
      <c r="F193" s="24" t="str">
        <f t="shared" si="72"/>
        <v>N/A</v>
      </c>
      <c r="G193" s="29">
        <v>17.972084961</v>
      </c>
      <c r="H193" s="24" t="str">
        <f t="shared" si="73"/>
        <v>N/A</v>
      </c>
      <c r="I193" s="25">
        <v>-3.03</v>
      </c>
      <c r="J193" s="25">
        <v>-7.9000000000000001E-2</v>
      </c>
      <c r="K193" s="26" t="s">
        <v>1191</v>
      </c>
      <c r="L193" s="27" t="str">
        <f t="shared" si="74"/>
        <v>Yes</v>
      </c>
    </row>
    <row r="194" spans="1:12" ht="12.75" customHeight="1" x14ac:dyDescent="0.25">
      <c r="A194" s="3" t="s">
        <v>1084</v>
      </c>
      <c r="B194" s="22" t="s">
        <v>49</v>
      </c>
      <c r="C194" s="29">
        <v>1.3674331338000001</v>
      </c>
      <c r="D194" s="24" t="str">
        <f t="shared" si="71"/>
        <v>N/A</v>
      </c>
      <c r="E194" s="29">
        <v>1.2414907393000001</v>
      </c>
      <c r="F194" s="24" t="str">
        <f t="shared" si="72"/>
        <v>N/A</v>
      </c>
      <c r="G194" s="29">
        <v>1.2881803415999999</v>
      </c>
      <c r="H194" s="24" t="str">
        <f t="shared" si="73"/>
        <v>N/A</v>
      </c>
      <c r="I194" s="25">
        <v>-9.2100000000000009</v>
      </c>
      <c r="J194" s="25">
        <v>3.7610000000000001</v>
      </c>
      <c r="K194" s="26" t="s">
        <v>1191</v>
      </c>
      <c r="L194" s="27" t="str">
        <f t="shared" si="74"/>
        <v>Yes</v>
      </c>
    </row>
    <row r="195" spans="1:12" ht="12.75" customHeight="1" x14ac:dyDescent="0.25">
      <c r="A195" s="3" t="s">
        <v>1085</v>
      </c>
      <c r="B195" s="22" t="s">
        <v>49</v>
      </c>
      <c r="C195" s="29">
        <v>0.3912712693</v>
      </c>
      <c r="D195" s="24" t="str">
        <f t="shared" si="71"/>
        <v>N/A</v>
      </c>
      <c r="E195" s="29">
        <v>0.39204689749999999</v>
      </c>
      <c r="F195" s="24" t="str">
        <f t="shared" si="72"/>
        <v>N/A</v>
      </c>
      <c r="G195" s="29">
        <v>0.42450893670000001</v>
      </c>
      <c r="H195" s="24" t="str">
        <f t="shared" si="73"/>
        <v>N/A</v>
      </c>
      <c r="I195" s="25">
        <v>0.19819999999999999</v>
      </c>
      <c r="J195" s="25">
        <v>8.2799999999999994</v>
      </c>
      <c r="K195" s="26" t="s">
        <v>1191</v>
      </c>
      <c r="L195" s="27" t="str">
        <f t="shared" si="74"/>
        <v>Yes</v>
      </c>
    </row>
    <row r="196" spans="1:12" ht="12.75" customHeight="1" x14ac:dyDescent="0.25">
      <c r="A196" s="78" t="s">
        <v>1086</v>
      </c>
      <c r="B196" s="22" t="s">
        <v>49</v>
      </c>
      <c r="C196" s="23">
        <v>1415</v>
      </c>
      <c r="D196" s="24" t="str">
        <f t="shared" si="71"/>
        <v>N/A</v>
      </c>
      <c r="E196" s="23">
        <v>1450</v>
      </c>
      <c r="F196" s="24" t="str">
        <f t="shared" si="72"/>
        <v>N/A</v>
      </c>
      <c r="G196" s="23">
        <v>1390</v>
      </c>
      <c r="H196" s="24" t="str">
        <f t="shared" si="73"/>
        <v>N/A</v>
      </c>
      <c r="I196" s="25">
        <v>2.4729999999999999</v>
      </c>
      <c r="J196" s="25">
        <v>-4.1399999999999997</v>
      </c>
      <c r="K196" s="26" t="s">
        <v>1191</v>
      </c>
      <c r="L196" s="27" t="str">
        <f t="shared" si="74"/>
        <v>Yes</v>
      </c>
    </row>
    <row r="197" spans="1:12" ht="25" x14ac:dyDescent="0.25">
      <c r="A197" s="36" t="s">
        <v>1087</v>
      </c>
      <c r="B197" s="22" t="s">
        <v>49</v>
      </c>
      <c r="C197" s="23">
        <v>38391</v>
      </c>
      <c r="D197" s="24" t="str">
        <f>IF($B197="N/A","N/A",IF(C197&gt;10,"No",IF(C197&lt;-10,"No","Yes")))</f>
        <v>N/A</v>
      </c>
      <c r="E197" s="23">
        <v>38325</v>
      </c>
      <c r="F197" s="24" t="str">
        <f>IF($B197="N/A","N/A",IF(E197&gt;10,"No",IF(E197&lt;-10,"No","Yes")))</f>
        <v>N/A</v>
      </c>
      <c r="G197" s="23">
        <v>41177</v>
      </c>
      <c r="H197" s="24" t="str">
        <f>IF($B197="N/A","N/A",IF(G197&gt;10,"No",IF(G197&lt;-10,"No","Yes")))</f>
        <v>N/A</v>
      </c>
      <c r="I197" s="25">
        <v>-0.17199999999999999</v>
      </c>
      <c r="J197" s="25">
        <v>7.4420000000000002</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16478</v>
      </c>
      <c r="D199" s="24" t="str">
        <f t="shared" ref="D199:D272" si="75">IF($B199="N/A","N/A",IF(C199&gt;10,"No",IF(C199&lt;-10,"No","Yes")))</f>
        <v>N/A</v>
      </c>
      <c r="E199" s="23">
        <v>20216</v>
      </c>
      <c r="F199" s="24" t="str">
        <f t="shared" ref="F199:F272" si="76">IF($B199="N/A","N/A",IF(E199&gt;10,"No",IF(E199&lt;-10,"No","Yes")))</f>
        <v>N/A</v>
      </c>
      <c r="G199" s="23">
        <v>21290</v>
      </c>
      <c r="H199" s="24" t="str">
        <f t="shared" ref="H199:H251" si="77">IF($B199="N/A","N/A",IF(G199&gt;10,"No",IF(G199&lt;-10,"No","Yes")))</f>
        <v>N/A</v>
      </c>
      <c r="I199" s="25">
        <v>22.68</v>
      </c>
      <c r="J199" s="25">
        <v>5.3129999999999997</v>
      </c>
      <c r="K199" s="26" t="s">
        <v>1191</v>
      </c>
      <c r="L199" s="27" t="str">
        <f t="shared" ref="L199:L235" si="78">IF(J199="Div by 0", "N/A", IF(K199="N/A","N/A", IF(J199&gt;VALUE(MID(K199,1,2)), "No", IF(J199&lt;-1*VALUE(MID(K199,1,2)), "No", "Yes"))))</f>
        <v>Yes</v>
      </c>
    </row>
    <row r="200" spans="1:12" x14ac:dyDescent="0.25">
      <c r="A200" s="40" t="s">
        <v>322</v>
      </c>
      <c r="B200" s="22" t="s">
        <v>49</v>
      </c>
      <c r="C200" s="29">
        <v>1.9301523342</v>
      </c>
      <c r="D200" s="24" t="str">
        <f t="shared" si="75"/>
        <v>N/A</v>
      </c>
      <c r="E200" s="29">
        <v>2.2488758957999999</v>
      </c>
      <c r="F200" s="24" t="str">
        <f t="shared" si="76"/>
        <v>N/A</v>
      </c>
      <c r="G200" s="29">
        <v>2.1410433690000001</v>
      </c>
      <c r="H200" s="24" t="str">
        <f t="shared" si="77"/>
        <v>N/A</v>
      </c>
      <c r="I200" s="25">
        <v>16.510000000000002</v>
      </c>
      <c r="J200" s="25">
        <v>-4.79</v>
      </c>
      <c r="K200" s="26" t="s">
        <v>1191</v>
      </c>
      <c r="L200" s="27" t="str">
        <f t="shared" si="78"/>
        <v>Yes</v>
      </c>
    </row>
    <row r="201" spans="1:12" x14ac:dyDescent="0.25">
      <c r="A201" s="3" t="s">
        <v>594</v>
      </c>
      <c r="B201" s="22" t="s">
        <v>49</v>
      </c>
      <c r="C201" s="29">
        <v>1.8983902737</v>
      </c>
      <c r="D201" s="24" t="str">
        <f t="shared" si="75"/>
        <v>N/A</v>
      </c>
      <c r="E201" s="29">
        <v>4.7186044942000001</v>
      </c>
      <c r="F201" s="24" t="str">
        <f t="shared" si="76"/>
        <v>N/A</v>
      </c>
      <c r="G201" s="29">
        <v>5.1262746124999996</v>
      </c>
      <c r="H201" s="24" t="str">
        <f t="shared" si="77"/>
        <v>N/A</v>
      </c>
      <c r="I201" s="25">
        <v>148.6</v>
      </c>
      <c r="J201" s="25">
        <v>8.64</v>
      </c>
      <c r="K201" s="26" t="s">
        <v>1191</v>
      </c>
      <c r="L201" s="27" t="str">
        <f t="shared" si="78"/>
        <v>Yes</v>
      </c>
    </row>
    <row r="202" spans="1:12" x14ac:dyDescent="0.25">
      <c r="A202" s="3" t="s">
        <v>595</v>
      </c>
      <c r="B202" s="22" t="s">
        <v>49</v>
      </c>
      <c r="C202" s="29">
        <v>10.845065428</v>
      </c>
      <c r="D202" s="24" t="str">
        <f t="shared" si="75"/>
        <v>N/A</v>
      </c>
      <c r="E202" s="29">
        <v>11.905971871</v>
      </c>
      <c r="F202" s="24" t="str">
        <f t="shared" si="76"/>
        <v>N/A</v>
      </c>
      <c r="G202" s="29">
        <v>11.664683206999999</v>
      </c>
      <c r="H202" s="24" t="str">
        <f t="shared" si="77"/>
        <v>N/A</v>
      </c>
      <c r="I202" s="25">
        <v>9.782</v>
      </c>
      <c r="J202" s="25">
        <v>-2.0299999999999998</v>
      </c>
      <c r="K202" s="26" t="s">
        <v>1191</v>
      </c>
      <c r="L202" s="27" t="str">
        <f t="shared" si="78"/>
        <v>Yes</v>
      </c>
    </row>
    <row r="203" spans="1:12" x14ac:dyDescent="0.25">
      <c r="A203" s="3" t="s">
        <v>596</v>
      </c>
      <c r="B203" s="22" t="s">
        <v>49</v>
      </c>
      <c r="C203" s="29">
        <v>1.31090055E-2</v>
      </c>
      <c r="D203" s="24" t="str">
        <f t="shared" si="75"/>
        <v>N/A</v>
      </c>
      <c r="E203" s="29">
        <v>1.2276304E-2</v>
      </c>
      <c r="F203" s="24" t="str">
        <f t="shared" si="76"/>
        <v>N/A</v>
      </c>
      <c r="G203" s="29">
        <v>1.6593134499999999E-2</v>
      </c>
      <c r="H203" s="24" t="str">
        <f t="shared" si="77"/>
        <v>N/A</v>
      </c>
      <c r="I203" s="25">
        <v>-6.35</v>
      </c>
      <c r="J203" s="25">
        <v>35.159999999999997</v>
      </c>
      <c r="K203" s="26" t="s">
        <v>1191</v>
      </c>
      <c r="L203" s="27" t="str">
        <f t="shared" si="78"/>
        <v>No</v>
      </c>
    </row>
    <row r="204" spans="1:12" x14ac:dyDescent="0.25">
      <c r="A204" s="3" t="s">
        <v>597</v>
      </c>
      <c r="B204" s="22" t="s">
        <v>49</v>
      </c>
      <c r="C204" s="29">
        <v>3.0190683999999999E-3</v>
      </c>
      <c r="D204" s="24" t="str">
        <f t="shared" si="75"/>
        <v>N/A</v>
      </c>
      <c r="E204" s="29">
        <v>1.05815627E-2</v>
      </c>
      <c r="F204" s="24" t="str">
        <f t="shared" si="76"/>
        <v>N/A</v>
      </c>
      <c r="G204" s="29">
        <v>1.39668942E-2</v>
      </c>
      <c r="H204" s="24" t="str">
        <f t="shared" si="77"/>
        <v>N/A</v>
      </c>
      <c r="I204" s="25">
        <v>250.5</v>
      </c>
      <c r="J204" s="25">
        <v>31.99</v>
      </c>
      <c r="K204" s="26" t="s">
        <v>1191</v>
      </c>
      <c r="L204" s="27" t="str">
        <f t="shared" si="78"/>
        <v>No</v>
      </c>
    </row>
    <row r="205" spans="1:12" x14ac:dyDescent="0.25">
      <c r="A205" s="3" t="s">
        <v>543</v>
      </c>
      <c r="B205" s="22" t="s">
        <v>49</v>
      </c>
      <c r="C205" s="23">
        <v>1041</v>
      </c>
      <c r="D205" s="24" t="str">
        <f>IF($B205="N/A","N/A",IF(C205&gt;10,"No",IF(C205&lt;-10,"No","Yes")))</f>
        <v>N/A</v>
      </c>
      <c r="E205" s="23">
        <v>2630</v>
      </c>
      <c r="F205" s="24" t="str">
        <f>IF($B205="N/A","N/A",IF(E205&gt;10,"No",IF(E205&lt;-10,"No","Yes")))</f>
        <v>N/A</v>
      </c>
      <c r="G205" s="23">
        <v>2937</v>
      </c>
      <c r="H205" s="24" t="str">
        <f>IF($B205="N/A","N/A",IF(G205&gt;10,"No",IF(G205&lt;-10,"No","Yes")))</f>
        <v>N/A</v>
      </c>
      <c r="I205" s="25">
        <v>152.6</v>
      </c>
      <c r="J205" s="25">
        <v>11.67</v>
      </c>
      <c r="K205" s="26" t="s">
        <v>1191</v>
      </c>
      <c r="L205" s="27" t="str">
        <f t="shared" ref="L205:L209" si="79">IF(J205="Div by 0", "N/A", IF(K205="N/A","N/A", IF(J205&gt;VALUE(MID(K205,1,2)), "No", IF(J205&lt;-1*VALUE(MID(K205,1,2)), "No", "Yes"))))</f>
        <v>Yes</v>
      </c>
    </row>
    <row r="206" spans="1:12" x14ac:dyDescent="0.25">
      <c r="A206" s="3" t="s">
        <v>544</v>
      </c>
      <c r="B206" s="22" t="s">
        <v>49</v>
      </c>
      <c r="C206" s="23">
        <v>77</v>
      </c>
      <c r="D206" s="24" t="str">
        <f>IF($B206="N/A","N/A",IF(C206&gt;10,"No",IF(C206&lt;-10,"No","Yes")))</f>
        <v>N/A</v>
      </c>
      <c r="E206" s="23">
        <v>167</v>
      </c>
      <c r="F206" s="24" t="str">
        <f>IF($B206="N/A","N/A",IF(E206&gt;10,"No",IF(E206&lt;-10,"No","Yes")))</f>
        <v>N/A</v>
      </c>
      <c r="G206" s="23">
        <v>195</v>
      </c>
      <c r="H206" s="24" t="str">
        <f>IF($B206="N/A","N/A",IF(G206&gt;10,"No",IF(G206&lt;-10,"No","Yes")))</f>
        <v>N/A</v>
      </c>
      <c r="I206" s="25">
        <v>116.9</v>
      </c>
      <c r="J206" s="25">
        <v>16.77</v>
      </c>
      <c r="K206" s="26" t="s">
        <v>1191</v>
      </c>
      <c r="L206" s="27" t="str">
        <f t="shared" si="79"/>
        <v>Yes</v>
      </c>
    </row>
    <row r="207" spans="1:12" x14ac:dyDescent="0.25">
      <c r="A207" s="3" t="s">
        <v>545</v>
      </c>
      <c r="B207" s="22" t="s">
        <v>49</v>
      </c>
      <c r="C207" s="23">
        <v>9171</v>
      </c>
      <c r="D207" s="24" t="str">
        <f>IF($B207="N/A","N/A",IF(C207&gt;10,"No",IF(C207&lt;-10,"No","Yes")))</f>
        <v>N/A</v>
      </c>
      <c r="E207" s="23">
        <v>10246</v>
      </c>
      <c r="F207" s="24" t="str">
        <f>IF($B207="N/A","N/A",IF(E207&gt;10,"No",IF(E207&lt;-10,"No","Yes")))</f>
        <v>N/A</v>
      </c>
      <c r="G207" s="23">
        <v>10655</v>
      </c>
      <c r="H207" s="24" t="str">
        <f>IF($B207="N/A","N/A",IF(G207&gt;10,"No",IF(G207&lt;-10,"No","Yes")))</f>
        <v>N/A</v>
      </c>
      <c r="I207" s="25">
        <v>11.72</v>
      </c>
      <c r="J207" s="25">
        <v>3.992</v>
      </c>
      <c r="K207" s="26" t="s">
        <v>1191</v>
      </c>
      <c r="L207" s="27" t="str">
        <f t="shared" si="79"/>
        <v>Yes</v>
      </c>
    </row>
    <row r="208" spans="1:12" x14ac:dyDescent="0.25">
      <c r="A208" s="3" t="s">
        <v>546</v>
      </c>
      <c r="B208" s="22" t="s">
        <v>49</v>
      </c>
      <c r="C208" s="23">
        <v>6120</v>
      </c>
      <c r="D208" s="24" t="str">
        <f>IF($B208="N/A","N/A",IF(C208&gt;10,"No",IF(C208&lt;-10,"No","Yes")))</f>
        <v>N/A</v>
      </c>
      <c r="E208" s="23">
        <v>7091</v>
      </c>
      <c r="F208" s="24" t="str">
        <f>IF($B208="N/A","N/A",IF(E208&gt;10,"No",IF(E208&lt;-10,"No","Yes")))</f>
        <v>N/A</v>
      </c>
      <c r="G208" s="23">
        <v>7380</v>
      </c>
      <c r="H208" s="24" t="str">
        <f>IF($B208="N/A","N/A",IF(G208&gt;10,"No",IF(G208&lt;-10,"No","Yes")))</f>
        <v>N/A</v>
      </c>
      <c r="I208" s="25">
        <v>15.87</v>
      </c>
      <c r="J208" s="25">
        <v>4.0759999999999996</v>
      </c>
      <c r="K208" s="26" t="s">
        <v>1191</v>
      </c>
      <c r="L208" s="27" t="str">
        <f t="shared" si="79"/>
        <v>Yes</v>
      </c>
    </row>
    <row r="209" spans="1:12" x14ac:dyDescent="0.25">
      <c r="A209" s="3" t="s">
        <v>547</v>
      </c>
      <c r="B209" s="22" t="s">
        <v>49</v>
      </c>
      <c r="C209" s="23">
        <v>69</v>
      </c>
      <c r="D209" s="24" t="str">
        <f>IF($B209="N/A","N/A",IF(C209&gt;10,"No",IF(C209&lt;-10,"No","Yes")))</f>
        <v>N/A</v>
      </c>
      <c r="E209" s="23">
        <v>82</v>
      </c>
      <c r="F209" s="24" t="str">
        <f>IF($B209="N/A","N/A",IF(E209&gt;10,"No",IF(E209&lt;-10,"No","Yes")))</f>
        <v>N/A</v>
      </c>
      <c r="G209" s="23">
        <v>123</v>
      </c>
      <c r="H209" s="24" t="str">
        <f>IF($B209="N/A","N/A",IF(G209&gt;10,"No",IF(G209&lt;-10,"No","Yes")))</f>
        <v>N/A</v>
      </c>
      <c r="I209" s="25">
        <v>18.84</v>
      </c>
      <c r="J209" s="25">
        <v>50</v>
      </c>
      <c r="K209" s="26" t="s">
        <v>1191</v>
      </c>
      <c r="L209" s="27" t="str">
        <f t="shared" si="79"/>
        <v>No</v>
      </c>
    </row>
    <row r="210" spans="1:12" ht="12.75" customHeight="1" x14ac:dyDescent="0.25">
      <c r="A210" s="78" t="s">
        <v>599</v>
      </c>
      <c r="B210" s="22" t="s">
        <v>49</v>
      </c>
      <c r="C210" s="23">
        <v>3635</v>
      </c>
      <c r="D210" s="24" t="str">
        <f t="shared" si="75"/>
        <v>N/A</v>
      </c>
      <c r="E210" s="23">
        <v>6989</v>
      </c>
      <c r="F210" s="24" t="str">
        <f t="shared" si="76"/>
        <v>N/A</v>
      </c>
      <c r="G210" s="23">
        <v>7600</v>
      </c>
      <c r="H210" s="24" t="str">
        <f t="shared" si="77"/>
        <v>N/A</v>
      </c>
      <c r="I210" s="25">
        <v>92.27</v>
      </c>
      <c r="J210" s="25">
        <v>8.7420000000000009</v>
      </c>
      <c r="K210" s="26" t="s">
        <v>1191</v>
      </c>
      <c r="L210" s="27" t="str">
        <f t="shared" si="78"/>
        <v>Yes</v>
      </c>
    </row>
    <row r="211" spans="1:12" x14ac:dyDescent="0.25">
      <c r="A211" s="3" t="s">
        <v>543</v>
      </c>
      <c r="B211" s="22" t="s">
        <v>49</v>
      </c>
      <c r="C211" s="23">
        <v>923</v>
      </c>
      <c r="D211" s="24" t="str">
        <f>IF($B211="N/A","N/A",IF(C211&gt;10,"No",IF(C211&lt;-10,"No","Yes")))</f>
        <v>N/A</v>
      </c>
      <c r="E211" s="23">
        <v>2527</v>
      </c>
      <c r="F211" s="24" t="str">
        <f>IF($B211="N/A","N/A",IF(E211&gt;10,"No",IF(E211&lt;-10,"No","Yes")))</f>
        <v>N/A</v>
      </c>
      <c r="G211" s="23">
        <v>2822</v>
      </c>
      <c r="H211" s="24" t="str">
        <f>IF($B211="N/A","N/A",IF(G211&gt;10,"No",IF(G211&lt;-10,"No","Yes")))</f>
        <v>N/A</v>
      </c>
      <c r="I211" s="25">
        <v>173.8</v>
      </c>
      <c r="J211" s="25">
        <v>11.67</v>
      </c>
      <c r="K211" s="26" t="s">
        <v>1191</v>
      </c>
      <c r="L211" s="27" t="str">
        <f t="shared" si="78"/>
        <v>Yes</v>
      </c>
    </row>
    <row r="212" spans="1:12" x14ac:dyDescent="0.25">
      <c r="A212" s="3" t="s">
        <v>544</v>
      </c>
      <c r="B212" s="22" t="s">
        <v>49</v>
      </c>
      <c r="C212" s="23">
        <v>56</v>
      </c>
      <c r="D212" s="24" t="str">
        <f>IF($B212="N/A","N/A",IF(C212&gt;10,"No",IF(C212&lt;-10,"No","Yes")))</f>
        <v>N/A</v>
      </c>
      <c r="E212" s="23">
        <v>144</v>
      </c>
      <c r="F212" s="24" t="str">
        <f>IF($B212="N/A","N/A",IF(E212&gt;10,"No",IF(E212&lt;-10,"No","Yes")))</f>
        <v>N/A</v>
      </c>
      <c r="G212" s="23">
        <v>176</v>
      </c>
      <c r="H212" s="24" t="str">
        <f>IF($B212="N/A","N/A",IF(G212&gt;10,"No",IF(G212&lt;-10,"No","Yes")))</f>
        <v>N/A</v>
      </c>
      <c r="I212" s="25">
        <v>157.1</v>
      </c>
      <c r="J212" s="25">
        <v>22.22</v>
      </c>
      <c r="K212" s="26" t="s">
        <v>1191</v>
      </c>
      <c r="L212" s="27" t="str">
        <f t="shared" si="78"/>
        <v>Yes</v>
      </c>
    </row>
    <row r="213" spans="1:12" x14ac:dyDescent="0.25">
      <c r="A213" s="3" t="s">
        <v>545</v>
      </c>
      <c r="B213" s="22" t="s">
        <v>49</v>
      </c>
      <c r="C213" s="23">
        <v>2365</v>
      </c>
      <c r="D213" s="24" t="str">
        <f>IF($B213="N/A","N/A",IF(C213&gt;10,"No",IF(C213&lt;-10,"No","Yes")))</f>
        <v>N/A</v>
      </c>
      <c r="E213" s="23">
        <v>3233</v>
      </c>
      <c r="F213" s="24" t="str">
        <f>IF($B213="N/A","N/A",IF(E213&gt;10,"No",IF(E213&lt;-10,"No","Yes")))</f>
        <v>N/A</v>
      </c>
      <c r="G213" s="23">
        <v>3352</v>
      </c>
      <c r="H213" s="24" t="str">
        <f>IF($B213="N/A","N/A",IF(G213&gt;10,"No",IF(G213&lt;-10,"No","Yes")))</f>
        <v>N/A</v>
      </c>
      <c r="I213" s="25">
        <v>36.700000000000003</v>
      </c>
      <c r="J213" s="25">
        <v>3.681</v>
      </c>
      <c r="K213" s="26" t="s">
        <v>1191</v>
      </c>
      <c r="L213" s="27" t="str">
        <f t="shared" si="78"/>
        <v>Yes</v>
      </c>
    </row>
    <row r="214" spans="1:12" x14ac:dyDescent="0.25">
      <c r="A214" s="3" t="s">
        <v>546</v>
      </c>
      <c r="B214" s="22" t="s">
        <v>49</v>
      </c>
      <c r="C214" s="23">
        <v>291</v>
      </c>
      <c r="D214" s="24" t="str">
        <f>IF($B214="N/A","N/A",IF(C214&gt;10,"No",IF(C214&lt;-10,"No","Yes")))</f>
        <v>N/A</v>
      </c>
      <c r="E214" s="23">
        <v>1075</v>
      </c>
      <c r="F214" s="24" t="str">
        <f>IF($B214="N/A","N/A",IF(E214&gt;10,"No",IF(E214&lt;-10,"No","Yes")))</f>
        <v>N/A</v>
      </c>
      <c r="G214" s="23">
        <v>1233</v>
      </c>
      <c r="H214" s="24" t="str">
        <f>IF($B214="N/A","N/A",IF(G214&gt;10,"No",IF(G214&lt;-10,"No","Yes")))</f>
        <v>N/A</v>
      </c>
      <c r="I214" s="25">
        <v>269.39999999999998</v>
      </c>
      <c r="J214" s="25">
        <v>14.7</v>
      </c>
      <c r="K214" s="26" t="s">
        <v>1191</v>
      </c>
      <c r="L214" s="27" t="str">
        <f t="shared" si="78"/>
        <v>Yes</v>
      </c>
    </row>
    <row r="215" spans="1:12" x14ac:dyDescent="0.25">
      <c r="A215" s="3" t="s">
        <v>547</v>
      </c>
      <c r="B215" s="22" t="s">
        <v>49</v>
      </c>
      <c r="C215" s="23">
        <v>0</v>
      </c>
      <c r="D215" s="24" t="str">
        <f>IF($B215="N/A","N/A",IF(C215&gt;10,"No",IF(C215&lt;-10,"No","Yes")))</f>
        <v>N/A</v>
      </c>
      <c r="E215" s="23">
        <v>11</v>
      </c>
      <c r="F215" s="24" t="str">
        <f>IF($B215="N/A","N/A",IF(E215&gt;10,"No",IF(E215&lt;-10,"No","Yes")))</f>
        <v>N/A</v>
      </c>
      <c r="G215" s="23">
        <v>17</v>
      </c>
      <c r="H215" s="24" t="str">
        <f>IF($B215="N/A","N/A",IF(G215&gt;10,"No",IF(G215&lt;-10,"No","Yes")))</f>
        <v>N/A</v>
      </c>
      <c r="I215" s="25" t="s">
        <v>1205</v>
      </c>
      <c r="J215" s="25">
        <v>70</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470</v>
      </c>
      <c r="D222" s="24" t="str">
        <f t="shared" si="75"/>
        <v>N/A</v>
      </c>
      <c r="E222" s="30">
        <v>449</v>
      </c>
      <c r="F222" s="24" t="str">
        <f t="shared" si="76"/>
        <v>N/A</v>
      </c>
      <c r="G222" s="30">
        <v>448</v>
      </c>
      <c r="H222" s="24" t="str">
        <f t="shared" si="77"/>
        <v>N/A</v>
      </c>
      <c r="I222" s="25">
        <v>-4.47</v>
      </c>
      <c r="J222" s="25">
        <v>-0.223</v>
      </c>
      <c r="K222" s="26" t="s">
        <v>1191</v>
      </c>
      <c r="L222" s="24" t="str">
        <f t="shared" si="78"/>
        <v>Yes</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11</v>
      </c>
      <c r="F224" s="24" t="str">
        <f t="shared" si="76"/>
        <v>N/A</v>
      </c>
      <c r="G224" s="23">
        <v>0</v>
      </c>
      <c r="H224" s="24" t="str">
        <f t="shared" si="77"/>
        <v>N/A</v>
      </c>
      <c r="I224" s="25" t="s">
        <v>1205</v>
      </c>
      <c r="J224" s="25">
        <v>-100</v>
      </c>
      <c r="K224" s="26" t="s">
        <v>1191</v>
      </c>
      <c r="L224" s="27" t="str">
        <f t="shared" si="78"/>
        <v>No</v>
      </c>
    </row>
    <row r="225" spans="1:12" x14ac:dyDescent="0.25">
      <c r="A225" s="3" t="s">
        <v>545</v>
      </c>
      <c r="B225" s="22" t="s">
        <v>49</v>
      </c>
      <c r="C225" s="23">
        <v>287</v>
      </c>
      <c r="D225" s="24" t="str">
        <f t="shared" si="75"/>
        <v>N/A</v>
      </c>
      <c r="E225" s="23">
        <v>280</v>
      </c>
      <c r="F225" s="24" t="str">
        <f t="shared" si="76"/>
        <v>N/A</v>
      </c>
      <c r="G225" s="23">
        <v>283</v>
      </c>
      <c r="H225" s="24" t="str">
        <f t="shared" si="77"/>
        <v>N/A</v>
      </c>
      <c r="I225" s="25">
        <v>-2.44</v>
      </c>
      <c r="J225" s="25">
        <v>1.071</v>
      </c>
      <c r="K225" s="26" t="s">
        <v>1191</v>
      </c>
      <c r="L225" s="27" t="str">
        <f t="shared" si="78"/>
        <v>Yes</v>
      </c>
    </row>
    <row r="226" spans="1:12" x14ac:dyDescent="0.25">
      <c r="A226" s="3" t="s">
        <v>546</v>
      </c>
      <c r="B226" s="22" t="s">
        <v>49</v>
      </c>
      <c r="C226" s="23">
        <v>182</v>
      </c>
      <c r="D226" s="24" t="str">
        <f t="shared" si="75"/>
        <v>N/A</v>
      </c>
      <c r="E226" s="23">
        <v>166</v>
      </c>
      <c r="F226" s="24" t="str">
        <f t="shared" si="76"/>
        <v>N/A</v>
      </c>
      <c r="G226" s="23">
        <v>164</v>
      </c>
      <c r="H226" s="24" t="str">
        <f t="shared" si="77"/>
        <v>N/A</v>
      </c>
      <c r="I226" s="25">
        <v>-8.7899999999999991</v>
      </c>
      <c r="J226" s="25">
        <v>-1.2</v>
      </c>
      <c r="K226" s="26" t="s">
        <v>1191</v>
      </c>
      <c r="L226" s="27" t="str">
        <f t="shared" si="78"/>
        <v>Yes</v>
      </c>
    </row>
    <row r="227" spans="1:12" x14ac:dyDescent="0.25">
      <c r="A227" s="3" t="s">
        <v>547</v>
      </c>
      <c r="B227" s="22" t="s">
        <v>49</v>
      </c>
      <c r="C227" s="23">
        <v>11</v>
      </c>
      <c r="D227" s="24" t="str">
        <f t="shared" si="75"/>
        <v>N/A</v>
      </c>
      <c r="E227" s="23">
        <v>11</v>
      </c>
      <c r="F227" s="24" t="str">
        <f t="shared" si="76"/>
        <v>N/A</v>
      </c>
      <c r="G227" s="23">
        <v>11</v>
      </c>
      <c r="H227" s="24" t="str">
        <f t="shared" si="77"/>
        <v>N/A</v>
      </c>
      <c r="I227" s="25">
        <v>100</v>
      </c>
      <c r="J227" s="25">
        <v>-50</v>
      </c>
      <c r="K227" s="26" t="s">
        <v>1191</v>
      </c>
      <c r="L227" s="27" t="str">
        <f t="shared" si="78"/>
        <v>No</v>
      </c>
    </row>
    <row r="228" spans="1:12" ht="12.75" customHeight="1" x14ac:dyDescent="0.25">
      <c r="A228" s="78" t="s">
        <v>602</v>
      </c>
      <c r="B228" s="26" t="s">
        <v>49</v>
      </c>
      <c r="C228" s="30">
        <v>30</v>
      </c>
      <c r="D228" s="24" t="str">
        <f t="shared" si="75"/>
        <v>N/A</v>
      </c>
      <c r="E228" s="30">
        <v>33</v>
      </c>
      <c r="F228" s="24" t="str">
        <f t="shared" si="76"/>
        <v>N/A</v>
      </c>
      <c r="G228" s="30">
        <v>34</v>
      </c>
      <c r="H228" s="24" t="str">
        <f t="shared" si="77"/>
        <v>N/A</v>
      </c>
      <c r="I228" s="25">
        <v>10</v>
      </c>
      <c r="J228" s="25">
        <v>3.03</v>
      </c>
      <c r="K228" s="26" t="s">
        <v>1191</v>
      </c>
      <c r="L228" s="24" t="str">
        <f t="shared" si="78"/>
        <v>Yes</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18</v>
      </c>
      <c r="D231" s="24" t="str">
        <f t="shared" si="75"/>
        <v>N/A</v>
      </c>
      <c r="E231" s="23">
        <v>19</v>
      </c>
      <c r="F231" s="24" t="str">
        <f t="shared" si="76"/>
        <v>N/A</v>
      </c>
      <c r="G231" s="23">
        <v>26</v>
      </c>
      <c r="H231" s="24" t="str">
        <f t="shared" si="77"/>
        <v>N/A</v>
      </c>
      <c r="I231" s="25">
        <v>5.556</v>
      </c>
      <c r="J231" s="25">
        <v>36.840000000000003</v>
      </c>
      <c r="K231" s="26" t="s">
        <v>1191</v>
      </c>
      <c r="L231" s="27" t="str">
        <f t="shared" si="78"/>
        <v>No</v>
      </c>
    </row>
    <row r="232" spans="1:12" x14ac:dyDescent="0.25">
      <c r="A232" s="3" t="s">
        <v>546</v>
      </c>
      <c r="B232" s="22" t="s">
        <v>49</v>
      </c>
      <c r="C232" s="23">
        <v>12</v>
      </c>
      <c r="D232" s="24" t="str">
        <f t="shared" si="75"/>
        <v>N/A</v>
      </c>
      <c r="E232" s="23">
        <v>14</v>
      </c>
      <c r="F232" s="24" t="str">
        <f t="shared" si="76"/>
        <v>N/A</v>
      </c>
      <c r="G232" s="23">
        <v>11</v>
      </c>
      <c r="H232" s="24" t="str">
        <f t="shared" si="77"/>
        <v>N/A</v>
      </c>
      <c r="I232" s="25">
        <v>16.670000000000002</v>
      </c>
      <c r="J232" s="25">
        <v>-42.9</v>
      </c>
      <c r="K232" s="26" t="s">
        <v>1191</v>
      </c>
      <c r="L232" s="27" t="str">
        <f t="shared" si="78"/>
        <v>No</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11218</v>
      </c>
      <c r="D240" s="24" t="str">
        <f t="shared" si="75"/>
        <v>N/A</v>
      </c>
      <c r="E240" s="30">
        <v>11605</v>
      </c>
      <c r="F240" s="24" t="str">
        <f t="shared" si="76"/>
        <v>N/A</v>
      </c>
      <c r="G240" s="30">
        <v>12096</v>
      </c>
      <c r="H240" s="24" t="str">
        <f t="shared" si="77"/>
        <v>N/A</v>
      </c>
      <c r="I240" s="25">
        <v>3.45</v>
      </c>
      <c r="J240" s="25">
        <v>4.2309999999999999</v>
      </c>
      <c r="K240" s="26" t="s">
        <v>1191</v>
      </c>
      <c r="L240" s="24" t="str">
        <f t="shared" si="80"/>
        <v>Yes</v>
      </c>
    </row>
    <row r="241" spans="1:12" x14ac:dyDescent="0.25">
      <c r="A241" s="3" t="s">
        <v>543</v>
      </c>
      <c r="B241" s="22" t="s">
        <v>49</v>
      </c>
      <c r="C241" s="23">
        <v>118</v>
      </c>
      <c r="D241" s="24" t="str">
        <f t="shared" si="75"/>
        <v>N/A</v>
      </c>
      <c r="E241" s="23">
        <v>103</v>
      </c>
      <c r="F241" s="24" t="str">
        <f t="shared" si="76"/>
        <v>N/A</v>
      </c>
      <c r="G241" s="23">
        <v>115</v>
      </c>
      <c r="H241" s="24" t="str">
        <f t="shared" si="77"/>
        <v>N/A</v>
      </c>
      <c r="I241" s="25">
        <v>-12.7</v>
      </c>
      <c r="J241" s="25">
        <v>11.65</v>
      </c>
      <c r="K241" s="26" t="s">
        <v>1191</v>
      </c>
      <c r="L241" s="27" t="str">
        <f t="shared" si="80"/>
        <v>Yes</v>
      </c>
    </row>
    <row r="242" spans="1:12" x14ac:dyDescent="0.25">
      <c r="A242" s="3" t="s">
        <v>544</v>
      </c>
      <c r="B242" s="22" t="s">
        <v>49</v>
      </c>
      <c r="C242" s="23">
        <v>20</v>
      </c>
      <c r="D242" s="24" t="str">
        <f t="shared" si="75"/>
        <v>N/A</v>
      </c>
      <c r="E242" s="23">
        <v>21</v>
      </c>
      <c r="F242" s="24" t="str">
        <f t="shared" si="76"/>
        <v>N/A</v>
      </c>
      <c r="G242" s="23">
        <v>18</v>
      </c>
      <c r="H242" s="24" t="str">
        <f t="shared" si="77"/>
        <v>N/A</v>
      </c>
      <c r="I242" s="25">
        <v>5</v>
      </c>
      <c r="J242" s="25">
        <v>-14.3</v>
      </c>
      <c r="K242" s="26" t="s">
        <v>1191</v>
      </c>
      <c r="L242" s="27" t="str">
        <f t="shared" si="80"/>
        <v>Yes</v>
      </c>
    </row>
    <row r="243" spans="1:12" x14ac:dyDescent="0.25">
      <c r="A243" s="3" t="s">
        <v>545</v>
      </c>
      <c r="B243" s="22" t="s">
        <v>49</v>
      </c>
      <c r="C243" s="23">
        <v>6497</v>
      </c>
      <c r="D243" s="24" t="str">
        <f t="shared" si="75"/>
        <v>N/A</v>
      </c>
      <c r="E243" s="23">
        <v>6704</v>
      </c>
      <c r="F243" s="24" t="str">
        <f t="shared" si="76"/>
        <v>N/A</v>
      </c>
      <c r="G243" s="23">
        <v>6990</v>
      </c>
      <c r="H243" s="24" t="str">
        <f t="shared" si="77"/>
        <v>N/A</v>
      </c>
      <c r="I243" s="25">
        <v>3.1859999999999999</v>
      </c>
      <c r="J243" s="25">
        <v>4.266</v>
      </c>
      <c r="K243" s="26" t="s">
        <v>1191</v>
      </c>
      <c r="L243" s="27" t="str">
        <f t="shared" si="80"/>
        <v>Yes</v>
      </c>
    </row>
    <row r="244" spans="1:12" x14ac:dyDescent="0.25">
      <c r="A244" s="3" t="s">
        <v>546</v>
      </c>
      <c r="B244" s="22" t="s">
        <v>49</v>
      </c>
      <c r="C244" s="23">
        <v>4541</v>
      </c>
      <c r="D244" s="24" t="str">
        <f t="shared" si="75"/>
        <v>N/A</v>
      </c>
      <c r="E244" s="23">
        <v>4737</v>
      </c>
      <c r="F244" s="24" t="str">
        <f t="shared" si="76"/>
        <v>N/A</v>
      </c>
      <c r="G244" s="23">
        <v>4903</v>
      </c>
      <c r="H244" s="24" t="str">
        <f t="shared" si="77"/>
        <v>N/A</v>
      </c>
      <c r="I244" s="25">
        <v>4.3159999999999998</v>
      </c>
      <c r="J244" s="25">
        <v>3.504</v>
      </c>
      <c r="K244" s="26" t="s">
        <v>1191</v>
      </c>
      <c r="L244" s="27" t="str">
        <f t="shared" si="80"/>
        <v>Yes</v>
      </c>
    </row>
    <row r="245" spans="1:12" x14ac:dyDescent="0.25">
      <c r="A245" s="3" t="s">
        <v>547</v>
      </c>
      <c r="B245" s="22" t="s">
        <v>49</v>
      </c>
      <c r="C245" s="23">
        <v>42</v>
      </c>
      <c r="D245" s="24" t="str">
        <f t="shared" si="75"/>
        <v>N/A</v>
      </c>
      <c r="E245" s="23">
        <v>40</v>
      </c>
      <c r="F245" s="24" t="str">
        <f t="shared" si="76"/>
        <v>N/A</v>
      </c>
      <c r="G245" s="23">
        <v>70</v>
      </c>
      <c r="H245" s="24" t="str">
        <f t="shared" si="77"/>
        <v>N/A</v>
      </c>
      <c r="I245" s="25">
        <v>-4.76</v>
      </c>
      <c r="J245" s="25">
        <v>75</v>
      </c>
      <c r="K245" s="26" t="s">
        <v>1191</v>
      </c>
      <c r="L245" s="27" t="str">
        <f t="shared" si="80"/>
        <v>No</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222</v>
      </c>
      <c r="D252" s="24" t="str">
        <f t="shared" si="75"/>
        <v>N/A</v>
      </c>
      <c r="E252" s="23">
        <v>221</v>
      </c>
      <c r="F252" s="24" t="str">
        <f t="shared" si="76"/>
        <v>N/A</v>
      </c>
      <c r="G252" s="23">
        <v>210</v>
      </c>
      <c r="H252" s="24" t="str">
        <f t="shared" ref="H252:H269" si="81">IF($B252="N/A","N/A",IF(G252&gt;10,"No",IF(G252&lt;-10,"No","Yes")))</f>
        <v>N/A</v>
      </c>
      <c r="I252" s="25">
        <v>-0.45</v>
      </c>
      <c r="J252" s="25">
        <v>-4.9800000000000004</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11</v>
      </c>
      <c r="D255" s="24" t="str">
        <f t="shared" si="75"/>
        <v>N/A</v>
      </c>
      <c r="E255" s="23">
        <v>11</v>
      </c>
      <c r="F255" s="24" t="str">
        <f t="shared" si="76"/>
        <v>N/A</v>
      </c>
      <c r="G255" s="23">
        <v>11</v>
      </c>
      <c r="H255" s="24" t="str">
        <f t="shared" si="81"/>
        <v>N/A</v>
      </c>
      <c r="I255" s="25">
        <v>200</v>
      </c>
      <c r="J255" s="25">
        <v>-66.7</v>
      </c>
      <c r="K255" s="26" t="s">
        <v>1191</v>
      </c>
      <c r="L255" s="27" t="str">
        <f t="shared" si="80"/>
        <v>No</v>
      </c>
    </row>
    <row r="256" spans="1:12" x14ac:dyDescent="0.25">
      <c r="A256" s="3" t="s">
        <v>546</v>
      </c>
      <c r="B256" s="22" t="s">
        <v>49</v>
      </c>
      <c r="C256" s="23">
        <v>218</v>
      </c>
      <c r="D256" s="24" t="str">
        <f t="shared" si="75"/>
        <v>N/A</v>
      </c>
      <c r="E256" s="23">
        <v>212</v>
      </c>
      <c r="F256" s="24" t="str">
        <f t="shared" si="76"/>
        <v>N/A</v>
      </c>
      <c r="G256" s="23">
        <v>205</v>
      </c>
      <c r="H256" s="24" t="str">
        <f t="shared" si="81"/>
        <v>N/A</v>
      </c>
      <c r="I256" s="25">
        <v>-2.75</v>
      </c>
      <c r="J256" s="25">
        <v>-3.3</v>
      </c>
      <c r="K256" s="26" t="s">
        <v>1191</v>
      </c>
      <c r="L256" s="27" t="str">
        <f t="shared" si="80"/>
        <v>Yes</v>
      </c>
    </row>
    <row r="257" spans="1:12" x14ac:dyDescent="0.25">
      <c r="A257" s="3" t="s">
        <v>547</v>
      </c>
      <c r="B257" s="22" t="s">
        <v>49</v>
      </c>
      <c r="C257" s="23">
        <v>11</v>
      </c>
      <c r="D257" s="24" t="str">
        <f t="shared" si="75"/>
        <v>N/A</v>
      </c>
      <c r="E257" s="23">
        <v>11</v>
      </c>
      <c r="F257" s="24" t="str">
        <f t="shared" si="76"/>
        <v>N/A</v>
      </c>
      <c r="G257" s="23">
        <v>11</v>
      </c>
      <c r="H257" s="24" t="str">
        <f t="shared" si="81"/>
        <v>N/A</v>
      </c>
      <c r="I257" s="25">
        <v>50</v>
      </c>
      <c r="J257" s="25">
        <v>0</v>
      </c>
      <c r="K257" s="26" t="s">
        <v>1191</v>
      </c>
      <c r="L257" s="27" t="str">
        <f t="shared" si="80"/>
        <v>Yes</v>
      </c>
    </row>
    <row r="258" spans="1:12" ht="12.75" customHeight="1" x14ac:dyDescent="0.25">
      <c r="A258" s="78" t="s">
        <v>852</v>
      </c>
      <c r="B258" s="22" t="s">
        <v>49</v>
      </c>
      <c r="C258" s="23">
        <v>903</v>
      </c>
      <c r="D258" s="24" t="str">
        <f t="shared" ref="D258:D269" si="82">IF($B258="N/A","N/A",IF(C258&gt;10,"No",IF(C258&lt;-10,"No","Yes")))</f>
        <v>N/A</v>
      </c>
      <c r="E258" s="23">
        <v>919</v>
      </c>
      <c r="F258" s="24" t="str">
        <f t="shared" ref="F258:F269" si="83">IF($B258="N/A","N/A",IF(E258&gt;10,"No",IF(E258&lt;-10,"No","Yes")))</f>
        <v>N/A</v>
      </c>
      <c r="G258" s="23">
        <v>902</v>
      </c>
      <c r="H258" s="24" t="str">
        <f t="shared" si="81"/>
        <v>N/A</v>
      </c>
      <c r="I258" s="25">
        <v>1.772</v>
      </c>
      <c r="J258" s="25">
        <v>-1.85</v>
      </c>
      <c r="K258" s="26" t="s">
        <v>1191</v>
      </c>
      <c r="L258" s="27" t="str">
        <f t="shared" si="80"/>
        <v>Yes</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11</v>
      </c>
      <c r="D260" s="24" t="str">
        <f t="shared" si="82"/>
        <v>N/A</v>
      </c>
      <c r="E260" s="23">
        <v>11</v>
      </c>
      <c r="F260" s="24" t="str">
        <f t="shared" si="83"/>
        <v>N/A</v>
      </c>
      <c r="G260" s="23">
        <v>11</v>
      </c>
      <c r="H260" s="24" t="str">
        <f t="shared" si="81"/>
        <v>N/A</v>
      </c>
      <c r="I260" s="25">
        <v>0</v>
      </c>
      <c r="J260" s="25">
        <v>0</v>
      </c>
      <c r="K260" s="26" t="s">
        <v>1191</v>
      </c>
      <c r="L260" s="27" t="str">
        <f t="shared" si="80"/>
        <v>Yes</v>
      </c>
    </row>
    <row r="261" spans="1:12" x14ac:dyDescent="0.25">
      <c r="A261" s="3" t="s">
        <v>545</v>
      </c>
      <c r="B261" s="22" t="s">
        <v>49</v>
      </c>
      <c r="C261" s="23">
        <v>11</v>
      </c>
      <c r="D261" s="24" t="str">
        <f t="shared" si="82"/>
        <v>N/A</v>
      </c>
      <c r="E261" s="23">
        <v>11</v>
      </c>
      <c r="F261" s="24" t="str">
        <f t="shared" si="83"/>
        <v>N/A</v>
      </c>
      <c r="G261" s="23">
        <v>11</v>
      </c>
      <c r="H261" s="24" t="str">
        <f t="shared" si="81"/>
        <v>N/A</v>
      </c>
      <c r="I261" s="25">
        <v>100</v>
      </c>
      <c r="J261" s="25">
        <v>-50</v>
      </c>
      <c r="K261" s="26" t="s">
        <v>1191</v>
      </c>
      <c r="L261" s="27" t="str">
        <f t="shared" si="80"/>
        <v>No</v>
      </c>
    </row>
    <row r="262" spans="1:12" x14ac:dyDescent="0.25">
      <c r="A262" s="3" t="s">
        <v>546</v>
      </c>
      <c r="B262" s="22" t="s">
        <v>49</v>
      </c>
      <c r="C262" s="23">
        <v>876</v>
      </c>
      <c r="D262" s="24" t="str">
        <f t="shared" si="82"/>
        <v>N/A</v>
      </c>
      <c r="E262" s="23">
        <v>887</v>
      </c>
      <c r="F262" s="24" t="str">
        <f t="shared" si="83"/>
        <v>N/A</v>
      </c>
      <c r="G262" s="23">
        <v>867</v>
      </c>
      <c r="H262" s="24" t="str">
        <f t="shared" si="81"/>
        <v>N/A</v>
      </c>
      <c r="I262" s="25">
        <v>1.256</v>
      </c>
      <c r="J262" s="25">
        <v>-2.25</v>
      </c>
      <c r="K262" s="26" t="s">
        <v>1191</v>
      </c>
      <c r="L262" s="27" t="str">
        <f t="shared" si="80"/>
        <v>Yes</v>
      </c>
    </row>
    <row r="263" spans="1:12" x14ac:dyDescent="0.25">
      <c r="A263" s="3" t="s">
        <v>547</v>
      </c>
      <c r="B263" s="22" t="s">
        <v>49</v>
      </c>
      <c r="C263" s="23">
        <v>24</v>
      </c>
      <c r="D263" s="24" t="str">
        <f t="shared" si="82"/>
        <v>N/A</v>
      </c>
      <c r="E263" s="23">
        <v>27</v>
      </c>
      <c r="F263" s="24" t="str">
        <f t="shared" si="83"/>
        <v>N/A</v>
      </c>
      <c r="G263" s="23">
        <v>32</v>
      </c>
      <c r="H263" s="24" t="str">
        <f t="shared" si="81"/>
        <v>N/A</v>
      </c>
      <c r="I263" s="25">
        <v>12.5</v>
      </c>
      <c r="J263" s="25">
        <v>18.52</v>
      </c>
      <c r="K263" s="26" t="s">
        <v>1191</v>
      </c>
      <c r="L263" s="27" t="str">
        <f t="shared" si="80"/>
        <v>Yes</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5.6742323096999998</v>
      </c>
      <c r="D270" s="24" t="str">
        <f>IF($B270="N/A","N/A",IF(C270&lt;15,"Yes","No"))</f>
        <v>Yes</v>
      </c>
      <c r="E270" s="29">
        <v>20.889394539000001</v>
      </c>
      <c r="F270" s="24" t="str">
        <f>IF($B270="N/A","N/A",IF(E270&lt;15,"Yes","No"))</f>
        <v>No</v>
      </c>
      <c r="G270" s="29">
        <v>22.602160639000001</v>
      </c>
      <c r="H270" s="24" t="str">
        <f>IF($B270="N/A","N/A",IF(G270&lt;15,"Yes","No"))</f>
        <v>No</v>
      </c>
      <c r="I270" s="25">
        <v>268.10000000000002</v>
      </c>
      <c r="J270" s="25">
        <v>8.1989999999999998</v>
      </c>
      <c r="K270" s="26" t="s">
        <v>1191</v>
      </c>
      <c r="L270" s="27" t="str">
        <f>IF(J270="Div by 0", "N/A", IF(K270="N/A","N/A", IF(J270&gt;VALUE(MID(K270,1,2)), "No", IF(J270&lt;-1*VALUE(MID(K270,1,2)), "No", "Yes"))))</f>
        <v>Yes</v>
      </c>
    </row>
    <row r="271" spans="1:12" ht="12.75" customHeight="1" x14ac:dyDescent="0.25">
      <c r="A271" s="36" t="s">
        <v>768</v>
      </c>
      <c r="B271" s="22" t="s">
        <v>138</v>
      </c>
      <c r="C271" s="29">
        <v>1.8316175077000001</v>
      </c>
      <c r="D271" s="24" t="str">
        <f>IF($B271="N/A","N/A",IF(C271&lt;10,"Yes","No"))</f>
        <v>Yes</v>
      </c>
      <c r="E271" s="29">
        <v>1.9616256972999999</v>
      </c>
      <c r="F271" s="24" t="str">
        <f>IF($B271="N/A","N/A",IF(E271&lt;10,"Yes","No"))</f>
        <v>Yes</v>
      </c>
      <c r="G271" s="29">
        <v>1.6825775655999999</v>
      </c>
      <c r="H271" s="24" t="str">
        <f>IF($B271="N/A","N/A",IF(G271&lt;10,"Yes","No"))</f>
        <v>Yes</v>
      </c>
      <c r="I271" s="25">
        <v>7.0979999999999999</v>
      </c>
      <c r="J271" s="25">
        <v>-14.2</v>
      </c>
      <c r="K271" s="26" t="s">
        <v>1191</v>
      </c>
      <c r="L271" s="27" t="str">
        <f>IF(J271="Div by 0", "N/A", IF(K271="N/A","N/A", IF(J271&gt;VALUE(MID(K271,1,2)), "No", IF(J271&lt;-1*VALUE(MID(K271,1,2)), "No", "Yes"))))</f>
        <v>Yes</v>
      </c>
    </row>
    <row r="272" spans="1:12" ht="12.75" customHeight="1" x14ac:dyDescent="0.25">
      <c r="A272" s="78" t="s">
        <v>324</v>
      </c>
      <c r="B272" s="22" t="s">
        <v>49</v>
      </c>
      <c r="C272" s="29">
        <v>34.973904599999997</v>
      </c>
      <c r="D272" s="24" t="str">
        <f t="shared" si="75"/>
        <v>N/A</v>
      </c>
      <c r="E272" s="29">
        <v>32.662247725</v>
      </c>
      <c r="F272" s="24" t="str">
        <f t="shared" si="76"/>
        <v>N/A</v>
      </c>
      <c r="G272" s="29">
        <v>32.301550022999997</v>
      </c>
      <c r="H272" s="24" t="str">
        <f>IF($B272="N/A","N/A",IF(G272&gt;10,"No",IF(G272&lt;-10,"No","Yes")))</f>
        <v>N/A</v>
      </c>
      <c r="I272" s="25">
        <v>-6.61</v>
      </c>
      <c r="J272" s="25">
        <v>-1.1000000000000001</v>
      </c>
      <c r="K272" s="26" t="s">
        <v>1191</v>
      </c>
      <c r="L272" s="27" t="str">
        <f>IF(J272="Div by 0", "N/A", IF(K272="N/A","N/A", IF(J272&gt;VALUE(MID(K272,1,2)), "No", IF(J272&lt;-1*VALUE(MID(K272,1,2)), "No", "Yes"))))</f>
        <v>Yes</v>
      </c>
    </row>
    <row r="273" spans="1:12" ht="25" x14ac:dyDescent="0.25">
      <c r="A273" s="75" t="s">
        <v>819</v>
      </c>
      <c r="B273" s="22" t="s">
        <v>154</v>
      </c>
      <c r="C273" s="27">
        <v>3.3741958975999999</v>
      </c>
      <c r="D273" s="24" t="str">
        <f>IF($B273="N/A","N/A",IF(C273&lt;15,"Yes","No"))</f>
        <v>Yes</v>
      </c>
      <c r="E273" s="27">
        <v>15.868618916000001</v>
      </c>
      <c r="F273" s="24" t="str">
        <f>IF($B273="N/A","N/A",IF(E273&lt;15,"Yes","No"))</f>
        <v>No</v>
      </c>
      <c r="G273" s="27">
        <v>17.233442930999999</v>
      </c>
      <c r="H273" s="24" t="str">
        <f>IF($B273="N/A","N/A",IF(G273&lt;15,"Yes","No"))</f>
        <v>No</v>
      </c>
      <c r="I273" s="25">
        <v>370.3</v>
      </c>
      <c r="J273" s="25">
        <v>8.6010000000000009</v>
      </c>
      <c r="K273" s="26" t="s">
        <v>1191</v>
      </c>
      <c r="L273" s="27" t="str">
        <f t="shared" ref="L273" si="84">IF(J273="Div by 0", "N/A", IF(K273="N/A","N/A", IF(J273&gt;VALUE(MID(K273,1,2)), "No", IF(J273&lt;-1*VALUE(MID(K273,1,2)), "No", "Yes"))))</f>
        <v>Yes</v>
      </c>
    </row>
    <row r="274" spans="1:12" ht="25" x14ac:dyDescent="0.25">
      <c r="A274" s="75" t="s">
        <v>820</v>
      </c>
      <c r="B274" s="22" t="s">
        <v>49</v>
      </c>
      <c r="C274" s="23">
        <v>55</v>
      </c>
      <c r="D274" s="24" t="str">
        <f>IF($B274="N/A","N/A",IF(C274&gt;10,"No",IF(C274&lt;-10,"No","Yes")))</f>
        <v>N/A</v>
      </c>
      <c r="E274" s="23">
        <v>120</v>
      </c>
      <c r="F274" s="24" t="str">
        <f>IF($B274="N/A","N/A",IF(E274&gt;10,"No",IF(E274&lt;-10,"No","Yes")))</f>
        <v>N/A</v>
      </c>
      <c r="G274" s="23">
        <v>146</v>
      </c>
      <c r="H274" s="24" t="str">
        <f>IF($B274="N/A","N/A",IF(G274&gt;10,"No",IF(G274&lt;-10,"No","Yes")))</f>
        <v>N/A</v>
      </c>
      <c r="I274" s="25">
        <v>118.2</v>
      </c>
      <c r="J274" s="25">
        <v>21.67</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16313</v>
      </c>
      <c r="F275" s="24" t="str">
        <f t="shared" ref="F275" si="86">IF($B275="N/A","N/A",IF(E275&gt;10,"No",IF(E275&lt;-10,"No","Yes")))</f>
        <v>N/A</v>
      </c>
      <c r="G275" s="23">
        <v>16760</v>
      </c>
      <c r="H275" s="24" t="str">
        <f>IF($B275="N/A","N/A",IF(G275&gt;10,"No",IF(G275&lt;-10,"No","Yes")))</f>
        <v>N/A</v>
      </c>
      <c r="I275" s="25" t="s">
        <v>49</v>
      </c>
      <c r="J275" s="25">
        <v>2.74</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698489</v>
      </c>
      <c r="D277" s="24" t="str">
        <f t="shared" ref="D277:D307" si="87">IF($B277="N/A","N/A",IF(C277&gt;10,"No",IF(C277&lt;-10,"No","Yes")))</f>
        <v>N/A</v>
      </c>
      <c r="E277" s="23">
        <v>728841</v>
      </c>
      <c r="F277" s="24" t="str">
        <f t="shared" ref="F277:F307" si="88">IF($B277="N/A","N/A",IF(E277&gt;10,"No",IF(E277&lt;-10,"No","Yes")))</f>
        <v>N/A</v>
      </c>
      <c r="G277" s="23">
        <v>814528</v>
      </c>
      <c r="H277" s="24" t="str">
        <f t="shared" ref="H277:H307" si="89">IF($B277="N/A","N/A",IF(G277&gt;10,"No",IF(G277&lt;-10,"No","Yes")))</f>
        <v>N/A</v>
      </c>
      <c r="I277" s="25">
        <v>4.3449999999999998</v>
      </c>
      <c r="J277" s="25">
        <v>11.76</v>
      </c>
      <c r="K277" s="26" t="s">
        <v>1191</v>
      </c>
      <c r="L277" s="27" t="str">
        <f t="shared" ref="L277:L307" si="90">IF(J277="Div by 0", "N/A", IF(K277="N/A","N/A", IF(J277&gt;VALUE(MID(K277,1,2)), "No", IF(J277&lt;-1*VALUE(MID(K277,1,2)), "No", "Yes"))))</f>
        <v>Yes</v>
      </c>
    </row>
    <row r="278" spans="1:12" x14ac:dyDescent="0.25">
      <c r="A278" s="3" t="s">
        <v>548</v>
      </c>
      <c r="B278" s="22" t="s">
        <v>49</v>
      </c>
      <c r="C278" s="29">
        <v>1.1308836514</v>
      </c>
      <c r="D278" s="24" t="str">
        <f t="shared" si="87"/>
        <v>N/A</v>
      </c>
      <c r="E278" s="29">
        <v>1.0290842837</v>
      </c>
      <c r="F278" s="24" t="str">
        <f t="shared" si="88"/>
        <v>N/A</v>
      </c>
      <c r="G278" s="29">
        <v>1.1342619114000001</v>
      </c>
      <c r="H278" s="24" t="str">
        <f t="shared" si="89"/>
        <v>N/A</v>
      </c>
      <c r="I278" s="25">
        <v>-9</v>
      </c>
      <c r="J278" s="25">
        <v>10.220000000000001</v>
      </c>
      <c r="K278" s="26" t="s">
        <v>1191</v>
      </c>
      <c r="L278" s="27" t="str">
        <f t="shared" si="90"/>
        <v>Yes</v>
      </c>
    </row>
    <row r="279" spans="1:12" x14ac:dyDescent="0.25">
      <c r="A279" s="3" t="s">
        <v>549</v>
      </c>
      <c r="B279" s="22" t="s">
        <v>49</v>
      </c>
      <c r="C279" s="29">
        <v>54.987765523999997</v>
      </c>
      <c r="D279" s="24" t="str">
        <f t="shared" si="87"/>
        <v>N/A</v>
      </c>
      <c r="E279" s="29">
        <v>54.114932424999999</v>
      </c>
      <c r="F279" s="24" t="str">
        <f t="shared" si="88"/>
        <v>N/A</v>
      </c>
      <c r="G279" s="29">
        <v>54.081830646999997</v>
      </c>
      <c r="H279" s="24" t="str">
        <f t="shared" si="89"/>
        <v>N/A</v>
      </c>
      <c r="I279" s="25">
        <v>-1.59</v>
      </c>
      <c r="J279" s="25">
        <v>-6.0999999999999999E-2</v>
      </c>
      <c r="K279" s="26" t="s">
        <v>1191</v>
      </c>
      <c r="L279" s="27" t="str">
        <f t="shared" si="90"/>
        <v>Yes</v>
      </c>
    </row>
    <row r="280" spans="1:12" x14ac:dyDescent="0.25">
      <c r="A280" s="3" t="s">
        <v>550</v>
      </c>
      <c r="B280" s="22" t="s">
        <v>49</v>
      </c>
      <c r="C280" s="29">
        <v>96.787884001999998</v>
      </c>
      <c r="D280" s="24" t="str">
        <f t="shared" si="87"/>
        <v>N/A</v>
      </c>
      <c r="E280" s="29">
        <v>96.254341256999993</v>
      </c>
      <c r="F280" s="24" t="str">
        <f t="shared" si="88"/>
        <v>N/A</v>
      </c>
      <c r="G280" s="29">
        <v>96.028525442000003</v>
      </c>
      <c r="H280" s="24" t="str">
        <f t="shared" si="89"/>
        <v>N/A</v>
      </c>
      <c r="I280" s="25">
        <v>-0.55100000000000005</v>
      </c>
      <c r="J280" s="25">
        <v>-0.23499999999999999</v>
      </c>
      <c r="K280" s="26" t="s">
        <v>1191</v>
      </c>
      <c r="L280" s="27" t="str">
        <f t="shared" si="90"/>
        <v>Yes</v>
      </c>
    </row>
    <row r="281" spans="1:12" x14ac:dyDescent="0.25">
      <c r="A281" s="3" t="s">
        <v>551</v>
      </c>
      <c r="B281" s="22" t="s">
        <v>49</v>
      </c>
      <c r="C281" s="29">
        <v>89.220114241999994</v>
      </c>
      <c r="D281" s="24" t="str">
        <f t="shared" si="87"/>
        <v>N/A</v>
      </c>
      <c r="E281" s="29">
        <v>86.403750106000004</v>
      </c>
      <c r="F281" s="24" t="str">
        <f t="shared" si="88"/>
        <v>N/A</v>
      </c>
      <c r="G281" s="29">
        <v>88.611902333000003</v>
      </c>
      <c r="H281" s="24" t="str">
        <f t="shared" si="89"/>
        <v>N/A</v>
      </c>
      <c r="I281" s="25">
        <v>-3.16</v>
      </c>
      <c r="J281" s="25">
        <v>2.556</v>
      </c>
      <c r="K281" s="26" t="s">
        <v>1191</v>
      </c>
      <c r="L281" s="27" t="str">
        <f t="shared" si="90"/>
        <v>Yes</v>
      </c>
    </row>
    <row r="282" spans="1:12" x14ac:dyDescent="0.25">
      <c r="A282" s="3" t="s">
        <v>552</v>
      </c>
      <c r="B282" s="22" t="s">
        <v>49</v>
      </c>
      <c r="C282" s="29">
        <v>93.432394783999996</v>
      </c>
      <c r="D282" s="24" t="str">
        <f t="shared" si="87"/>
        <v>N/A</v>
      </c>
      <c r="E282" s="29">
        <v>95.118825642000004</v>
      </c>
      <c r="F282" s="24" t="str">
        <f t="shared" si="88"/>
        <v>N/A</v>
      </c>
      <c r="G282" s="29">
        <v>96.889732459000001</v>
      </c>
      <c r="H282" s="24" t="str">
        <f t="shared" si="89"/>
        <v>N/A</v>
      </c>
      <c r="I282" s="25">
        <v>1.8049999999999999</v>
      </c>
      <c r="J282" s="25">
        <v>1.8620000000000001</v>
      </c>
      <c r="K282" s="26" t="s">
        <v>1191</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1205</v>
      </c>
      <c r="J283" s="25" t="s">
        <v>1205</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1205</v>
      </c>
      <c r="J285" s="25" t="s">
        <v>1205</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t="s">
        <v>1205</v>
      </c>
      <c r="D288" s="24" t="str">
        <f t="shared" si="87"/>
        <v>N/A</v>
      </c>
      <c r="E288" s="29" t="s">
        <v>1205</v>
      </c>
      <c r="F288" s="24" t="str">
        <f t="shared" si="88"/>
        <v>N/A</v>
      </c>
      <c r="G288" s="29" t="s">
        <v>1205</v>
      </c>
      <c r="H288" s="24" t="str">
        <f t="shared" si="89"/>
        <v>N/A</v>
      </c>
      <c r="I288" s="25" t="s">
        <v>1205</v>
      </c>
      <c r="J288" s="25" t="s">
        <v>1205</v>
      </c>
      <c r="K288" s="26" t="s">
        <v>1191</v>
      </c>
      <c r="L288" s="27" t="str">
        <f t="shared" si="90"/>
        <v>N/A</v>
      </c>
    </row>
    <row r="289" spans="1:12" x14ac:dyDescent="0.25">
      <c r="A289" s="3" t="s">
        <v>901</v>
      </c>
      <c r="B289" s="22" t="s">
        <v>49</v>
      </c>
      <c r="C289" s="29" t="s">
        <v>49</v>
      </c>
      <c r="D289" s="24" t="str">
        <f t="shared" si="87"/>
        <v>N/A</v>
      </c>
      <c r="E289" s="29" t="s">
        <v>1205</v>
      </c>
      <c r="F289" s="24" t="str">
        <f t="shared" si="88"/>
        <v>N/A</v>
      </c>
      <c r="G289" s="29" t="s">
        <v>1205</v>
      </c>
      <c r="H289" s="24" t="str">
        <f t="shared" si="89"/>
        <v>N/A</v>
      </c>
      <c r="I289" s="25" t="s">
        <v>49</v>
      </c>
      <c r="J289" s="25" t="s">
        <v>1205</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62473</v>
      </c>
      <c r="D307" s="24" t="str">
        <f t="shared" si="87"/>
        <v>N/A</v>
      </c>
      <c r="E307" s="23">
        <v>52113</v>
      </c>
      <c r="F307" s="24" t="str">
        <f t="shared" si="88"/>
        <v>N/A</v>
      </c>
      <c r="G307" s="23">
        <v>38172</v>
      </c>
      <c r="H307" s="24" t="str">
        <f t="shared" si="89"/>
        <v>N/A</v>
      </c>
      <c r="I307" s="25">
        <v>-16.600000000000001</v>
      </c>
      <c r="J307" s="25">
        <v>-26.8</v>
      </c>
      <c r="K307" s="26" t="s">
        <v>1191</v>
      </c>
      <c r="L307" s="27" t="str">
        <f t="shared" si="90"/>
        <v>Yes</v>
      </c>
    </row>
    <row r="308" spans="1:12" x14ac:dyDescent="0.25">
      <c r="A308" s="70" t="s">
        <v>821</v>
      </c>
      <c r="B308" s="22" t="s">
        <v>49</v>
      </c>
      <c r="C308" s="23">
        <v>1</v>
      </c>
      <c r="D308" s="24" t="str">
        <f t="shared" ref="D308" si="91">IF($B308="N/A","N/A",IF(C308&gt;10,"No",IF(C308&lt;-10,"No","Yes")))</f>
        <v>N/A</v>
      </c>
      <c r="E308" s="23">
        <v>1</v>
      </c>
      <c r="F308" s="24" t="str">
        <f t="shared" ref="F308" si="92">IF($B308="N/A","N/A",IF(E308&gt;10,"No",IF(E308&lt;-10,"No","Yes")))</f>
        <v>N/A</v>
      </c>
      <c r="G308" s="23">
        <v>1</v>
      </c>
      <c r="H308" s="24" t="str">
        <f t="shared" ref="H308" si="93">IF($B308="N/A","N/A",IF(G308&gt;10,"No",IF(G308&lt;-10,"No","Yes")))</f>
        <v>N/A</v>
      </c>
      <c r="I308" s="25">
        <v>0</v>
      </c>
      <c r="J308" s="25">
        <v>0</v>
      </c>
      <c r="K308" s="26" t="s">
        <v>1191</v>
      </c>
      <c r="L308" s="27" t="str">
        <f t="shared" ref="L308:L309" si="94">IF(J308="Div by 0", "N/A", IF(K308="N/A","N/A", IF(J308&gt;VALUE(MID(K308,1,2)), "No", IF(J308&lt;-1*VALUE(MID(K308,1,2)), "No", "Yes"))))</f>
        <v>Yes</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883417</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727667.5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10017</v>
      </c>
      <c r="D316" s="24" t="str">
        <f>IF($B316="N/A","N/A",IF(C316&gt;10,"No",IF(C316&lt;-10,"No","Yes")))</f>
        <v>N/A</v>
      </c>
      <c r="E316" s="30">
        <v>10615</v>
      </c>
      <c r="F316" s="24" t="str">
        <f>IF($B316="N/A","N/A",IF(E316&gt;10,"No",IF(E316&lt;-10,"No","Yes")))</f>
        <v>N/A</v>
      </c>
      <c r="G316" s="30">
        <v>11591</v>
      </c>
      <c r="H316" s="24" t="str">
        <f>IF($B316="N/A","N/A",IF(G316&gt;10,"No",IF(G316&lt;-10,"No","Yes")))</f>
        <v>N/A</v>
      </c>
      <c r="I316" s="25">
        <v>5.97</v>
      </c>
      <c r="J316" s="25">
        <v>9.1950000000000003</v>
      </c>
      <c r="K316" s="30" t="s">
        <v>49</v>
      </c>
      <c r="L316" s="27" t="str">
        <f>IF(J316="Div by 0", "N/A", IF(K316="N/A","N/A", IF(J316&gt;VALUE(MID(K316,1,2)), "No", IF(J316&lt;-1*VALUE(MID(K316,1,2)), "No", "Yes"))))</f>
        <v>N/A</v>
      </c>
    </row>
    <row r="317" spans="1:12" x14ac:dyDescent="0.25">
      <c r="A317" s="36" t="s">
        <v>1100</v>
      </c>
      <c r="B317" s="30" t="s">
        <v>49</v>
      </c>
      <c r="C317" s="30">
        <v>10249</v>
      </c>
      <c r="D317" s="24" t="str">
        <f>IF($B317="N/A","N/A",IF(C317&gt;10,"No",IF(C317&lt;-10,"No","Yes")))</f>
        <v>N/A</v>
      </c>
      <c r="E317" s="30">
        <v>10795</v>
      </c>
      <c r="F317" s="24" t="str">
        <f>IF($B317="N/A","N/A",IF(E317&gt;10,"No",IF(E317&lt;-10,"No","Yes")))</f>
        <v>N/A</v>
      </c>
      <c r="G317" s="30">
        <v>12688</v>
      </c>
      <c r="H317" s="24" t="str">
        <f>IF($B317="N/A","N/A",IF(G317&gt;10,"No",IF(G317&lt;-10,"No","Yes")))</f>
        <v>N/A</v>
      </c>
      <c r="I317" s="25">
        <v>5.327</v>
      </c>
      <c r="J317" s="25">
        <v>17.54</v>
      </c>
      <c r="K317" s="30" t="s">
        <v>49</v>
      </c>
      <c r="L317" s="27" t="str">
        <f>IF(J317="Div by 0", "N/A", IF(K317="N/A","N/A", IF(J317&gt;VALUE(MID(K317,1,2)), "No", IF(J317&lt;-1*VALUE(MID(K317,1,2)), "No", "Yes"))))</f>
        <v>N/A</v>
      </c>
    </row>
    <row r="318" spans="1:12" ht="12.75" customHeight="1" x14ac:dyDescent="0.25">
      <c r="A318" s="36" t="s">
        <v>1101</v>
      </c>
      <c r="B318" s="30" t="s">
        <v>49</v>
      </c>
      <c r="C318" s="30">
        <v>1854</v>
      </c>
      <c r="D318" s="24" t="str">
        <f>IF($B318="N/A","N/A",IF(C318&gt;10,"No",IF(C318&lt;-10,"No","Yes")))</f>
        <v>N/A</v>
      </c>
      <c r="E318" s="30" t="s">
        <v>1205</v>
      </c>
      <c r="F318" s="24" t="str">
        <f>IF($B318="N/A","N/A",IF(E318&gt;10,"No",IF(E318&lt;-10,"No","Yes")))</f>
        <v>N/A</v>
      </c>
      <c r="G318" s="30">
        <v>2937.0833333</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31301</v>
      </c>
      <c r="D320" s="24" t="str">
        <f>IF($B320="N/A","N/A",IF(C320&gt;10,"No",IF(C320&lt;-10,"No","Yes")))</f>
        <v>N/A</v>
      </c>
      <c r="E320" s="30">
        <v>33440</v>
      </c>
      <c r="F320" s="24" t="str">
        <f>IF($B320="N/A","N/A",IF(E320&gt;10,"No",IF(E320&lt;-10,"No","Yes")))</f>
        <v>N/A</v>
      </c>
      <c r="G320" s="30">
        <v>35093</v>
      </c>
      <c r="H320" s="24" t="str">
        <f>IF($B320="N/A","N/A",IF(G320&gt;10,"No",IF(G320&lt;-10,"No","Yes")))</f>
        <v>N/A</v>
      </c>
      <c r="I320" s="25">
        <v>6.8339999999999996</v>
      </c>
      <c r="J320" s="25">
        <v>4.9429999999999996</v>
      </c>
      <c r="K320" s="30" t="s">
        <v>49</v>
      </c>
      <c r="L320" s="27" t="str">
        <f>IF(J320="Div by 0", "N/A", IF(K320="N/A","N/A", IF(J320&gt;VALUE(MID(K320,1,2)), "No", IF(J320&lt;-1*VALUE(MID(K320,1,2)), "No", "Yes"))))</f>
        <v>N/A</v>
      </c>
    </row>
    <row r="321" spans="1:12" x14ac:dyDescent="0.25">
      <c r="A321" s="36" t="s">
        <v>1103</v>
      </c>
      <c r="B321" s="30" t="s">
        <v>49</v>
      </c>
      <c r="C321" s="30">
        <v>34858</v>
      </c>
      <c r="D321" s="24" t="str">
        <f>IF($B321="N/A","N/A",IF(C321&gt;10,"No",IF(C321&lt;-10,"No","Yes")))</f>
        <v>N/A</v>
      </c>
      <c r="E321" s="30">
        <v>37027</v>
      </c>
      <c r="F321" s="24" t="str">
        <f>IF($B321="N/A","N/A",IF(E321&gt;10,"No",IF(E321&lt;-10,"No","Yes")))</f>
        <v>N/A</v>
      </c>
      <c r="G321" s="30">
        <v>38963</v>
      </c>
      <c r="H321" s="24" t="str">
        <f>IF($B321="N/A","N/A",IF(G321&gt;10,"No",IF(G321&lt;-10,"No","Yes")))</f>
        <v>N/A</v>
      </c>
      <c r="I321" s="25">
        <v>6.2220000000000004</v>
      </c>
      <c r="J321" s="25">
        <v>5.2290000000000001</v>
      </c>
      <c r="K321" s="30" t="s">
        <v>49</v>
      </c>
      <c r="L321" s="27" t="str">
        <f>IF(J321="Div by 0", "N/A", IF(K321="N/A","N/A", IF(J321&gt;VALUE(MID(K321,1,2)), "No", IF(J321&lt;-1*VALUE(MID(K321,1,2)), "No", "Yes"))))</f>
        <v>N/A</v>
      </c>
    </row>
    <row r="322" spans="1:12" ht="12.75" customHeight="1" x14ac:dyDescent="0.25">
      <c r="A322" s="36" t="s">
        <v>1104</v>
      </c>
      <c r="B322" s="30" t="s">
        <v>49</v>
      </c>
      <c r="C322" s="30">
        <v>28504.416667000001</v>
      </c>
      <c r="D322" s="24" t="str">
        <f>IF($B322="N/A","N/A",IF(C322&gt;10,"No",IF(C322&lt;-10,"No","Yes")))</f>
        <v>N/A</v>
      </c>
      <c r="E322" s="30">
        <v>30572.75</v>
      </c>
      <c r="F322" s="24" t="str">
        <f>IF($B322="N/A","N/A",IF(E322&gt;10,"No",IF(E322&lt;-10,"No","Yes")))</f>
        <v>N/A</v>
      </c>
      <c r="G322" s="30">
        <v>32125.5</v>
      </c>
      <c r="H322" s="24" t="str">
        <f>IF($B322="N/A","N/A",IF(G322&gt;10,"No",IF(G322&lt;-10,"No","Yes")))</f>
        <v>N/A</v>
      </c>
      <c r="I322" s="25">
        <v>7.2560000000000002</v>
      </c>
      <c r="J322" s="25">
        <v>5.0789999999999997</v>
      </c>
      <c r="K322" s="30" t="s">
        <v>49</v>
      </c>
      <c r="L322" s="27" t="str">
        <f>IF(J322="Div by 0", "N/A", IF(K322="N/A","N/A", IF(J322&gt;VALUE(MID(K322,1,2)), "No", IF(J322&lt;-1*VALUE(MID(K322,1,2)), "No", "Yes"))))</f>
        <v>N/A</v>
      </c>
    </row>
    <row r="323" spans="1:12" x14ac:dyDescent="0.25">
      <c r="A323" s="36" t="s">
        <v>1105</v>
      </c>
      <c r="B323" s="22" t="s">
        <v>156</v>
      </c>
      <c r="C323" s="29">
        <v>28.704926451999999</v>
      </c>
      <c r="D323" s="24" t="str">
        <f>IF($B323="N/A","N/A",IF(C323&lt;=40,"Yes","No"))</f>
        <v>Yes</v>
      </c>
      <c r="E323" s="29">
        <v>29.804452842</v>
      </c>
      <c r="F323" s="24" t="str">
        <f>IF($B323="N/A","N/A",IF(E323&lt;=40,"Yes","No"))</f>
        <v>Yes</v>
      </c>
      <c r="G323" s="29">
        <v>29.986072065999998</v>
      </c>
      <c r="H323" s="24" t="str">
        <f>IF($B323="N/A","N/A",IF(G323&lt;=40,"Yes","No"))</f>
        <v>Yes</v>
      </c>
      <c r="I323" s="25">
        <v>3.83</v>
      </c>
      <c r="J323" s="25">
        <v>0.60940000000000005</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53547</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34061.583333000002</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39199</v>
      </c>
      <c r="D331" s="24" t="str">
        <f>IF($B331="N/A","N/A",IF(C331&gt;10,"No",IF(C331&lt;-10,"No","Yes")))</f>
        <v>N/A</v>
      </c>
      <c r="E331" s="30">
        <v>27860</v>
      </c>
      <c r="F331" s="24" t="str">
        <f>IF($B331="N/A","N/A",IF(E331&gt;10,"No",IF(E331&lt;-10,"No","Yes")))</f>
        <v>N/A</v>
      </c>
      <c r="G331" s="30">
        <v>18887</v>
      </c>
      <c r="H331" s="24" t="str">
        <f>IF($B331="N/A","N/A",IF(G331&gt;10,"No",IF(G331&lt;-10,"No","Yes")))</f>
        <v>N/A</v>
      </c>
      <c r="I331" s="25">
        <v>-28.9</v>
      </c>
      <c r="J331" s="25">
        <v>-32.200000000000003</v>
      </c>
      <c r="K331" s="30" t="s">
        <v>49</v>
      </c>
      <c r="L331" s="27" t="str">
        <f>IF(J331="Div by 0", "N/A", IF(K331="N/A","N/A", IF(J331&gt;VALUE(MID(K331,1,2)), "No", IF(J331&lt;-1*VALUE(MID(K331,1,2)), "No", "Yes"))))</f>
        <v>N/A</v>
      </c>
    </row>
    <row r="332" spans="1:12" x14ac:dyDescent="0.25">
      <c r="A332" s="36" t="s">
        <v>1114</v>
      </c>
      <c r="B332" s="30" t="s">
        <v>49</v>
      </c>
      <c r="C332" s="30">
        <v>62469</v>
      </c>
      <c r="D332" s="24" t="str">
        <f>IF($B332="N/A","N/A",IF(C332&gt;10,"No",IF(C332&lt;-10,"No","Yes")))</f>
        <v>N/A</v>
      </c>
      <c r="E332" s="30">
        <v>52106</v>
      </c>
      <c r="F332" s="24" t="str">
        <f>IF($B332="N/A","N/A",IF(E332&gt;10,"No",IF(E332&lt;-10,"No","Yes")))</f>
        <v>N/A</v>
      </c>
      <c r="G332" s="30">
        <v>38134</v>
      </c>
      <c r="H332" s="24" t="str">
        <f>IF($B332="N/A","N/A",IF(G332&gt;10,"No",IF(G332&lt;-10,"No","Yes")))</f>
        <v>N/A</v>
      </c>
      <c r="I332" s="25">
        <v>-16.600000000000001</v>
      </c>
      <c r="J332" s="25">
        <v>-26.8</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0</v>
      </c>
      <c r="F333" s="24" t="str">
        <f>IF($B333="N/A","N/A",IF(E333&gt;10,"No",IF(E333&lt;-10,"No","Yes")))</f>
        <v>N/A</v>
      </c>
      <c r="G333" s="25">
        <v>5.2446636000000003E-3</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41426.916666999998</v>
      </c>
      <c r="D334" s="24" t="str">
        <f>IF($B334="N/A","N/A",IF(C334&gt;10,"No",IF(C334&lt;-10,"No","Yes")))</f>
        <v>N/A</v>
      </c>
      <c r="E334" s="30">
        <v>32181.333332999999</v>
      </c>
      <c r="F334" s="24" t="str">
        <f>IF($B334="N/A","N/A",IF(E334&gt;10,"No",IF(E334&lt;-10,"No","Yes")))</f>
        <v>N/A</v>
      </c>
      <c r="G334" s="30">
        <v>22175.083332999999</v>
      </c>
      <c r="H334" s="24" t="str">
        <f>IF($B334="N/A","N/A",IF(G334&gt;10,"No",IF(G334&lt;-10,"No","Yes")))</f>
        <v>N/A</v>
      </c>
      <c r="I334" s="25">
        <v>-22.3</v>
      </c>
      <c r="J334" s="25">
        <v>-31.1</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159</v>
      </c>
      <c r="F339" s="24" t="str">
        <f>IF($B339="N/A","N/A",IF(E339&gt;10,"No",IF(E339&lt;-10,"No","Yes")))</f>
        <v>N/A</v>
      </c>
      <c r="G339" s="30">
        <v>493</v>
      </c>
      <c r="H339" s="24" t="str">
        <f>IF($B339="N/A","N/A",IF(G339&gt;10,"No",IF(G339&lt;-10,"No","Yes")))</f>
        <v>N/A</v>
      </c>
      <c r="I339" s="25" t="s">
        <v>1205</v>
      </c>
      <c r="J339" s="25">
        <v>210.1</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58.25</v>
      </c>
      <c r="F340" s="24" t="str">
        <f>IF($B340="N/A","N/A",IF(E340&gt;10,"No",IF(E340&lt;-10,"No","Yes")))</f>
        <v>N/A</v>
      </c>
      <c r="G340" s="30">
        <v>295.75</v>
      </c>
      <c r="H340" s="24" t="str">
        <f>IF($B340="N/A","N/A",IF(G340&gt;10,"No",IF(G340&lt;-10,"No","Yes")))</f>
        <v>N/A</v>
      </c>
      <c r="I340" s="25" t="s">
        <v>1205</v>
      </c>
      <c r="J340" s="25">
        <v>407.7</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11</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1.6666666667000001</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65701</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683431</v>
      </c>
      <c r="D359" s="24" t="str">
        <f>IF($B359="N/A","N/A",IF(C359&gt;10,"No",IF(C359&lt;-10,"No","Yes")))</f>
        <v>N/A</v>
      </c>
      <c r="E359" s="23">
        <v>714603</v>
      </c>
      <c r="F359" s="24" t="str">
        <f>IF($B359="N/A","N/A",IF(E359&gt;10,"No",IF(E359&lt;-10,"No","Yes")))</f>
        <v>N/A</v>
      </c>
      <c r="G359" s="23">
        <v>816536</v>
      </c>
      <c r="H359" s="24" t="str">
        <f>IF($B359="N/A","N/A",IF(G359&gt;10,"No",IF(G359&lt;-10,"No","Yes")))</f>
        <v>N/A</v>
      </c>
      <c r="I359" s="25">
        <v>4.5609999999999999</v>
      </c>
      <c r="J359" s="25">
        <v>14.26</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50177</v>
      </c>
      <c r="F360" s="24" t="str">
        <f t="shared" ref="F360:F363" si="112">IF($B360="N/A","N/A",IF(E360&gt;10,"No",IF(E360&lt;-10,"No","Yes")))</f>
        <v>N/A</v>
      </c>
      <c r="G360" s="23">
        <v>51744</v>
      </c>
      <c r="H360" s="24" t="str">
        <f t="shared" ref="H360:H363" si="113">IF($B360="N/A","N/A",IF(G360&gt;10,"No",IF(G360&lt;-10,"No","Yes")))</f>
        <v>N/A</v>
      </c>
      <c r="I360" s="25" t="s">
        <v>49</v>
      </c>
      <c r="J360" s="25">
        <v>3.1230000000000002</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129130</v>
      </c>
      <c r="F361" s="24" t="str">
        <f t="shared" si="112"/>
        <v>N/A</v>
      </c>
      <c r="G361" s="23">
        <v>138883</v>
      </c>
      <c r="H361" s="24" t="str">
        <f t="shared" si="113"/>
        <v>N/A</v>
      </c>
      <c r="I361" s="25" t="s">
        <v>49</v>
      </c>
      <c r="J361" s="25">
        <v>7.5529999999999999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416196</v>
      </c>
      <c r="F362" s="24" t="str">
        <f t="shared" si="112"/>
        <v>N/A</v>
      </c>
      <c r="G362" s="23">
        <v>453961</v>
      </c>
      <c r="H362" s="24" t="str">
        <f t="shared" si="113"/>
        <v>N/A</v>
      </c>
      <c r="I362" s="25" t="s">
        <v>49</v>
      </c>
      <c r="J362" s="25">
        <v>9.0739999999999998</v>
      </c>
      <c r="K362" s="26" t="s">
        <v>108</v>
      </c>
      <c r="L362" s="27" t="str">
        <f t="shared" si="114"/>
        <v>Yes</v>
      </c>
    </row>
    <row r="363" spans="1:12" x14ac:dyDescent="0.25">
      <c r="A363" s="39" t="s">
        <v>905</v>
      </c>
      <c r="B363" s="22" t="s">
        <v>49</v>
      </c>
      <c r="C363" s="23" t="s">
        <v>49</v>
      </c>
      <c r="D363" s="24" t="str">
        <f t="shared" si="111"/>
        <v>N/A</v>
      </c>
      <c r="E363" s="23">
        <v>119100</v>
      </c>
      <c r="F363" s="24" t="str">
        <f t="shared" si="112"/>
        <v>N/A</v>
      </c>
      <c r="G363" s="23">
        <v>171948</v>
      </c>
      <c r="H363" s="24" t="str">
        <f t="shared" si="113"/>
        <v>N/A</v>
      </c>
      <c r="I363" s="25" t="s">
        <v>49</v>
      </c>
      <c r="J363" s="25">
        <v>44.37</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445341</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27663</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270719</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50261</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85.492171119000005</v>
      </c>
      <c r="D368" s="24" t="str">
        <f>IF($B368="N/A","N/A",IF(C368&gt;80,"Yes","No"))</f>
        <v>Yes</v>
      </c>
      <c r="E368" s="29">
        <v>86.510691950999998</v>
      </c>
      <c r="F368" s="24" t="str">
        <f>IF($B368="N/A","N/A",IF(E368&gt;80,"Yes","No"))</f>
        <v>Yes</v>
      </c>
      <c r="G368" s="29">
        <v>88.796207393000003</v>
      </c>
      <c r="H368" s="24" t="str">
        <f>IF($B368="N/A","N/A",IF(G368&gt;80,"Yes","No"))</f>
        <v>Yes</v>
      </c>
      <c r="I368" s="25">
        <v>1.1910000000000001</v>
      </c>
      <c r="J368" s="25">
        <v>2.6419999999999999</v>
      </c>
      <c r="K368" s="26" t="s">
        <v>108</v>
      </c>
      <c r="L368" s="27" t="str">
        <f t="shared" si="110"/>
        <v>Yes</v>
      </c>
    </row>
    <row r="369" spans="1:12" x14ac:dyDescent="0.25">
      <c r="A369" s="121" t="s">
        <v>1139</v>
      </c>
      <c r="B369" s="22" t="s">
        <v>0</v>
      </c>
      <c r="C369" s="29">
        <v>0.27566791670000002</v>
      </c>
      <c r="D369" s="24" t="str">
        <f>IF($B369="N/A","N/A",IF(C369&gt;=5,"No",IF(C369&lt;0,"No","Yes")))</f>
        <v>Yes</v>
      </c>
      <c r="E369" s="29">
        <v>0.29274996050000002</v>
      </c>
      <c r="F369" s="24" t="str">
        <f>IF($B369="N/A","N/A",IF(E369&gt;=5,"No",IF(E369&lt;0,"No","Yes")))</f>
        <v>Yes</v>
      </c>
      <c r="G369" s="29">
        <v>0.32209235110000001</v>
      </c>
      <c r="H369" s="24" t="str">
        <f>IF($B369="N/A","N/A",IF(G369&gt;=5,"No",IF(G369&lt;0,"No","Yes")))</f>
        <v>Yes</v>
      </c>
      <c r="I369" s="25">
        <v>6.1970000000000001</v>
      </c>
      <c r="J369" s="25">
        <v>10.02</v>
      </c>
      <c r="K369" s="26" t="s">
        <v>108</v>
      </c>
      <c r="L369" s="27" t="str">
        <f t="shared" si="110"/>
        <v>Yes</v>
      </c>
    </row>
    <row r="370" spans="1:12" x14ac:dyDescent="0.25">
      <c r="A370" s="121" t="s">
        <v>1151</v>
      </c>
      <c r="B370" s="26" t="s">
        <v>0</v>
      </c>
      <c r="C370" s="29">
        <v>4.1713062474000004</v>
      </c>
      <c r="D370" s="24" t="str">
        <f>IF($B370="N/A","N/A",IF(C370&gt;=5,"No",IF(C370&lt;0,"No","Yes")))</f>
        <v>Yes</v>
      </c>
      <c r="E370" s="29">
        <v>4.2918935409000003</v>
      </c>
      <c r="F370" s="24" t="str">
        <f>IF($B370="N/A","N/A",IF(E370&gt;=5,"No",IF(E370&lt;0,"No","Yes")))</f>
        <v>Yes</v>
      </c>
      <c r="G370" s="29">
        <v>3.9347928321999999</v>
      </c>
      <c r="H370" s="24" t="str">
        <f>IF($B370="N/A","N/A",IF(G370&gt;=5,"No",IF(G370&lt;0,"No","Yes")))</f>
        <v>Yes</v>
      </c>
      <c r="I370" s="25">
        <v>2.891</v>
      </c>
      <c r="J370" s="25">
        <v>-8.32</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3.9032469992999999</v>
      </c>
      <c r="D372" s="24" t="str">
        <f>IF($B372="N/A","N/A",IF(C372&gt;0,"No",IF(C372&lt;0,"No","Yes")))</f>
        <v>No</v>
      </c>
      <c r="E372" s="29">
        <v>4.3590637039000004</v>
      </c>
      <c r="F372" s="24" t="str">
        <f>IF($B372="N/A","N/A",IF(E372&gt;0,"No",IF(E372&lt;0,"No","Yes")))</f>
        <v>No</v>
      </c>
      <c r="G372" s="29">
        <v>4.0540772238000002</v>
      </c>
      <c r="H372" s="24" t="str">
        <f>IF($B372="N/A","N/A",IF(G372&gt;0,"No",IF(G372&lt;0,"No","Yes")))</f>
        <v>No</v>
      </c>
      <c r="I372" s="25">
        <v>11.68</v>
      </c>
      <c r="J372" s="25">
        <v>-7</v>
      </c>
      <c r="K372" s="26" t="s">
        <v>108</v>
      </c>
      <c r="L372" s="27" t="str">
        <f t="shared" si="110"/>
        <v>Yes</v>
      </c>
    </row>
    <row r="373" spans="1:12" x14ac:dyDescent="0.25">
      <c r="A373" s="121" t="s">
        <v>1142</v>
      </c>
      <c r="B373" s="26" t="s">
        <v>0</v>
      </c>
      <c r="C373" s="29">
        <v>6.1576077175000004</v>
      </c>
      <c r="D373" s="24" t="str">
        <f>IF($B373="N/A","N/A",IF(C373&gt;=5,"No",IF(C373&lt;0,"No","Yes")))</f>
        <v>No</v>
      </c>
      <c r="E373" s="29">
        <v>4.5400033305000003</v>
      </c>
      <c r="F373" s="24" t="str">
        <f>IF($B373="N/A","N/A",IF(E373&gt;=5,"No",IF(E373&lt;0,"No","Yes")))</f>
        <v>Yes</v>
      </c>
      <c r="G373" s="29">
        <v>2.8542525988</v>
      </c>
      <c r="H373" s="24" t="str">
        <f>IF($B373="N/A","N/A",IF(G373&gt;=5,"No",IF(G373&lt;0,"No","Yes")))</f>
        <v>Yes</v>
      </c>
      <c r="I373" s="25">
        <v>-26.3</v>
      </c>
      <c r="J373" s="25">
        <v>-37.1</v>
      </c>
      <c r="K373" s="26" t="s">
        <v>108</v>
      </c>
      <c r="L373" s="27" t="str">
        <f t="shared" si="110"/>
        <v>No</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5.5975136000000003E-3</v>
      </c>
      <c r="F375" s="24" t="str">
        <f t="shared" si="122"/>
        <v>No</v>
      </c>
      <c r="G375" s="29">
        <v>3.8577601000000003E-2</v>
      </c>
      <c r="H375" s="24" t="str">
        <f t="shared" si="123"/>
        <v>No</v>
      </c>
      <c r="I375" s="25" t="s">
        <v>1205</v>
      </c>
      <c r="J375" s="25">
        <v>589.20000000000005</v>
      </c>
      <c r="K375" s="26" t="s">
        <v>108</v>
      </c>
      <c r="L375" s="27" t="str">
        <f t="shared" si="124"/>
        <v>No</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4.8152629891999998</v>
      </c>
      <c r="D383" s="24" t="str">
        <f>IF($B383="N/A","N/A",IF(C383&gt;15,"No",IF(C383&lt;2,"No","Yes")))</f>
        <v>Yes</v>
      </c>
      <c r="E383" s="29">
        <v>4.4872467650000001</v>
      </c>
      <c r="F383" s="24" t="str">
        <f>IF($B383="N/A","N/A",IF(E383&gt;15,"No",IF(E383&lt;2,"No","Yes")))</f>
        <v>Yes</v>
      </c>
      <c r="G383" s="29">
        <v>4.1074735223000003</v>
      </c>
      <c r="H383" s="24" t="str">
        <f>IF($B383="N/A","N/A",IF(G383&gt;15,"No",IF(G383&lt;2,"No","Yes")))</f>
        <v>Yes</v>
      </c>
      <c r="I383" s="25">
        <v>-6.81</v>
      </c>
      <c r="J383" s="25">
        <v>-8.4600000000000009</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91987</v>
      </c>
      <c r="D385" s="24" t="str">
        <f>IF($B385="N/A","N/A",IF(C385&gt;10,"No",IF(C385&lt;-10,"No","Yes")))</f>
        <v>N/A</v>
      </c>
      <c r="E385" s="23">
        <v>107249</v>
      </c>
      <c r="F385" s="24" t="str">
        <f>IF($B385="N/A","N/A",IF(E385&gt;10,"No",IF(E385&lt;-10,"No","Yes")))</f>
        <v>N/A</v>
      </c>
      <c r="G385" s="23">
        <v>100178</v>
      </c>
      <c r="H385" s="24" t="str">
        <f>IF($B385="N/A","N/A",IF(G385&gt;10,"No",IF(G385&lt;-10,"No","Yes")))</f>
        <v>N/A</v>
      </c>
      <c r="I385" s="25">
        <v>16.59</v>
      </c>
      <c r="J385" s="25">
        <v>-6.59</v>
      </c>
      <c r="K385" s="26" t="s">
        <v>108</v>
      </c>
      <c r="L385" s="27" t="str">
        <f t="shared" si="110"/>
        <v>Yes</v>
      </c>
    </row>
    <row r="386" spans="1:12" x14ac:dyDescent="0.25">
      <c r="A386" s="39" t="s">
        <v>792</v>
      </c>
      <c r="B386" s="22" t="s">
        <v>49</v>
      </c>
      <c r="C386" s="23">
        <v>2709</v>
      </c>
      <c r="D386" s="24" t="str">
        <f>IF($B386="N/A","N/A",IF(C386&gt;10,"No",IF(C386&lt;-10,"No","Yes")))</f>
        <v>N/A</v>
      </c>
      <c r="E386" s="23">
        <v>3264</v>
      </c>
      <c r="F386" s="24" t="str">
        <f>IF($B386="N/A","N/A",IF(E386&gt;10,"No",IF(E386&lt;-10,"No","Yes")))</f>
        <v>N/A</v>
      </c>
      <c r="G386" s="23">
        <v>3031</v>
      </c>
      <c r="H386" s="24" t="str">
        <f>IF($B386="N/A","N/A",IF(G386&gt;10,"No",IF(G386&lt;-10,"No","Yes")))</f>
        <v>N/A</v>
      </c>
      <c r="I386" s="25">
        <v>20.49</v>
      </c>
      <c r="J386" s="25">
        <v>-7.14</v>
      </c>
      <c r="K386" s="26" t="s">
        <v>108</v>
      </c>
      <c r="L386" s="27" t="str">
        <f t="shared" si="110"/>
        <v>Yes</v>
      </c>
    </row>
    <row r="387" spans="1:12" x14ac:dyDescent="0.25">
      <c r="A387" s="39" t="s">
        <v>793</v>
      </c>
      <c r="B387" s="22" t="s">
        <v>49</v>
      </c>
      <c r="C387" s="23">
        <v>12422</v>
      </c>
      <c r="D387" s="24" t="str">
        <f>IF($B387="N/A","N/A",IF(C387&gt;10,"No",IF(C387&lt;-10,"No","Yes")))</f>
        <v>N/A</v>
      </c>
      <c r="E387" s="23">
        <v>0</v>
      </c>
      <c r="F387" s="24" t="str">
        <f>IF($B387="N/A","N/A",IF(E387&gt;10,"No",IF(E387&lt;-10,"No","Yes")))</f>
        <v>N/A</v>
      </c>
      <c r="G387" s="23">
        <v>0</v>
      </c>
      <c r="H387" s="24" t="str">
        <f>IF($B387="N/A","N/A",IF(G387&gt;10,"No",IF(G387&lt;-10,"No","Yes")))</f>
        <v>N/A</v>
      </c>
      <c r="I387" s="25">
        <v>-100</v>
      </c>
      <c r="J387" s="25" t="s">
        <v>1205</v>
      </c>
      <c r="K387" s="26" t="s">
        <v>108</v>
      </c>
      <c r="L387" s="27" t="str">
        <f t="shared" si="110"/>
        <v>N/A</v>
      </c>
    </row>
    <row r="388" spans="1:12" x14ac:dyDescent="0.25">
      <c r="A388" s="39" t="s">
        <v>794</v>
      </c>
      <c r="B388" s="22" t="s">
        <v>49</v>
      </c>
      <c r="C388" s="23">
        <v>191</v>
      </c>
      <c r="D388" s="24" t="str">
        <f>IF($B388="N/A","N/A",IF(C388&gt;10,"No",IF(C388&lt;-10,"No","Yes")))</f>
        <v>N/A</v>
      </c>
      <c r="E388" s="23">
        <v>0</v>
      </c>
      <c r="F388" s="24" t="str">
        <f>IF($B388="N/A","N/A",IF(E388&gt;10,"No",IF(E388&lt;-10,"No","Yes")))</f>
        <v>N/A</v>
      </c>
      <c r="G388" s="23">
        <v>0</v>
      </c>
      <c r="H388" s="24" t="str">
        <f>IF($B388="N/A","N/A",IF(G388&gt;10,"No",IF(G388&lt;-10,"No","Yes")))</f>
        <v>N/A</v>
      </c>
      <c r="I388" s="25">
        <v>-100</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5294697939</v>
      </c>
      <c r="D390" s="24" t="str">
        <f t="shared" ref="D390:D396" si="127">IF($B390="N/A","N/A",IF(C390&gt;10,"No",IF(C390&lt;-10,"No","Yes")))</f>
        <v>N/A</v>
      </c>
      <c r="E390" s="38">
        <v>5767960352</v>
      </c>
      <c r="F390" s="24" t="str">
        <f t="shared" ref="F390:F396" si="128">IF($B390="N/A","N/A",IF(E390&gt;10,"No",IF(E390&lt;-10,"No","Yes")))</f>
        <v>N/A</v>
      </c>
      <c r="G390" s="38">
        <v>6262318632</v>
      </c>
      <c r="H390" s="24" t="str">
        <f t="shared" ref="H390:H396" si="129">IF($B390="N/A","N/A",IF(G390&gt;10,"No",IF(G390&lt;-10,"No","Yes")))</f>
        <v>N/A</v>
      </c>
      <c r="I390" s="25">
        <v>8.9380000000000006</v>
      </c>
      <c r="J390" s="25">
        <v>8.5709999999999997</v>
      </c>
      <c r="K390" s="26" t="s">
        <v>1191</v>
      </c>
      <c r="L390" s="27" t="str">
        <f t="shared" ref="L390:L397" si="130">IF(J390="Div by 0", "N/A", IF(K390="N/A","N/A", IF(J390&gt;VALUE(MID(K390,1,2)), "No", IF(J390&lt;-1*VALUE(MID(K390,1,2)), "No", "Yes"))))</f>
        <v>Yes</v>
      </c>
    </row>
    <row r="391" spans="1:12" x14ac:dyDescent="0.25">
      <c r="A391" s="40" t="s">
        <v>334</v>
      </c>
      <c r="B391" s="26" t="s">
        <v>49</v>
      </c>
      <c r="C391" s="38">
        <v>6201.9502280999995</v>
      </c>
      <c r="D391" s="24" t="str">
        <f t="shared" si="127"/>
        <v>N/A</v>
      </c>
      <c r="E391" s="38">
        <v>6416.4162066999997</v>
      </c>
      <c r="F391" s="24" t="str">
        <f t="shared" si="128"/>
        <v>N/A</v>
      </c>
      <c r="G391" s="38">
        <v>6297.7434388000001</v>
      </c>
      <c r="H391" s="24" t="str">
        <f t="shared" si="129"/>
        <v>N/A</v>
      </c>
      <c r="I391" s="25">
        <v>3.4580000000000002</v>
      </c>
      <c r="J391" s="25">
        <v>-1.85</v>
      </c>
      <c r="K391" s="26" t="s">
        <v>1191</v>
      </c>
      <c r="L391" s="27" t="str">
        <f t="shared" si="130"/>
        <v>Yes</v>
      </c>
    </row>
    <row r="392" spans="1:12" x14ac:dyDescent="0.25">
      <c r="A392" s="40" t="s">
        <v>39</v>
      </c>
      <c r="B392" s="26" t="s">
        <v>49</v>
      </c>
      <c r="C392" s="38">
        <v>537</v>
      </c>
      <c r="D392" s="24" t="str">
        <f t="shared" si="127"/>
        <v>N/A</v>
      </c>
      <c r="E392" s="38">
        <v>550</v>
      </c>
      <c r="F392" s="24" t="str">
        <f t="shared" si="128"/>
        <v>N/A</v>
      </c>
      <c r="G392" s="38">
        <v>685</v>
      </c>
      <c r="H392" s="24" t="str">
        <f t="shared" si="129"/>
        <v>N/A</v>
      </c>
      <c r="I392" s="25">
        <v>2.4209999999999998</v>
      </c>
      <c r="J392" s="25">
        <v>24.55</v>
      </c>
      <c r="K392" s="26" t="s">
        <v>1191</v>
      </c>
      <c r="L392" s="27" t="str">
        <f t="shared" si="130"/>
        <v>Yes</v>
      </c>
    </row>
    <row r="393" spans="1:12" x14ac:dyDescent="0.25">
      <c r="A393" s="40" t="s">
        <v>40</v>
      </c>
      <c r="B393" s="26" t="s">
        <v>49</v>
      </c>
      <c r="C393" s="38">
        <v>1212</v>
      </c>
      <c r="D393" s="24" t="str">
        <f t="shared" si="127"/>
        <v>N/A</v>
      </c>
      <c r="E393" s="38">
        <v>1277</v>
      </c>
      <c r="F393" s="24" t="str">
        <f t="shared" si="128"/>
        <v>N/A</v>
      </c>
      <c r="G393" s="38">
        <v>1484</v>
      </c>
      <c r="H393" s="24" t="str">
        <f t="shared" si="129"/>
        <v>N/A</v>
      </c>
      <c r="I393" s="25">
        <v>5.3630000000000004</v>
      </c>
      <c r="J393" s="25">
        <v>16.21</v>
      </c>
      <c r="K393" s="26" t="s">
        <v>1191</v>
      </c>
      <c r="L393" s="27" t="str">
        <f t="shared" si="130"/>
        <v>Yes</v>
      </c>
    </row>
    <row r="394" spans="1:12" x14ac:dyDescent="0.25">
      <c r="A394" s="40" t="s">
        <v>41</v>
      </c>
      <c r="B394" s="26" t="s">
        <v>49</v>
      </c>
      <c r="C394" s="38">
        <v>3359</v>
      </c>
      <c r="D394" s="24" t="str">
        <f t="shared" si="127"/>
        <v>N/A</v>
      </c>
      <c r="E394" s="38">
        <v>3398</v>
      </c>
      <c r="F394" s="24" t="str">
        <f t="shared" si="128"/>
        <v>N/A</v>
      </c>
      <c r="G394" s="38">
        <v>3747</v>
      </c>
      <c r="H394" s="24" t="str">
        <f t="shared" si="129"/>
        <v>N/A</v>
      </c>
      <c r="I394" s="25">
        <v>1.161</v>
      </c>
      <c r="J394" s="25">
        <v>10.27</v>
      </c>
      <c r="K394" s="26" t="s">
        <v>1191</v>
      </c>
      <c r="L394" s="27" t="str">
        <f t="shared" si="130"/>
        <v>Yes</v>
      </c>
    </row>
    <row r="395" spans="1:12" x14ac:dyDescent="0.25">
      <c r="A395" s="40" t="s">
        <v>29</v>
      </c>
      <c r="B395" s="26" t="s">
        <v>49</v>
      </c>
      <c r="C395" s="38">
        <v>29208</v>
      </c>
      <c r="D395" s="24" t="str">
        <f t="shared" si="127"/>
        <v>N/A</v>
      </c>
      <c r="E395" s="38">
        <v>29658</v>
      </c>
      <c r="F395" s="24" t="str">
        <f t="shared" si="128"/>
        <v>N/A</v>
      </c>
      <c r="G395" s="38">
        <v>27156</v>
      </c>
      <c r="H395" s="24" t="str">
        <f t="shared" si="129"/>
        <v>N/A</v>
      </c>
      <c r="I395" s="25">
        <v>1.5409999999999999</v>
      </c>
      <c r="J395" s="25">
        <v>-8.44</v>
      </c>
      <c r="K395" s="26" t="s">
        <v>1191</v>
      </c>
      <c r="L395" s="27" t="str">
        <f t="shared" si="130"/>
        <v>Yes</v>
      </c>
    </row>
    <row r="396" spans="1:12" x14ac:dyDescent="0.25">
      <c r="A396" s="40" t="s">
        <v>42</v>
      </c>
      <c r="B396" s="26" t="s">
        <v>49</v>
      </c>
      <c r="C396" s="38">
        <v>78929</v>
      </c>
      <c r="D396" s="24" t="str">
        <f t="shared" si="127"/>
        <v>N/A</v>
      </c>
      <c r="E396" s="38">
        <v>84011</v>
      </c>
      <c r="F396" s="24" t="str">
        <f t="shared" si="128"/>
        <v>N/A</v>
      </c>
      <c r="G396" s="38">
        <v>81137</v>
      </c>
      <c r="H396" s="24" t="str">
        <f t="shared" si="129"/>
        <v>N/A</v>
      </c>
      <c r="I396" s="25">
        <v>6.4390000000000001</v>
      </c>
      <c r="J396" s="25">
        <v>-3.42</v>
      </c>
      <c r="K396" s="26" t="s">
        <v>1191</v>
      </c>
      <c r="L396" s="27" t="str">
        <f t="shared" si="130"/>
        <v>Yes</v>
      </c>
    </row>
    <row r="397" spans="1:12" x14ac:dyDescent="0.25">
      <c r="A397" s="40" t="s">
        <v>335</v>
      </c>
      <c r="B397" s="26" t="s">
        <v>49</v>
      </c>
      <c r="C397" s="38">
        <v>2692014</v>
      </c>
      <c r="D397" s="24" t="str">
        <f>IF($B397="N/A","N/A",IF(C397&gt;10,"No",IF(C397&lt;-10,"No","Yes")))</f>
        <v>N/A</v>
      </c>
      <c r="E397" s="38">
        <v>3316918</v>
      </c>
      <c r="F397" s="24" t="str">
        <f>IF($B397="N/A","N/A",IF(E397&gt;10,"No",IF(E397&lt;-10,"No","Yes")))</f>
        <v>N/A</v>
      </c>
      <c r="G397" s="38">
        <v>2454430</v>
      </c>
      <c r="H397" s="24" t="str">
        <f>IF($B397="N/A","N/A",IF(G397&gt;10,"No",IF(G397&lt;-10,"No","Yes")))</f>
        <v>N/A</v>
      </c>
      <c r="I397" s="25">
        <v>23.21</v>
      </c>
      <c r="J397" s="25">
        <v>-26</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13.633941069</v>
      </c>
      <c r="D399" s="24" t="str">
        <f t="shared" ref="D399:D403" si="131">IF($B399="N/A","N/A",IF(C399&gt;10,"No",IF(C399&lt;-10,"No","Yes")))</f>
        <v>N/A</v>
      </c>
      <c r="E399" s="29">
        <v>14.192524957</v>
      </c>
      <c r="F399" s="24" t="str">
        <f t="shared" ref="F399:F403" si="132">IF($B399="N/A","N/A",IF(E399&gt;10,"No",IF(E399&lt;-10,"No","Yes")))</f>
        <v>N/A</v>
      </c>
      <c r="G399" s="29">
        <v>13.409126336</v>
      </c>
      <c r="H399" s="24" t="str">
        <f t="shared" ref="H399:H403" si="133">IF($B399="N/A","N/A",IF(G399&gt;10,"No",IF(G399&lt;-10,"No","Yes")))</f>
        <v>N/A</v>
      </c>
      <c r="I399" s="25">
        <v>4.0970000000000004</v>
      </c>
      <c r="J399" s="25">
        <v>-5.52</v>
      </c>
      <c r="K399" s="26" t="s">
        <v>1191</v>
      </c>
      <c r="L399" s="27" t="str">
        <f t="shared" ref="L399:L403" si="134">IF(J399="Div by 0", "N/A", IF(K399="N/A","N/A", IF(J399&gt;VALUE(MID(K399,1,2)), "No", IF(J399&lt;-1*VALUE(MID(K399,1,2)), "No", "Yes"))))</f>
        <v>Yes</v>
      </c>
    </row>
    <row r="400" spans="1:12" x14ac:dyDescent="0.25">
      <c r="A400" s="3" t="s">
        <v>523</v>
      </c>
      <c r="B400" s="22" t="s">
        <v>49</v>
      </c>
      <c r="C400" s="29">
        <v>20.181009305</v>
      </c>
      <c r="D400" s="24" t="str">
        <f t="shared" si="131"/>
        <v>N/A</v>
      </c>
      <c r="E400" s="29">
        <v>21.045617112999999</v>
      </c>
      <c r="F400" s="24" t="str">
        <f t="shared" si="132"/>
        <v>N/A</v>
      </c>
      <c r="G400" s="29">
        <v>22.140203283000002</v>
      </c>
      <c r="H400" s="24" t="str">
        <f t="shared" si="133"/>
        <v>N/A</v>
      </c>
      <c r="I400" s="25">
        <v>4.2839999999999998</v>
      </c>
      <c r="J400" s="25">
        <v>5.2009999999999996</v>
      </c>
      <c r="K400" s="26" t="s">
        <v>1191</v>
      </c>
      <c r="L400" s="27" t="str">
        <f t="shared" si="134"/>
        <v>Yes</v>
      </c>
    </row>
    <row r="401" spans="1:12" x14ac:dyDescent="0.25">
      <c r="A401" s="3" t="s">
        <v>526</v>
      </c>
      <c r="B401" s="22" t="s">
        <v>49</v>
      </c>
      <c r="C401" s="29">
        <v>9.0804638462000007</v>
      </c>
      <c r="D401" s="24" t="str">
        <f t="shared" si="131"/>
        <v>N/A</v>
      </c>
      <c r="E401" s="29">
        <v>9.7297000330000003</v>
      </c>
      <c r="F401" s="24" t="str">
        <f t="shared" si="132"/>
        <v>N/A</v>
      </c>
      <c r="G401" s="29">
        <v>10.629834683</v>
      </c>
      <c r="H401" s="24" t="str">
        <f t="shared" si="133"/>
        <v>N/A</v>
      </c>
      <c r="I401" s="25">
        <v>7.15</v>
      </c>
      <c r="J401" s="25">
        <v>9.2509999999999994</v>
      </c>
      <c r="K401" s="26" t="s">
        <v>1191</v>
      </c>
      <c r="L401" s="27" t="str">
        <f t="shared" si="134"/>
        <v>Yes</v>
      </c>
    </row>
    <row r="402" spans="1:12" x14ac:dyDescent="0.25">
      <c r="A402" s="3" t="s">
        <v>529</v>
      </c>
      <c r="B402" s="22" t="s">
        <v>49</v>
      </c>
      <c r="C402" s="29">
        <v>4.6641431831000002</v>
      </c>
      <c r="D402" s="24" t="str">
        <f t="shared" si="131"/>
        <v>N/A</v>
      </c>
      <c r="E402" s="29">
        <v>5.5379991209000003</v>
      </c>
      <c r="F402" s="24" t="str">
        <f t="shared" si="132"/>
        <v>N/A</v>
      </c>
      <c r="G402" s="29">
        <v>5.5736338779999999</v>
      </c>
      <c r="H402" s="24" t="str">
        <f t="shared" si="133"/>
        <v>N/A</v>
      </c>
      <c r="I402" s="25">
        <v>18.739999999999998</v>
      </c>
      <c r="J402" s="25">
        <v>0.64349999999999996</v>
      </c>
      <c r="K402" s="26" t="s">
        <v>1191</v>
      </c>
      <c r="L402" s="27" t="str">
        <f t="shared" si="134"/>
        <v>Yes</v>
      </c>
    </row>
    <row r="403" spans="1:12" x14ac:dyDescent="0.25">
      <c r="A403" s="3" t="s">
        <v>531</v>
      </c>
      <c r="B403" s="22" t="s">
        <v>49</v>
      </c>
      <c r="C403" s="29">
        <v>41.624500343999998</v>
      </c>
      <c r="D403" s="24" t="str">
        <f t="shared" si="131"/>
        <v>N/A</v>
      </c>
      <c r="E403" s="29">
        <v>38.606831456999998</v>
      </c>
      <c r="F403" s="24" t="str">
        <f t="shared" si="132"/>
        <v>N/A</v>
      </c>
      <c r="G403" s="29">
        <v>30.957409436999999</v>
      </c>
      <c r="H403" s="24" t="str">
        <f t="shared" si="133"/>
        <v>N/A</v>
      </c>
      <c r="I403" s="25">
        <v>-7.25</v>
      </c>
      <c r="J403" s="25">
        <v>-19.8</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15</v>
      </c>
      <c r="H405" s="24" t="str">
        <f>IF($B405="N/A","N/A",IF(G405&gt;10,"No",IF(G405&lt;-10,"No","Yes")))</f>
        <v>N/A</v>
      </c>
      <c r="I405" s="25">
        <v>0</v>
      </c>
      <c r="J405" s="25">
        <v>50</v>
      </c>
      <c r="K405" s="26" t="s">
        <v>49</v>
      </c>
      <c r="L405" s="27" t="str">
        <f>IF(J405="Div by 0", "N/A", IF(K405="N/A","N/A", IF(J405&gt;VALUE(MID(K405,1,2)), "No", IF(J405&lt;-1*VALUE(MID(K405,1,2)), "No", "Yes"))))</f>
        <v>N/A</v>
      </c>
    </row>
    <row r="406" spans="1:12" x14ac:dyDescent="0.25">
      <c r="A406" s="40" t="s">
        <v>337</v>
      </c>
      <c r="B406" s="26" t="s">
        <v>49</v>
      </c>
      <c r="C406" s="23">
        <v>84</v>
      </c>
      <c r="D406" s="24" t="str">
        <f>IF($B406="N/A","N/A",IF(C406&gt;10,"No",IF(C406&lt;-10,"No","Yes")))</f>
        <v>N/A</v>
      </c>
      <c r="E406" s="23">
        <v>108</v>
      </c>
      <c r="F406" s="24" t="str">
        <f>IF($B406="N/A","N/A",IF(E406&gt;10,"No",IF(E406&lt;-10,"No","Yes")))</f>
        <v>N/A</v>
      </c>
      <c r="G406" s="23">
        <v>119</v>
      </c>
      <c r="H406" s="24" t="str">
        <f>IF($B406="N/A","N/A",IF(G406&gt;10,"No",IF(G406&lt;-10,"No","Yes")))</f>
        <v>N/A</v>
      </c>
      <c r="I406" s="25">
        <v>28.57</v>
      </c>
      <c r="J406" s="25">
        <v>10.19</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6201.9502280999995</v>
      </c>
      <c r="D408" s="24" t="str">
        <f>IF($B408="N/A","N/A",IF(C408&gt;10,"No",IF(C408&lt;-10,"No","Yes")))</f>
        <v>N/A</v>
      </c>
      <c r="E408" s="38">
        <v>6416.4162066999997</v>
      </c>
      <c r="F408" s="24" t="str">
        <f>IF($B408="N/A","N/A",IF(E408&gt;10,"No",IF(E408&lt;-10,"No","Yes")))</f>
        <v>N/A</v>
      </c>
      <c r="G408" s="38">
        <v>6297.7434388000001</v>
      </c>
      <c r="H408" s="24" t="str">
        <f>IF($B408="N/A","N/A",IF(G408&gt;10,"No",IF(G408&lt;-10,"No","Yes")))</f>
        <v>N/A</v>
      </c>
      <c r="I408" s="25">
        <v>3.4580000000000002</v>
      </c>
      <c r="J408" s="25">
        <v>-1.85</v>
      </c>
      <c r="K408" s="26" t="s">
        <v>1191</v>
      </c>
      <c r="L408" s="27" t="str">
        <f>IF(J408="Div by 0", "N/A", IF(K408="N/A","N/A", IF(J408&gt;VALUE(MID(K408,1,2)), "No", IF(J408&lt;-1*VALUE(MID(K408,1,2)), "No", "Yes"))))</f>
        <v>Yes</v>
      </c>
    </row>
    <row r="409" spans="1:12" x14ac:dyDescent="0.25">
      <c r="A409" s="3" t="s">
        <v>523</v>
      </c>
      <c r="B409" s="26" t="s">
        <v>49</v>
      </c>
      <c r="C409" s="38">
        <v>15951.203643999999</v>
      </c>
      <c r="D409" s="24" t="str">
        <f>IF($B409="N/A","N/A",IF(C409&gt;10,"No",IF(C409&lt;-10,"No","Yes")))</f>
        <v>N/A</v>
      </c>
      <c r="E409" s="38">
        <v>17189.657163</v>
      </c>
      <c r="F409" s="24" t="str">
        <f>IF($B409="N/A","N/A",IF(E409&gt;10,"No",IF(E409&lt;-10,"No","Yes")))</f>
        <v>N/A</v>
      </c>
      <c r="G409" s="38">
        <v>16828.805898999999</v>
      </c>
      <c r="H409" s="24" t="str">
        <f>IF($B409="N/A","N/A",IF(G409&gt;10,"No",IF(G409&lt;-10,"No","Yes")))</f>
        <v>N/A</v>
      </c>
      <c r="I409" s="25">
        <v>7.7640000000000002</v>
      </c>
      <c r="J409" s="25">
        <v>-2.1</v>
      </c>
      <c r="K409" s="26" t="s">
        <v>1191</v>
      </c>
      <c r="L409" s="27" t="str">
        <f>IF(J409="Div by 0", "N/A", IF(K409="N/A","N/A", IF(J409&gt;VALUE(MID(K409,1,2)), "No", IF(J409&lt;-1*VALUE(MID(K409,1,2)), "No", "Yes"))))</f>
        <v>Yes</v>
      </c>
    </row>
    <row r="410" spans="1:12" x14ac:dyDescent="0.25">
      <c r="A410" s="3" t="s">
        <v>526</v>
      </c>
      <c r="B410" s="26" t="s">
        <v>49</v>
      </c>
      <c r="C410" s="38">
        <v>18656.158722</v>
      </c>
      <c r="D410" s="24" t="str">
        <f>IF($B410="N/A","N/A",IF(C410&gt;10,"No",IF(C410&lt;-10,"No","Yes")))</f>
        <v>N/A</v>
      </c>
      <c r="E410" s="38">
        <v>19560.157812000001</v>
      </c>
      <c r="F410" s="24" t="str">
        <f>IF($B410="N/A","N/A",IF(E410&gt;10,"No",IF(E410&lt;-10,"No","Yes")))</f>
        <v>N/A</v>
      </c>
      <c r="G410" s="38">
        <v>19364.824839000001</v>
      </c>
      <c r="H410" s="24" t="str">
        <f>IF($B410="N/A","N/A",IF(G410&gt;10,"No",IF(G410&lt;-10,"No","Yes")))</f>
        <v>N/A</v>
      </c>
      <c r="I410" s="25">
        <v>4.8460000000000001</v>
      </c>
      <c r="J410" s="25">
        <v>-0.999</v>
      </c>
      <c r="K410" s="26" t="s">
        <v>1191</v>
      </c>
      <c r="L410" s="27" t="str">
        <f>IF(J410="Div by 0", "N/A", IF(K410="N/A","N/A", IF(J410&gt;VALUE(MID(K410,1,2)), "No", IF(J410&lt;-1*VALUE(MID(K410,1,2)), "No", "Yes"))))</f>
        <v>Yes</v>
      </c>
    </row>
    <row r="411" spans="1:12" x14ac:dyDescent="0.25">
      <c r="A411" s="3" t="s">
        <v>529</v>
      </c>
      <c r="B411" s="26" t="s">
        <v>49</v>
      </c>
      <c r="C411" s="38">
        <v>2363.7207290000001</v>
      </c>
      <c r="D411" s="24" t="str">
        <f>IF($B411="N/A","N/A",IF(C411&gt;10,"No",IF(C411&lt;-10,"No","Yes")))</f>
        <v>N/A</v>
      </c>
      <c r="E411" s="38">
        <v>2443.5247565999998</v>
      </c>
      <c r="F411" s="24" t="str">
        <f>IF($B411="N/A","N/A",IF(E411&gt;10,"No",IF(E411&lt;-10,"No","Yes")))</f>
        <v>N/A</v>
      </c>
      <c r="G411" s="38">
        <v>2509.8188085000002</v>
      </c>
      <c r="H411" s="24" t="str">
        <f>IF($B411="N/A","N/A",IF(G411&gt;10,"No",IF(G411&lt;-10,"No","Yes")))</f>
        <v>N/A</v>
      </c>
      <c r="I411" s="25">
        <v>3.3759999999999999</v>
      </c>
      <c r="J411" s="25">
        <v>2.7130000000000001</v>
      </c>
      <c r="K411" s="26" t="s">
        <v>1191</v>
      </c>
      <c r="L411" s="27" t="str">
        <f>IF(J411="Div by 0", "N/A", IF(K411="N/A","N/A", IF(J411&gt;VALUE(MID(K411,1,2)), "No", IF(J411&lt;-1*VALUE(MID(K411,1,2)), "No", "Yes"))))</f>
        <v>Yes</v>
      </c>
    </row>
    <row r="412" spans="1:12" x14ac:dyDescent="0.25">
      <c r="A412" s="3" t="s">
        <v>531</v>
      </c>
      <c r="B412" s="26" t="s">
        <v>49</v>
      </c>
      <c r="C412" s="38">
        <v>3447.0093289000001</v>
      </c>
      <c r="D412" s="24" t="str">
        <f>IF($B412="N/A","N/A",IF(C412&gt;10,"No",IF(C412&lt;-10,"No","Yes")))</f>
        <v>N/A</v>
      </c>
      <c r="E412" s="38">
        <v>3527.2657135999998</v>
      </c>
      <c r="F412" s="24" t="str">
        <f>IF($B412="N/A","N/A",IF(E412&gt;10,"No",IF(E412&lt;-10,"No","Yes")))</f>
        <v>N/A</v>
      </c>
      <c r="G412" s="38">
        <v>3719.3696571</v>
      </c>
      <c r="H412" s="24" t="str">
        <f>IF($B412="N/A","N/A",IF(G412&gt;10,"No",IF(G412&lt;-10,"No","Yes")))</f>
        <v>N/A</v>
      </c>
      <c r="I412" s="25">
        <v>2.3279999999999998</v>
      </c>
      <c r="J412" s="25">
        <v>5.4459999999999997</v>
      </c>
      <c r="K412" s="26" t="s">
        <v>1191</v>
      </c>
      <c r="L412" s="27" t="str">
        <f>IF(J412="Div by 0", "N/A", IF(K412="N/A","N/A", IF(J412&gt;VALUE(MID(K412,1,2)), "No", IF(J412&lt;-1*VALUE(MID(K412,1,2)), "No", "Yes"))))</f>
        <v>Yes</v>
      </c>
    </row>
    <row r="413" spans="1:12" ht="14.25" customHeight="1" x14ac:dyDescent="0.25">
      <c r="A413" s="196" t="s">
        <v>1213</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6235.9929507999996</v>
      </c>
      <c r="F414" s="24" t="str">
        <f t="shared" ref="F414:F415" si="136">IF($B414="N/A","N/A",IF(E414&gt;10,"No",IF(E414&lt;-10,"No","Yes")))</f>
        <v>N/A</v>
      </c>
      <c r="G414" s="38">
        <v>6148.8610943000003</v>
      </c>
      <c r="H414" s="24" t="str">
        <f t="shared" ref="H414:H415" si="137">IF($B414="N/A","N/A",IF(G414&gt;10,"No",IF(G414&lt;-10,"No","Yes")))</f>
        <v>N/A</v>
      </c>
      <c r="I414" s="25" t="s">
        <v>49</v>
      </c>
      <c r="J414" s="25">
        <v>-1.4</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6667.1342500999999</v>
      </c>
      <c r="F415" s="24" t="str">
        <f t="shared" si="136"/>
        <v>N/A</v>
      </c>
      <c r="G415" s="38">
        <v>6500.9749955999996</v>
      </c>
      <c r="H415" s="24" t="str">
        <f t="shared" si="137"/>
        <v>N/A</v>
      </c>
      <c r="I415" s="25" t="s">
        <v>49</v>
      </c>
      <c r="J415" s="25">
        <v>-2.4900000000000002</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15156.278466</v>
      </c>
      <c r="D417" s="24" t="str">
        <f>IF($B417="N/A","N/A",IF(C417&gt;10,"No",IF(C417&lt;-10,"No","Yes")))</f>
        <v>N/A</v>
      </c>
      <c r="E417" s="38">
        <v>15951.343419999999</v>
      </c>
      <c r="F417" s="24" t="str">
        <f>IF($B417="N/A","N/A",IF(E417&gt;10,"No",IF(E417&lt;-10,"No","Yes")))</f>
        <v>N/A</v>
      </c>
      <c r="G417" s="38">
        <v>15539.408285</v>
      </c>
      <c r="H417" s="24" t="str">
        <f>IF($B417="N/A","N/A",IF(G417&gt;10,"No",IF(G417&lt;-10,"No","Yes")))</f>
        <v>N/A</v>
      </c>
      <c r="I417" s="25">
        <v>5.2460000000000004</v>
      </c>
      <c r="J417" s="25">
        <v>-2.58</v>
      </c>
      <c r="K417" s="26" t="s">
        <v>1191</v>
      </c>
      <c r="L417" s="27" t="str">
        <f>IF(J417="Div by 0", "N/A", IF(K417="N/A","N/A", IF(J417&gt;VALUE(MID(K417,1,2)), "No", IF(J417&lt;-1*VALUE(MID(K417,1,2)), "No", "Yes"))))</f>
        <v>Yes</v>
      </c>
    </row>
    <row r="418" spans="1:12" x14ac:dyDescent="0.25">
      <c r="A418" s="3" t="s">
        <v>523</v>
      </c>
      <c r="B418" s="26" t="s">
        <v>49</v>
      </c>
      <c r="C418" s="38">
        <v>16037.447437999999</v>
      </c>
      <c r="D418" s="24" t="str">
        <f>IF($B418="N/A","N/A",IF(C418&gt;10,"No",IF(C418&lt;-10,"No","Yes")))</f>
        <v>N/A</v>
      </c>
      <c r="E418" s="38">
        <v>17210.898120999998</v>
      </c>
      <c r="F418" s="24" t="str">
        <f>IF($B418="N/A","N/A",IF(E418&gt;10,"No",IF(E418&lt;-10,"No","Yes")))</f>
        <v>N/A</v>
      </c>
      <c r="G418" s="38">
        <v>16847.006615999999</v>
      </c>
      <c r="H418" s="24" t="str">
        <f>IF($B418="N/A","N/A",IF(G418&gt;10,"No",IF(G418&lt;-10,"No","Yes")))</f>
        <v>N/A</v>
      </c>
      <c r="I418" s="25">
        <v>7.3170000000000002</v>
      </c>
      <c r="J418" s="25">
        <v>-2.11</v>
      </c>
      <c r="K418" s="26" t="s">
        <v>1191</v>
      </c>
      <c r="L418" s="27" t="str">
        <f>IF(J418="Div by 0", "N/A", IF(K418="N/A","N/A", IF(J418&gt;VALUE(MID(K418,1,2)), "No", IF(J418&lt;-1*VALUE(MID(K418,1,2)), "No", "Yes"))))</f>
        <v>Yes</v>
      </c>
    </row>
    <row r="419" spans="1:12" x14ac:dyDescent="0.25">
      <c r="A419" s="3" t="s">
        <v>526</v>
      </c>
      <c r="B419" s="26" t="s">
        <v>49</v>
      </c>
      <c r="C419" s="38">
        <v>14570.301029</v>
      </c>
      <c r="D419" s="24" t="str">
        <f>IF($B419="N/A","N/A",IF(C419&gt;10,"No",IF(C419&lt;-10,"No","Yes")))</f>
        <v>N/A</v>
      </c>
      <c r="E419" s="38">
        <v>15213.070052999999</v>
      </c>
      <c r="F419" s="24" t="str">
        <f>IF($B419="N/A","N/A",IF(E419&gt;10,"No",IF(E419&lt;-10,"No","Yes")))</f>
        <v>N/A</v>
      </c>
      <c r="G419" s="38">
        <v>15036.879524</v>
      </c>
      <c r="H419" s="24" t="str">
        <f>IF($B419="N/A","N/A",IF(G419&gt;10,"No",IF(G419&lt;-10,"No","Yes")))</f>
        <v>N/A</v>
      </c>
      <c r="I419" s="25">
        <v>4.4119999999999999</v>
      </c>
      <c r="J419" s="25">
        <v>-1.1599999999999999</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15390.049411</v>
      </c>
      <c r="F420" s="24" t="str">
        <f t="shared" ref="F420:F421" si="139">IF($B420="N/A","N/A",IF(E420&gt;10,"No",IF(E420&lt;-10,"No","Yes")))</f>
        <v>N/A</v>
      </c>
      <c r="G420" s="38">
        <v>15072.848333</v>
      </c>
      <c r="H420" s="24" t="str">
        <f t="shared" ref="H420:H421" si="140">IF($B420="N/A","N/A",IF(G420&gt;10,"No",IF(G420&lt;-10,"No","Yes")))</f>
        <v>N/A</v>
      </c>
      <c r="I420" s="25" t="s">
        <v>49</v>
      </c>
      <c r="J420" s="25">
        <v>-2.06</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16927.588540000001</v>
      </c>
      <c r="F421" s="24" t="str">
        <f t="shared" si="139"/>
        <v>N/A</v>
      </c>
      <c r="G421" s="38">
        <v>16331.451421</v>
      </c>
      <c r="H421" s="24" t="str">
        <f t="shared" si="140"/>
        <v>N/A</v>
      </c>
      <c r="I421" s="25" t="s">
        <v>49</v>
      </c>
      <c r="J421" s="25">
        <v>-3.52</v>
      </c>
      <c r="K421" s="26" t="s">
        <v>1191</v>
      </c>
      <c r="L421" s="27" t="str">
        <f>IF(J421="Div by 0", "N/A", IF(OR(J421="N/A",K421="N/A"),"N/A", IF(J421&gt;VALUE(MID(K421,1,2)), "No", IF(J421&lt;-1*VALUE(MID(K421,1,2)), "No", "Yes"))))</f>
        <v>Yes</v>
      </c>
    </row>
    <row r="422" spans="1:12" x14ac:dyDescent="0.25">
      <c r="A422" s="3" t="s">
        <v>1073</v>
      </c>
      <c r="B422" s="26" t="s">
        <v>49</v>
      </c>
      <c r="C422" s="38">
        <v>6018.9852547</v>
      </c>
      <c r="D422" s="24" t="str">
        <f t="shared" ref="D422:D434" si="141">IF($B422="N/A","N/A",IF(C422&gt;10,"No",IF(C422&lt;-10,"No","Yes")))</f>
        <v>N/A</v>
      </c>
      <c r="E422" s="38">
        <v>8869.1285955999992</v>
      </c>
      <c r="F422" s="24" t="str">
        <f t="shared" ref="F422:F434" si="142">IF($B422="N/A","N/A",IF(E422&gt;10,"No",IF(E422&lt;-10,"No","Yes")))</f>
        <v>N/A</v>
      </c>
      <c r="G422" s="38">
        <v>7176.5787610999996</v>
      </c>
      <c r="H422" s="24" t="str">
        <f t="shared" ref="H422:H434" si="143">IF($B422="N/A","N/A",IF(G422&gt;10,"No",IF(G422&lt;-10,"No","Yes")))</f>
        <v>N/A</v>
      </c>
      <c r="I422" s="25">
        <v>47.35</v>
      </c>
      <c r="J422" s="25">
        <v>-19.100000000000001</v>
      </c>
      <c r="K422" s="26" t="s">
        <v>1191</v>
      </c>
      <c r="L422" s="27" t="str">
        <f t="shared" ref="L422:L434" si="144">IF(J422="Div by 0", "N/A", IF(K422="N/A","N/A", IF(J422&gt;VALUE(MID(K422,1,2)), "No", IF(J422&lt;-1*VALUE(MID(K422,1,2)), "No", "Yes"))))</f>
        <v>Yes</v>
      </c>
    </row>
    <row r="423" spans="1:12" x14ac:dyDescent="0.25">
      <c r="A423" s="3" t="s">
        <v>824</v>
      </c>
      <c r="B423" s="26" t="s">
        <v>49</v>
      </c>
      <c r="C423" s="38">
        <v>1692.3300658000001</v>
      </c>
      <c r="D423" s="24" t="str">
        <f t="shared" si="141"/>
        <v>N/A</v>
      </c>
      <c r="E423" s="38">
        <v>1690.7036049000001</v>
      </c>
      <c r="F423" s="24" t="str">
        <f t="shared" si="142"/>
        <v>N/A</v>
      </c>
      <c r="G423" s="38">
        <v>1776.1952292000001</v>
      </c>
      <c r="H423" s="24" t="str">
        <f t="shared" si="143"/>
        <v>N/A</v>
      </c>
      <c r="I423" s="25">
        <v>-9.6000000000000002E-2</v>
      </c>
      <c r="J423" s="25">
        <v>5.0570000000000004</v>
      </c>
      <c r="K423" s="26" t="s">
        <v>1191</v>
      </c>
      <c r="L423" s="27" t="str">
        <f t="shared" si="144"/>
        <v>Yes</v>
      </c>
    </row>
    <row r="424" spans="1:12" x14ac:dyDescent="0.25">
      <c r="A424" s="3" t="s">
        <v>825</v>
      </c>
      <c r="B424" s="26" t="s">
        <v>49</v>
      </c>
      <c r="C424" s="38">
        <v>13404.668398</v>
      </c>
      <c r="D424" s="24" t="str">
        <f t="shared" si="141"/>
        <v>N/A</v>
      </c>
      <c r="E424" s="38">
        <v>14084.895544000001</v>
      </c>
      <c r="F424" s="24" t="str">
        <f t="shared" si="142"/>
        <v>N/A</v>
      </c>
      <c r="G424" s="38">
        <v>14186.452262000001</v>
      </c>
      <c r="H424" s="24" t="str">
        <f t="shared" si="143"/>
        <v>N/A</v>
      </c>
      <c r="I424" s="25">
        <v>5.0750000000000002</v>
      </c>
      <c r="J424" s="25">
        <v>0.72099999999999997</v>
      </c>
      <c r="K424" s="26" t="s">
        <v>1191</v>
      </c>
      <c r="L424" s="27" t="str">
        <f t="shared" si="144"/>
        <v>Yes</v>
      </c>
    </row>
    <row r="425" spans="1:12" x14ac:dyDescent="0.25">
      <c r="A425" s="3" t="s">
        <v>826</v>
      </c>
      <c r="B425" s="26" t="s">
        <v>49</v>
      </c>
      <c r="C425" s="38">
        <v>238.69825634</v>
      </c>
      <c r="D425" s="24" t="str">
        <f t="shared" si="141"/>
        <v>N/A</v>
      </c>
      <c r="E425" s="38">
        <v>210.06487005</v>
      </c>
      <c r="F425" s="24" t="str">
        <f t="shared" si="142"/>
        <v>N/A</v>
      </c>
      <c r="G425" s="38">
        <v>273.05248212999999</v>
      </c>
      <c r="H425" s="24" t="str">
        <f t="shared" si="143"/>
        <v>N/A</v>
      </c>
      <c r="I425" s="25">
        <v>-12</v>
      </c>
      <c r="J425" s="25">
        <v>29.98</v>
      </c>
      <c r="K425" s="26" t="s">
        <v>1191</v>
      </c>
      <c r="L425" s="27" t="str">
        <f t="shared" si="144"/>
        <v>Yes</v>
      </c>
    </row>
    <row r="426" spans="1:12" x14ac:dyDescent="0.25">
      <c r="A426" s="3" t="s">
        <v>827</v>
      </c>
      <c r="B426" s="26" t="s">
        <v>49</v>
      </c>
      <c r="C426" s="38" t="s">
        <v>1205</v>
      </c>
      <c r="D426" s="24" t="str">
        <f t="shared" si="141"/>
        <v>N/A</v>
      </c>
      <c r="E426" s="38" t="s">
        <v>1205</v>
      </c>
      <c r="F426" s="24" t="str">
        <f t="shared" si="142"/>
        <v>N/A</v>
      </c>
      <c r="G426" s="38" t="s">
        <v>1205</v>
      </c>
      <c r="H426" s="24" t="str">
        <f t="shared" si="143"/>
        <v>N/A</v>
      </c>
      <c r="I426" s="25" t="s">
        <v>1205</v>
      </c>
      <c r="J426" s="25" t="s">
        <v>1205</v>
      </c>
      <c r="K426" s="26" t="s">
        <v>1191</v>
      </c>
      <c r="L426" s="27" t="str">
        <f t="shared" si="144"/>
        <v>N/A</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213.76770185999999</v>
      </c>
      <c r="D428" s="24" t="str">
        <f t="shared" si="141"/>
        <v>N/A</v>
      </c>
      <c r="E428" s="38">
        <v>179.25122493999999</v>
      </c>
      <c r="F428" s="24" t="str">
        <f t="shared" si="142"/>
        <v>N/A</v>
      </c>
      <c r="G428" s="38">
        <v>202.57575757999999</v>
      </c>
      <c r="H428" s="24" t="str">
        <f t="shared" si="143"/>
        <v>N/A</v>
      </c>
      <c r="I428" s="25">
        <v>-16.100000000000001</v>
      </c>
      <c r="J428" s="25">
        <v>13.01</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43052.957585999997</v>
      </c>
      <c r="D430" s="24" t="str">
        <f t="shared" si="141"/>
        <v>N/A</v>
      </c>
      <c r="E430" s="38">
        <v>47101.499005999998</v>
      </c>
      <c r="F430" s="24" t="str">
        <f t="shared" si="142"/>
        <v>N/A</v>
      </c>
      <c r="G430" s="38">
        <v>46091.619659999997</v>
      </c>
      <c r="H430" s="24" t="str">
        <f t="shared" si="143"/>
        <v>N/A</v>
      </c>
      <c r="I430" s="25">
        <v>9.4039999999999999</v>
      </c>
      <c r="J430" s="25">
        <v>-2.14</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21419.464418</v>
      </c>
      <c r="D433" s="24" t="str">
        <f t="shared" si="141"/>
        <v>N/A</v>
      </c>
      <c r="E433" s="38">
        <v>22856.428982000001</v>
      </c>
      <c r="F433" s="24" t="str">
        <f t="shared" si="142"/>
        <v>N/A</v>
      </c>
      <c r="G433" s="38">
        <v>22329.463625</v>
      </c>
      <c r="H433" s="24" t="str">
        <f t="shared" si="143"/>
        <v>N/A</v>
      </c>
      <c r="I433" s="25">
        <v>6.7089999999999996</v>
      </c>
      <c r="J433" s="25">
        <v>-2.31</v>
      </c>
      <c r="K433" s="26" t="s">
        <v>1191</v>
      </c>
      <c r="L433" s="27" t="str">
        <f t="shared" si="144"/>
        <v>Yes</v>
      </c>
    </row>
    <row r="434" spans="1:12" ht="12.75" customHeight="1" x14ac:dyDescent="0.25">
      <c r="A434" s="78" t="s">
        <v>834</v>
      </c>
      <c r="B434" s="26" t="s">
        <v>49</v>
      </c>
      <c r="C434" s="38">
        <v>1134.2425745999999</v>
      </c>
      <c r="D434" s="24" t="str">
        <f t="shared" si="141"/>
        <v>N/A</v>
      </c>
      <c r="E434" s="38">
        <v>1110.0417953000001</v>
      </c>
      <c r="F434" s="24" t="str">
        <f t="shared" si="142"/>
        <v>N/A</v>
      </c>
      <c r="G434" s="38">
        <v>1138.3127549999999</v>
      </c>
      <c r="H434" s="24" t="str">
        <f t="shared" si="143"/>
        <v>N/A</v>
      </c>
      <c r="I434" s="25">
        <v>-2.13</v>
      </c>
      <c r="J434" s="25">
        <v>2.5470000000000002</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52340.718745999999</v>
      </c>
      <c r="D436" s="24" t="str">
        <f>IF($B436="N/A","N/A",IF(C436&gt;10,"No",IF(C436&lt;-10,"No","Yes")))</f>
        <v>N/A</v>
      </c>
      <c r="E436" s="28">
        <v>57815.316610000002</v>
      </c>
      <c r="F436" s="24" t="str">
        <f>IF($B436="N/A","N/A",IF(E436&gt;10,"No",IF(E436&lt;-10,"No","Yes")))</f>
        <v>N/A</v>
      </c>
      <c r="G436" s="28">
        <v>57584.215129999997</v>
      </c>
      <c r="H436" s="24" t="str">
        <f>IF($B436="N/A","N/A",IF(G436&gt;10,"No",IF(G436&lt;-10,"No","Yes")))</f>
        <v>N/A</v>
      </c>
      <c r="I436" s="25">
        <v>10.46</v>
      </c>
      <c r="J436" s="25">
        <v>-0.4</v>
      </c>
      <c r="K436" s="26" t="s">
        <v>1191</v>
      </c>
      <c r="L436" s="27" t="str">
        <f>IF(J436="Div by 0", "N/A", IF(K436="N/A","N/A", IF(J436&gt;VALUE(MID(K436,1,2)), "No", IF(J436&lt;-1*VALUE(MID(K436,1,2)), "No", "Yes"))))</f>
        <v>Yes</v>
      </c>
    </row>
    <row r="437" spans="1:12" ht="12.75" customHeight="1" x14ac:dyDescent="0.25">
      <c r="A437" s="76" t="s">
        <v>732</v>
      </c>
      <c r="B437" s="22" t="s">
        <v>49</v>
      </c>
      <c r="C437" s="28">
        <v>36010.118835000001</v>
      </c>
      <c r="D437" s="24" t="str">
        <f>IF($B437="N/A","N/A",IF(C437&gt;10,"No",IF(C437&lt;-10,"No","Yes")))</f>
        <v>N/A</v>
      </c>
      <c r="E437" s="28">
        <v>38495.089900999999</v>
      </c>
      <c r="F437" s="24" t="str">
        <f>IF($B437="N/A","N/A",IF(E437&gt;10,"No",IF(E437&lt;-10,"No","Yes")))</f>
        <v>N/A</v>
      </c>
      <c r="G437" s="28">
        <v>38182.631345000002</v>
      </c>
      <c r="H437" s="24" t="str">
        <f>IF($B437="N/A","N/A",IF(G437&gt;10,"No",IF(G437&lt;-10,"No","Yes")))</f>
        <v>N/A</v>
      </c>
      <c r="I437" s="25">
        <v>6.9009999999999998</v>
      </c>
      <c r="J437" s="25">
        <v>-0.81200000000000006</v>
      </c>
      <c r="K437" s="26" t="s">
        <v>1191</v>
      </c>
      <c r="L437" s="27" t="str">
        <f>IF(J437="Div by 0", "N/A", IF(K437="N/A","N/A", IF(J437&gt;VALUE(MID(K437,1,2)), "No", IF(J437&lt;-1*VALUE(MID(K437,1,2)), "No", "Yes"))))</f>
        <v>Yes</v>
      </c>
    </row>
    <row r="438" spans="1:12" ht="25" x14ac:dyDescent="0.25">
      <c r="A438" s="78" t="s">
        <v>733</v>
      </c>
      <c r="B438" s="22" t="s">
        <v>49</v>
      </c>
      <c r="C438" s="28">
        <v>55138.002826999997</v>
      </c>
      <c r="D438" s="24" t="str">
        <f>IF($B438="N/A","N/A",IF(C438&gt;10,"No",IF(C438&lt;-10,"No","Yes")))</f>
        <v>N/A</v>
      </c>
      <c r="E438" s="28">
        <v>59240.138620999998</v>
      </c>
      <c r="F438" s="24" t="str">
        <f>IF($B438="N/A","N/A",IF(E438&gt;10,"No",IF(E438&lt;-10,"No","Yes")))</f>
        <v>N/A</v>
      </c>
      <c r="G438" s="28">
        <v>63686.056114999999</v>
      </c>
      <c r="H438" s="24" t="str">
        <f>IF($B438="N/A","N/A",IF(G438&gt;10,"No",IF(G438&lt;-10,"No","Yes")))</f>
        <v>N/A</v>
      </c>
      <c r="I438" s="25">
        <v>7.44</v>
      </c>
      <c r="J438" s="25">
        <v>7.5049999999999999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48829.817818000003</v>
      </c>
      <c r="D440" s="24" t="str">
        <f t="shared" ref="D440:D450" si="145">IF($B440="N/A","N/A",IF(C440&gt;10,"No",IF(C440&lt;-10,"No","Yes")))</f>
        <v>N/A</v>
      </c>
      <c r="E440" s="28">
        <v>46917.769391000002</v>
      </c>
      <c r="F440" s="24" t="str">
        <f t="shared" ref="F440:F450" si="146">IF($B440="N/A","N/A",IF(E440&gt;10,"No",IF(E440&lt;-10,"No","Yes")))</f>
        <v>N/A</v>
      </c>
      <c r="G440" s="28">
        <v>46482.742508000003</v>
      </c>
      <c r="H440" s="24" t="str">
        <f t="shared" ref="H440:H450" si="147">IF($B440="N/A","N/A",IF(G440&gt;10,"No",IF(G440&lt;-10,"No","Yes")))</f>
        <v>N/A</v>
      </c>
      <c r="I440" s="25">
        <v>-3.92</v>
      </c>
      <c r="J440" s="25">
        <v>-0.92700000000000005</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32393.608252999999</v>
      </c>
      <c r="D441" s="24" t="str">
        <f t="shared" si="145"/>
        <v>N/A</v>
      </c>
      <c r="E441" s="28">
        <v>30525.259979999999</v>
      </c>
      <c r="F441" s="24" t="str">
        <f t="shared" si="146"/>
        <v>N/A</v>
      </c>
      <c r="G441" s="28">
        <v>30123.544211</v>
      </c>
      <c r="H441" s="24" t="str">
        <f t="shared" si="147"/>
        <v>N/A</v>
      </c>
      <c r="I441" s="25">
        <v>-5.77</v>
      </c>
      <c r="J441" s="25">
        <v>-1.32</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52435.240425999997</v>
      </c>
      <c r="D443" s="24" t="str">
        <f t="shared" si="145"/>
        <v>N/A</v>
      </c>
      <c r="E443" s="28">
        <v>53797.654788</v>
      </c>
      <c r="F443" s="24" t="str">
        <f t="shared" si="146"/>
        <v>N/A</v>
      </c>
      <c r="G443" s="28">
        <v>55303.712054000003</v>
      </c>
      <c r="H443" s="24" t="str">
        <f t="shared" si="147"/>
        <v>N/A</v>
      </c>
      <c r="I443" s="25">
        <v>2.5979999999999999</v>
      </c>
      <c r="J443" s="25">
        <v>2.7989999999999999</v>
      </c>
      <c r="K443" s="26" t="s">
        <v>1191</v>
      </c>
      <c r="L443" s="27" t="str">
        <f t="shared" si="148"/>
        <v>Yes</v>
      </c>
    </row>
    <row r="444" spans="1:12" ht="12.75" customHeight="1" x14ac:dyDescent="0.25">
      <c r="A444" s="39" t="s">
        <v>461</v>
      </c>
      <c r="B444" s="22" t="s">
        <v>49</v>
      </c>
      <c r="C444" s="28">
        <v>112802.36667</v>
      </c>
      <c r="D444" s="24" t="str">
        <f t="shared" si="145"/>
        <v>N/A</v>
      </c>
      <c r="E444" s="28">
        <v>120042.06061</v>
      </c>
      <c r="F444" s="24" t="str">
        <f t="shared" si="146"/>
        <v>N/A</v>
      </c>
      <c r="G444" s="28">
        <v>97763.941175999993</v>
      </c>
      <c r="H444" s="24" t="str">
        <f t="shared" si="147"/>
        <v>N/A</v>
      </c>
      <c r="I444" s="25">
        <v>6.4180000000000001</v>
      </c>
      <c r="J444" s="25">
        <v>-18.600000000000001</v>
      </c>
      <c r="K444" s="26" t="s">
        <v>1191</v>
      </c>
      <c r="L444" s="27" t="str">
        <f t="shared" si="148"/>
        <v>Yes</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53142.215545999999</v>
      </c>
      <c r="D446" s="24" t="str">
        <f t="shared" si="145"/>
        <v>N/A</v>
      </c>
      <c r="E446" s="28">
        <v>55096.216286000003</v>
      </c>
      <c r="F446" s="24" t="str">
        <f t="shared" si="146"/>
        <v>N/A</v>
      </c>
      <c r="G446" s="28">
        <v>54785.013144999997</v>
      </c>
      <c r="H446" s="24" t="str">
        <f t="shared" si="147"/>
        <v>N/A</v>
      </c>
      <c r="I446" s="25">
        <v>3.677</v>
      </c>
      <c r="J446" s="25">
        <v>-0.56499999999999995</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128230.04505</v>
      </c>
      <c r="D448" s="24" t="str">
        <f t="shared" si="145"/>
        <v>N/A</v>
      </c>
      <c r="E448" s="28">
        <v>131167.48415999999</v>
      </c>
      <c r="F448" s="24" t="str">
        <f t="shared" si="146"/>
        <v>N/A</v>
      </c>
      <c r="G448" s="28">
        <v>135047.10952</v>
      </c>
      <c r="H448" s="24" t="str">
        <f t="shared" si="147"/>
        <v>N/A</v>
      </c>
      <c r="I448" s="25">
        <v>2.2909999999999999</v>
      </c>
      <c r="J448" s="25">
        <v>2.9580000000000002</v>
      </c>
      <c r="K448" s="26" t="s">
        <v>1191</v>
      </c>
      <c r="L448" s="27" t="str">
        <f t="shared" si="148"/>
        <v>Yes</v>
      </c>
    </row>
    <row r="449" spans="1:12" ht="12.75" customHeight="1" x14ac:dyDescent="0.25">
      <c r="A449" s="3" t="s">
        <v>856</v>
      </c>
      <c r="B449" s="22" t="s">
        <v>49</v>
      </c>
      <c r="C449" s="28">
        <v>37898</v>
      </c>
      <c r="D449" s="24" t="str">
        <f>IF($B449="N/A","N/A",IF(C449&gt;10,"No",IF(C449&lt;-10,"No","Yes")))</f>
        <v>N/A</v>
      </c>
      <c r="E449" s="28">
        <v>42059.243742999999</v>
      </c>
      <c r="F449" s="24" t="str">
        <f>IF($B449="N/A","N/A",IF(E449&gt;10,"No",IF(E449&lt;-10,"No","Yes")))</f>
        <v>N/A</v>
      </c>
      <c r="G449" s="28">
        <v>46052.331486000003</v>
      </c>
      <c r="H449" s="24" t="str">
        <f>IF($B449="N/A","N/A",IF(G449&gt;10,"No",IF(G449&lt;-10,"No","Yes")))</f>
        <v>N/A</v>
      </c>
      <c r="I449" s="25">
        <v>10.98</v>
      </c>
      <c r="J449" s="25">
        <v>9.4939999999999998</v>
      </c>
      <c r="K449" s="26" t="s">
        <v>1191</v>
      </c>
      <c r="L449" s="27" t="str">
        <f t="shared" si="148"/>
        <v>Yes</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35668.119128999999</v>
      </c>
      <c r="D452" s="24" t="str">
        <f t="shared" ref="D452:D462" si="149">IF($B452="N/A","N/A",IF(C452&gt;10,"No",IF(C452&lt;-10,"No","Yes")))</f>
        <v>N/A</v>
      </c>
      <c r="E452" s="28">
        <v>31206.032696999999</v>
      </c>
      <c r="F452" s="24" t="str">
        <f t="shared" ref="F452:F462" si="150">IF($B452="N/A","N/A",IF(E452&gt;10,"No",IF(E452&lt;-10,"No","Yes")))</f>
        <v>N/A</v>
      </c>
      <c r="G452" s="28">
        <v>31086.301361999998</v>
      </c>
      <c r="H452" s="24" t="str">
        <f t="shared" ref="H452:H462" si="151">IF($B452="N/A","N/A",IF(G452&gt;10,"No",IF(G452&lt;-10,"No","Yes")))</f>
        <v>N/A</v>
      </c>
      <c r="I452" s="25">
        <v>-12.5</v>
      </c>
      <c r="J452" s="25">
        <v>-0.38400000000000001</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20270.247867999999</v>
      </c>
      <c r="D453" s="24" t="str">
        <f t="shared" si="149"/>
        <v>N/A</v>
      </c>
      <c r="E453" s="28">
        <v>11246.003720000001</v>
      </c>
      <c r="F453" s="24" t="str">
        <f t="shared" si="150"/>
        <v>N/A</v>
      </c>
      <c r="G453" s="28">
        <v>10954.7775</v>
      </c>
      <c r="H453" s="24" t="str">
        <f t="shared" si="151"/>
        <v>N/A</v>
      </c>
      <c r="I453" s="25">
        <v>-44.5</v>
      </c>
      <c r="J453" s="25">
        <v>-2.59</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1.4553191488999999</v>
      </c>
      <c r="D455" s="24" t="str">
        <f t="shared" si="149"/>
        <v>N/A</v>
      </c>
      <c r="E455" s="28">
        <v>0</v>
      </c>
      <c r="F455" s="24" t="str">
        <f t="shared" si="150"/>
        <v>N/A</v>
      </c>
      <c r="G455" s="28">
        <v>0</v>
      </c>
      <c r="H455" s="24" t="str">
        <f t="shared" si="151"/>
        <v>N/A</v>
      </c>
      <c r="I455" s="25">
        <v>-100</v>
      </c>
      <c r="J455" s="25" t="s">
        <v>1205</v>
      </c>
      <c r="K455" s="26" t="s">
        <v>1191</v>
      </c>
      <c r="L455" s="27" t="str">
        <f t="shared" si="152"/>
        <v>N/A</v>
      </c>
    </row>
    <row r="456" spans="1:12" ht="12.75" customHeight="1" x14ac:dyDescent="0.25">
      <c r="A456" s="39" t="s">
        <v>461</v>
      </c>
      <c r="B456" s="22" t="s">
        <v>49</v>
      </c>
      <c r="C456" s="28">
        <v>75308.766667000004</v>
      </c>
      <c r="D456" s="24" t="str">
        <f t="shared" si="149"/>
        <v>N/A</v>
      </c>
      <c r="E456" s="28">
        <v>88925.121211999998</v>
      </c>
      <c r="F456" s="24" t="str">
        <f t="shared" si="150"/>
        <v>N/A</v>
      </c>
      <c r="G456" s="28">
        <v>89653.911764999997</v>
      </c>
      <c r="H456" s="24" t="str">
        <f t="shared" si="151"/>
        <v>N/A</v>
      </c>
      <c r="I456" s="25">
        <v>18.079999999999998</v>
      </c>
      <c r="J456" s="25">
        <v>0.8196</v>
      </c>
      <c r="K456" s="26" t="s">
        <v>1191</v>
      </c>
      <c r="L456" s="27" t="str">
        <f t="shared" si="152"/>
        <v>Yes</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45280.026208000003</v>
      </c>
      <c r="D458" s="24" t="str">
        <f t="shared" si="149"/>
        <v>N/A</v>
      </c>
      <c r="E458" s="28">
        <v>46959.641965000003</v>
      </c>
      <c r="F458" s="24" t="str">
        <f t="shared" si="150"/>
        <v>N/A</v>
      </c>
      <c r="G458" s="28">
        <v>47127.113921999997</v>
      </c>
      <c r="H458" s="24" t="str">
        <f t="shared" si="151"/>
        <v>N/A</v>
      </c>
      <c r="I458" s="25">
        <v>3.7090000000000001</v>
      </c>
      <c r="J458" s="25">
        <v>0.35659999999999997</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5344.5945946000002</v>
      </c>
      <c r="D460" s="24" t="str">
        <f t="shared" si="149"/>
        <v>N/A</v>
      </c>
      <c r="E460" s="28">
        <v>5513.5746606000002</v>
      </c>
      <c r="F460" s="24" t="str">
        <f t="shared" si="150"/>
        <v>N/A</v>
      </c>
      <c r="G460" s="28">
        <v>5728.5714286000002</v>
      </c>
      <c r="H460" s="24" t="str">
        <f t="shared" si="151"/>
        <v>N/A</v>
      </c>
      <c r="I460" s="25">
        <v>3.1619999999999999</v>
      </c>
      <c r="J460" s="25">
        <v>3.899</v>
      </c>
      <c r="K460" s="26" t="s">
        <v>1191</v>
      </c>
      <c r="L460" s="27" t="str">
        <f t="shared" si="152"/>
        <v>Yes</v>
      </c>
    </row>
    <row r="461" spans="1:12" ht="12.75" customHeight="1" x14ac:dyDescent="0.25">
      <c r="A461" s="3" t="s">
        <v>856</v>
      </c>
      <c r="B461" s="22" t="s">
        <v>49</v>
      </c>
      <c r="C461" s="28">
        <v>2944.7785161000002</v>
      </c>
      <c r="D461" s="24" t="str">
        <f t="shared" si="149"/>
        <v>N/A</v>
      </c>
      <c r="E461" s="28">
        <v>3420.1991294999998</v>
      </c>
      <c r="F461" s="24" t="str">
        <f t="shared" si="150"/>
        <v>N/A</v>
      </c>
      <c r="G461" s="28">
        <v>4734.1951220000001</v>
      </c>
      <c r="H461" s="24" t="str">
        <f t="shared" si="151"/>
        <v>N/A</v>
      </c>
      <c r="I461" s="25">
        <v>16.14</v>
      </c>
      <c r="J461" s="25">
        <v>38.42</v>
      </c>
      <c r="K461" s="26" t="s">
        <v>1191</v>
      </c>
      <c r="L461" s="27" t="str">
        <f t="shared" si="152"/>
        <v>No</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6140252258</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6950.5706343000002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68693064</v>
      </c>
      <c r="D468" s="24" t="str">
        <f>IF($B468="N/A","N/A",IF(C468&gt;10,"No",IF(C468&lt;-10,"No","Yes")))</f>
        <v>N/A</v>
      </c>
      <c r="E468" s="38">
        <v>77994845</v>
      </c>
      <c r="F468" s="24" t="str">
        <f>IF($B468="N/A","N/A",IF(E468&gt;10,"No",IF(E468&lt;-10,"No","Yes")))</f>
        <v>N/A</v>
      </c>
      <c r="G468" s="38">
        <v>85650840</v>
      </c>
      <c r="H468" s="24" t="str">
        <f>IF($B468="N/A","N/A",IF(G468&gt;10,"No",IF(G468&lt;-10,"No","Yes")))</f>
        <v>N/A</v>
      </c>
      <c r="I468" s="25">
        <v>13.54</v>
      </c>
      <c r="J468" s="25">
        <v>9.8160000000000007</v>
      </c>
      <c r="K468" s="38" t="s">
        <v>49</v>
      </c>
      <c r="L468" s="27" t="str">
        <f>IF(J468="Div by 0", "N/A", IF(K468="N/A","N/A", IF(J468&gt;VALUE(MID(K468,1,2)), "No", IF(J468&lt;-1*VALUE(MID(K468,1,2)), "No", "Yes"))))</f>
        <v>N/A</v>
      </c>
    </row>
    <row r="469" spans="1:12" ht="12.75" customHeight="1" x14ac:dyDescent="0.25">
      <c r="A469" s="35" t="s">
        <v>1157</v>
      </c>
      <c r="B469" s="38" t="s">
        <v>49</v>
      </c>
      <c r="C469" s="38">
        <v>6857.6483976999998</v>
      </c>
      <c r="D469" s="24" t="str">
        <f>IF($B469="N/A","N/A",IF(C469&gt;10,"No",IF(C469&lt;-10,"No","Yes")))</f>
        <v>N/A</v>
      </c>
      <c r="E469" s="38">
        <v>7347.6066885999999</v>
      </c>
      <c r="F469" s="24" t="str">
        <f>IF($B469="N/A","N/A",IF(E469&gt;10,"No",IF(E469&lt;-10,"No","Yes")))</f>
        <v>N/A</v>
      </c>
      <c r="G469" s="38">
        <v>7389.4262790000002</v>
      </c>
      <c r="H469" s="24" t="str">
        <f>IF($B469="N/A","N/A",IF(G469&gt;10,"No",IF(G469&lt;-10,"No","Yes")))</f>
        <v>N/A</v>
      </c>
      <c r="I469" s="25">
        <v>7.1449999999999996</v>
      </c>
      <c r="J469" s="25">
        <v>0.56920000000000004</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28561832</v>
      </c>
      <c r="D471" s="24" t="str">
        <f>IF($B471="N/A","N/A",IF(C471&gt;10,"No",IF(C471&lt;-10,"No","Yes")))</f>
        <v>N/A</v>
      </c>
      <c r="E471" s="38">
        <v>31366571</v>
      </c>
      <c r="F471" s="24" t="str">
        <f>IF($B471="N/A","N/A",IF(E471&gt;10,"No",IF(E471&lt;-10,"No","Yes")))</f>
        <v>N/A</v>
      </c>
      <c r="G471" s="38">
        <v>33166227</v>
      </c>
      <c r="H471" s="24" t="str">
        <f>IF($B471="N/A","N/A",IF(G471&gt;10,"No",IF(G471&lt;-10,"No","Yes")))</f>
        <v>N/A</v>
      </c>
      <c r="I471" s="25">
        <v>9.82</v>
      </c>
      <c r="J471" s="25">
        <v>5.7370000000000001</v>
      </c>
      <c r="K471" s="38" t="s">
        <v>49</v>
      </c>
      <c r="L471" s="27" t="str">
        <f>IF(J471="Div by 0", "N/A", IF(K471="N/A","N/A", IF(J471&gt;VALUE(MID(K471,1,2)), "No", IF(J471&lt;-1*VALUE(MID(K471,1,2)), "No", "Yes"))))</f>
        <v>N/A</v>
      </c>
    </row>
    <row r="472" spans="1:12" ht="12.75" customHeight="1" x14ac:dyDescent="0.25">
      <c r="A472" s="35" t="s">
        <v>1159</v>
      </c>
      <c r="B472" s="38" t="s">
        <v>49</v>
      </c>
      <c r="C472" s="38">
        <v>912.48944123000001</v>
      </c>
      <c r="D472" s="24" t="str">
        <f>IF($B472="N/A","N/A",IF(C472&gt;10,"No",IF(C472&lt;-10,"No","Yes")))</f>
        <v>N/A</v>
      </c>
      <c r="E472" s="38">
        <v>937.99554425999997</v>
      </c>
      <c r="F472" s="24" t="str">
        <f>IF($B472="N/A","N/A",IF(E472&gt;10,"No",IF(E472&lt;-10,"No","Yes")))</f>
        <v>N/A</v>
      </c>
      <c r="G472" s="38">
        <v>945.09523266999997</v>
      </c>
      <c r="H472" s="24" t="str">
        <f>IF($B472="N/A","N/A",IF(G472&gt;10,"No",IF(G472&lt;-10,"No","Yes")))</f>
        <v>N/A</v>
      </c>
      <c r="I472" s="25">
        <v>2.7949999999999999</v>
      </c>
      <c r="J472" s="25">
        <v>0.75690000000000002</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69938478</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1306.1138438999999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2910368</v>
      </c>
      <c r="D480" s="24" t="str">
        <f>IF($B480="N/A","N/A",IF(C480&gt;10,"No",IF(C480&lt;-10,"No","Yes")))</f>
        <v>N/A</v>
      </c>
      <c r="E480" s="38">
        <v>2472643</v>
      </c>
      <c r="F480" s="24" t="str">
        <f>IF($B480="N/A","N/A",IF(E480&gt;10,"No",IF(E480&lt;-10,"No","Yes")))</f>
        <v>N/A</v>
      </c>
      <c r="G480" s="38">
        <v>1511992</v>
      </c>
      <c r="H480" s="24" t="str">
        <f>IF($B480="N/A","N/A",IF(G480&gt;10,"No",IF(G480&lt;-10,"No","Yes")))</f>
        <v>N/A</v>
      </c>
      <c r="I480" s="25">
        <v>-15</v>
      </c>
      <c r="J480" s="25">
        <v>-38.9</v>
      </c>
      <c r="K480" s="38" t="s">
        <v>49</v>
      </c>
      <c r="L480" s="27" t="str">
        <f>IF(J480="Div by 0", "N/A", IF(K480="N/A","N/A", IF(J480&gt;VALUE(MID(K480,1,2)), "No", IF(J480&lt;-1*VALUE(MID(K480,1,2)), "No", "Yes"))))</f>
        <v>N/A</v>
      </c>
    </row>
    <row r="481" spans="1:12" x14ac:dyDescent="0.25">
      <c r="A481" s="35" t="s">
        <v>1169</v>
      </c>
      <c r="B481" s="38" t="s">
        <v>49</v>
      </c>
      <c r="C481" s="38">
        <v>74.245975662999996</v>
      </c>
      <c r="D481" s="24" t="str">
        <f>IF($B481="N/A","N/A",IF(C481&gt;10,"No",IF(C481&lt;-10,"No","Yes")))</f>
        <v>N/A</v>
      </c>
      <c r="E481" s="38">
        <v>88.752440774999997</v>
      </c>
      <c r="F481" s="24" t="str">
        <f>IF($B481="N/A","N/A",IF(E481&gt;10,"No",IF(E481&lt;-10,"No","Yes")))</f>
        <v>N/A</v>
      </c>
      <c r="G481" s="38">
        <v>80.054640758000005</v>
      </c>
      <c r="H481" s="24" t="str">
        <f>IF($B481="N/A","N/A",IF(G481&gt;10,"No",IF(G481&lt;-10,"No","Yes")))</f>
        <v>N/A</v>
      </c>
      <c r="I481" s="25">
        <v>19.54</v>
      </c>
      <c r="J481" s="25">
        <v>-9.8000000000000007</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28526263</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57862.602434</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395358</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v>49419.75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1785.2172061000001</v>
      </c>
      <c r="F502" s="24" t="str">
        <f t="shared" ref="F502:F504" si="158">IF($B502="N/A","N/A",IF(E502&gt;10,"No",IF(E502&lt;-10,"No","Yes")))</f>
        <v>N/A</v>
      </c>
      <c r="G502" s="38">
        <v>1871.8261396</v>
      </c>
      <c r="H502" s="24" t="str">
        <f t="shared" ref="H502:H504" si="159">IF($B502="N/A","N/A",IF(G502&gt;10,"No",IF(G502&lt;-10,"No","Yes")))</f>
        <v>N/A</v>
      </c>
      <c r="I502" s="25" t="s">
        <v>49</v>
      </c>
      <c r="J502" s="25">
        <v>4.851</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1713.9900164999999</v>
      </c>
      <c r="F503" s="24" t="str">
        <f t="shared" si="158"/>
        <v>N/A</v>
      </c>
      <c r="G503" s="38">
        <v>1812.5196453000001</v>
      </c>
      <c r="H503" s="24" t="str">
        <f t="shared" si="159"/>
        <v>N/A</v>
      </c>
      <c r="I503" s="25" t="s">
        <v>1205</v>
      </c>
      <c r="J503" s="25">
        <v>5.7489999999999997</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3368.9119939000002</v>
      </c>
      <c r="F504" s="24" t="str">
        <f t="shared" si="158"/>
        <v>N/A</v>
      </c>
      <c r="G504" s="38">
        <v>3157.7174082000001</v>
      </c>
      <c r="H504" s="24" t="str">
        <f t="shared" si="159"/>
        <v>N/A</v>
      </c>
      <c r="I504" s="25" t="s">
        <v>1205</v>
      </c>
      <c r="J504" s="25">
        <v>-6.27</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773198</v>
      </c>
      <c r="D506" s="24" t="str">
        <f t="shared" ref="D506:D511" si="161">IF($B506="N/A","N/A",IF(C506&gt;10,"No",IF(C506&lt;-10,"No","Yes")))</f>
        <v>N/A</v>
      </c>
      <c r="E506" s="30">
        <v>827023</v>
      </c>
      <c r="F506" s="24" t="str">
        <f t="shared" ref="F506:F511" si="162">IF($B506="N/A","N/A",IF(E506&gt;10,"No",IF(E506&lt;-10,"No","Yes")))</f>
        <v>N/A</v>
      </c>
      <c r="G506" s="30">
        <v>928674</v>
      </c>
      <c r="H506" s="24" t="str">
        <f t="shared" ref="H506:H511" si="163">IF($B506="N/A","N/A",IF(G506&gt;10,"No",IF(G506&lt;-10,"No","Yes")))</f>
        <v>N/A</v>
      </c>
      <c r="I506" s="25">
        <v>6.9610000000000003</v>
      </c>
      <c r="J506" s="25">
        <v>12.29</v>
      </c>
      <c r="K506" s="30" t="s">
        <v>1191</v>
      </c>
      <c r="L506" s="27" t="str">
        <f t="shared" ref="L506:L514" si="164">IF(J506="Div by 0", "N/A", IF(K506="N/A","N/A", IF(J506&gt;VALUE(MID(K506,1,2)), "No", IF(J506&lt;-1*VALUE(MID(K506,1,2)), "No", "Yes"))))</f>
        <v>Yes</v>
      </c>
    </row>
    <row r="507" spans="1:12" x14ac:dyDescent="0.25">
      <c r="A507" s="3" t="s">
        <v>522</v>
      </c>
      <c r="B507" s="26" t="s">
        <v>49</v>
      </c>
      <c r="C507" s="30">
        <v>41410</v>
      </c>
      <c r="D507" s="24" t="str">
        <f t="shared" si="161"/>
        <v>N/A</v>
      </c>
      <c r="E507" s="30">
        <v>40951</v>
      </c>
      <c r="F507" s="24" t="str">
        <f t="shared" si="162"/>
        <v>N/A</v>
      </c>
      <c r="G507" s="30">
        <v>41798</v>
      </c>
      <c r="H507" s="24" t="str">
        <f t="shared" si="163"/>
        <v>N/A</v>
      </c>
      <c r="I507" s="25">
        <v>-1.1100000000000001</v>
      </c>
      <c r="J507" s="25">
        <v>2.0680000000000001</v>
      </c>
      <c r="K507" s="26" t="s">
        <v>1191</v>
      </c>
      <c r="L507" s="27" t="str">
        <f t="shared" si="164"/>
        <v>Yes</v>
      </c>
    </row>
    <row r="508" spans="1:12" x14ac:dyDescent="0.25">
      <c r="A508" s="3" t="s">
        <v>525</v>
      </c>
      <c r="B508" s="26" t="s">
        <v>49</v>
      </c>
      <c r="C508" s="30">
        <v>127176</v>
      </c>
      <c r="D508" s="24" t="str">
        <f t="shared" si="161"/>
        <v>N/A</v>
      </c>
      <c r="E508" s="30">
        <v>130501</v>
      </c>
      <c r="F508" s="24" t="str">
        <f t="shared" si="162"/>
        <v>N/A</v>
      </c>
      <c r="G508" s="30">
        <v>138706</v>
      </c>
      <c r="H508" s="24" t="str">
        <f t="shared" si="163"/>
        <v>N/A</v>
      </c>
      <c r="I508" s="25">
        <v>2.6139999999999999</v>
      </c>
      <c r="J508" s="25">
        <v>6.2869999999999999</v>
      </c>
      <c r="K508" s="26" t="s">
        <v>1191</v>
      </c>
      <c r="L508" s="27" t="str">
        <f t="shared" si="164"/>
        <v>Yes</v>
      </c>
    </row>
    <row r="509" spans="1:12" x14ac:dyDescent="0.25">
      <c r="A509" s="3" t="s">
        <v>528</v>
      </c>
      <c r="B509" s="26" t="s">
        <v>49</v>
      </c>
      <c r="C509" s="30">
        <v>485194</v>
      </c>
      <c r="D509" s="24" t="str">
        <f t="shared" si="161"/>
        <v>N/A</v>
      </c>
      <c r="E509" s="30">
        <v>502324</v>
      </c>
      <c r="F509" s="24" t="str">
        <f t="shared" si="162"/>
        <v>N/A</v>
      </c>
      <c r="G509" s="30">
        <v>540134</v>
      </c>
      <c r="H509" s="24" t="str">
        <f t="shared" si="163"/>
        <v>N/A</v>
      </c>
      <c r="I509" s="25">
        <v>3.5310000000000001</v>
      </c>
      <c r="J509" s="25">
        <v>7.5270000000000001</v>
      </c>
      <c r="K509" s="26" t="s">
        <v>1191</v>
      </c>
      <c r="L509" s="27" t="str">
        <f t="shared" si="164"/>
        <v>Yes</v>
      </c>
    </row>
    <row r="510" spans="1:12" x14ac:dyDescent="0.25">
      <c r="A510" s="3" t="s">
        <v>530</v>
      </c>
      <c r="B510" s="26" t="s">
        <v>49</v>
      </c>
      <c r="C510" s="30">
        <v>119418</v>
      </c>
      <c r="D510" s="24" t="str">
        <f t="shared" si="161"/>
        <v>N/A</v>
      </c>
      <c r="E510" s="30">
        <v>153247</v>
      </c>
      <c r="F510" s="24" t="str">
        <f t="shared" si="162"/>
        <v>N/A</v>
      </c>
      <c r="G510" s="30">
        <v>208036</v>
      </c>
      <c r="H510" s="24" t="str">
        <f t="shared" si="163"/>
        <v>N/A</v>
      </c>
      <c r="I510" s="25">
        <v>28.33</v>
      </c>
      <c r="J510" s="25">
        <v>35.75</v>
      </c>
      <c r="K510" s="26" t="s">
        <v>1191</v>
      </c>
      <c r="L510" s="27" t="str">
        <f t="shared" si="164"/>
        <v>No</v>
      </c>
    </row>
    <row r="511" spans="1:12" x14ac:dyDescent="0.25">
      <c r="A511" s="36" t="s">
        <v>342</v>
      </c>
      <c r="B511" s="30" t="s">
        <v>49</v>
      </c>
      <c r="C511" s="30">
        <v>633215.88</v>
      </c>
      <c r="D511" s="24" t="str">
        <f t="shared" si="161"/>
        <v>N/A</v>
      </c>
      <c r="E511" s="30">
        <v>674902.26</v>
      </c>
      <c r="F511" s="24" t="str">
        <f t="shared" si="162"/>
        <v>N/A</v>
      </c>
      <c r="G511" s="30">
        <v>772417.59</v>
      </c>
      <c r="H511" s="24" t="str">
        <f t="shared" si="163"/>
        <v>N/A</v>
      </c>
      <c r="I511" s="25">
        <v>6.5830000000000002</v>
      </c>
      <c r="J511" s="25">
        <v>14.45</v>
      </c>
      <c r="K511" s="30" t="s">
        <v>107</v>
      </c>
      <c r="L511" s="27" t="str">
        <f t="shared" si="164"/>
        <v>No</v>
      </c>
    </row>
    <row r="512" spans="1:12" x14ac:dyDescent="0.25">
      <c r="A512" s="36" t="s">
        <v>623</v>
      </c>
      <c r="B512" s="30" t="s">
        <v>49</v>
      </c>
      <c r="C512" s="30">
        <v>77612</v>
      </c>
      <c r="D512" s="30" t="s">
        <v>49</v>
      </c>
      <c r="E512" s="30">
        <v>78642</v>
      </c>
      <c r="F512" s="30" t="s">
        <v>49</v>
      </c>
      <c r="G512" s="30">
        <v>81834</v>
      </c>
      <c r="H512" s="30" t="s">
        <v>49</v>
      </c>
      <c r="I512" s="25">
        <v>1.327</v>
      </c>
      <c r="J512" s="25">
        <v>4.0590000000000002</v>
      </c>
      <c r="K512" s="30" t="s">
        <v>107</v>
      </c>
      <c r="L512" s="27" t="str">
        <f t="shared" si="164"/>
        <v>Yes</v>
      </c>
    </row>
    <row r="513" spans="1:12" x14ac:dyDescent="0.25">
      <c r="A513" s="3" t="s">
        <v>564</v>
      </c>
      <c r="B513" s="30" t="s">
        <v>49</v>
      </c>
      <c r="C513" s="30">
        <v>36369</v>
      </c>
      <c r="D513" s="30" t="s">
        <v>49</v>
      </c>
      <c r="E513" s="30">
        <v>35945</v>
      </c>
      <c r="F513" s="30" t="s">
        <v>49</v>
      </c>
      <c r="G513" s="30">
        <v>36552</v>
      </c>
      <c r="H513" s="30" t="s">
        <v>49</v>
      </c>
      <c r="I513" s="25">
        <v>-1.17</v>
      </c>
      <c r="J513" s="25">
        <v>1.6890000000000001</v>
      </c>
      <c r="K513" s="30" t="s">
        <v>107</v>
      </c>
      <c r="L513" s="27" t="str">
        <f t="shared" si="164"/>
        <v>Yes</v>
      </c>
    </row>
    <row r="514" spans="1:12" x14ac:dyDescent="0.25">
      <c r="A514" s="3" t="s">
        <v>526</v>
      </c>
      <c r="B514" s="30" t="s">
        <v>49</v>
      </c>
      <c r="C514" s="30">
        <v>39940</v>
      </c>
      <c r="D514" s="30" t="s">
        <v>49</v>
      </c>
      <c r="E514" s="30">
        <v>40457</v>
      </c>
      <c r="F514" s="30" t="s">
        <v>49</v>
      </c>
      <c r="G514" s="30">
        <v>41546</v>
      </c>
      <c r="H514" s="30" t="s">
        <v>49</v>
      </c>
      <c r="I514" s="25">
        <v>1.294</v>
      </c>
      <c r="J514" s="25">
        <v>2.6920000000000002</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5194532675</v>
      </c>
      <c r="D516" s="24" t="str">
        <f>IF($B516="N/A","N/A",IF(C516&gt;10,"No",IF(C516&lt;-10,"No","Yes")))</f>
        <v>N/A</v>
      </c>
      <c r="E516" s="38">
        <v>5656126293</v>
      </c>
      <c r="F516" s="24" t="str">
        <f>IF($B516="N/A","N/A",IF(E516&gt;10,"No",IF(E516&lt;-10,"No","Yes")))</f>
        <v>N/A</v>
      </c>
      <c r="G516" s="38">
        <v>6141797471</v>
      </c>
      <c r="H516" s="24" t="str">
        <f>IF($B516="N/A","N/A",IF(G516&gt;10,"No",IF(G516&lt;-10,"No","Yes")))</f>
        <v>N/A</v>
      </c>
      <c r="I516" s="25">
        <v>8.8859999999999992</v>
      </c>
      <c r="J516" s="25">
        <v>8.5869999999999997</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6718.2438069</v>
      </c>
      <c r="D518" s="24" t="str">
        <f>IF($B518="N/A","N/A",IF(C518&gt;10,"No",IF(C518&lt;-10,"No","Yes")))</f>
        <v>N/A</v>
      </c>
      <c r="E518" s="38">
        <v>6839.1402572999996</v>
      </c>
      <c r="F518" s="24" t="str">
        <f>IF($B518="N/A","N/A",IF(E518&gt;10,"No",IF(E518&lt;-10,"No","Yes")))</f>
        <v>N/A</v>
      </c>
      <c r="G518" s="38">
        <v>6613.5128914999996</v>
      </c>
      <c r="H518" s="24" t="str">
        <f>IF($B518="N/A","N/A",IF(G518&gt;10,"No",IF(G518&lt;-10,"No","Yes")))</f>
        <v>N/A</v>
      </c>
      <c r="I518" s="25">
        <v>1.8</v>
      </c>
      <c r="J518" s="25">
        <v>-3.3</v>
      </c>
      <c r="K518" s="26" t="s">
        <v>1191</v>
      </c>
      <c r="L518" s="27" t="str">
        <f>IF(J518="Div by 0", "N/A", IF(K518="N/A","N/A", IF(J518&gt;VALUE(MID(K518,1,2)), "No", IF(J518&lt;-1*VALUE(MID(K518,1,2)), "No", "Yes"))))</f>
        <v>Yes</v>
      </c>
    </row>
    <row r="519" spans="1:12" x14ac:dyDescent="0.25">
      <c r="A519" s="3" t="s">
        <v>523</v>
      </c>
      <c r="B519" s="26" t="s">
        <v>49</v>
      </c>
      <c r="C519" s="38">
        <v>22372.581839999999</v>
      </c>
      <c r="D519" s="24" t="str">
        <f>IF($B519="N/A","N/A",IF(C519&gt;10,"No",IF(C519&lt;-10,"No","Yes")))</f>
        <v>N/A</v>
      </c>
      <c r="E519" s="38">
        <v>24539.725720999999</v>
      </c>
      <c r="F519" s="24" t="str">
        <f>IF($B519="N/A","N/A",IF(E519&gt;10,"No",IF(E519&lt;-10,"No","Yes")))</f>
        <v>N/A</v>
      </c>
      <c r="G519" s="38">
        <v>24243.107732</v>
      </c>
      <c r="H519" s="24" t="str">
        <f>IF($B519="N/A","N/A",IF(G519&gt;10,"No",IF(G519&lt;-10,"No","Yes")))</f>
        <v>N/A</v>
      </c>
      <c r="I519" s="25">
        <v>9.6869999999999994</v>
      </c>
      <c r="J519" s="25">
        <v>-1.21</v>
      </c>
      <c r="K519" s="26" t="s">
        <v>1191</v>
      </c>
      <c r="L519" s="27" t="str">
        <f>IF(J519="Div by 0", "N/A", IF(K519="N/A","N/A", IF(J519&gt;VALUE(MID(K519,1,2)), "No", IF(J519&lt;-1*VALUE(MID(K519,1,2)), "No", "Yes"))))</f>
        <v>Yes</v>
      </c>
    </row>
    <row r="520" spans="1:12" x14ac:dyDescent="0.25">
      <c r="A520" s="3" t="s">
        <v>526</v>
      </c>
      <c r="B520" s="26" t="s">
        <v>49</v>
      </c>
      <c r="C520" s="38">
        <v>20560.584843000001</v>
      </c>
      <c r="D520" s="24" t="str">
        <f>IF($B520="N/A","N/A",IF(C520&gt;10,"No",IF(C520&lt;-10,"No","Yes")))</f>
        <v>N/A</v>
      </c>
      <c r="E520" s="38">
        <v>21692.655068</v>
      </c>
      <c r="F520" s="24" t="str">
        <f>IF($B520="N/A","N/A",IF(E520&gt;10,"No",IF(E520&lt;-10,"No","Yes")))</f>
        <v>N/A</v>
      </c>
      <c r="G520" s="38">
        <v>21452.933211</v>
      </c>
      <c r="H520" s="24" t="str">
        <f>IF($B520="N/A","N/A",IF(G520&gt;10,"No",IF(G520&lt;-10,"No","Yes")))</f>
        <v>N/A</v>
      </c>
      <c r="I520" s="25">
        <v>5.5060000000000002</v>
      </c>
      <c r="J520" s="25">
        <v>-1.1100000000000001</v>
      </c>
      <c r="K520" s="26" t="s">
        <v>1191</v>
      </c>
      <c r="L520" s="27" t="str">
        <f>IF(J520="Div by 0", "N/A", IF(K520="N/A","N/A", IF(J520&gt;VALUE(MID(K520,1,2)), "No", IF(J520&lt;-1*VALUE(MID(K520,1,2)), "No", "Yes"))))</f>
        <v>Yes</v>
      </c>
    </row>
    <row r="521" spans="1:12" x14ac:dyDescent="0.25">
      <c r="A521" s="3" t="s">
        <v>529</v>
      </c>
      <c r="B521" s="26" t="s">
        <v>49</v>
      </c>
      <c r="C521" s="38">
        <v>2353.1449275999998</v>
      </c>
      <c r="D521" s="24" t="str">
        <f>IF($B521="N/A","N/A",IF(C521&gt;10,"No",IF(C521&lt;-10,"No","Yes")))</f>
        <v>N/A</v>
      </c>
      <c r="E521" s="38">
        <v>2439.2114511999998</v>
      </c>
      <c r="F521" s="24" t="str">
        <f>IF($B521="N/A","N/A",IF(E521&gt;10,"No",IF(E521&lt;-10,"No","Yes")))</f>
        <v>N/A</v>
      </c>
      <c r="G521" s="38">
        <v>2506.0100271000001</v>
      </c>
      <c r="H521" s="24" t="str">
        <f>IF($B521="N/A","N/A",IF(G521&gt;10,"No",IF(G521&lt;-10,"No","Yes")))</f>
        <v>N/A</v>
      </c>
      <c r="I521" s="25">
        <v>3.6579999999999999</v>
      </c>
      <c r="J521" s="25">
        <v>2.7389999999999999</v>
      </c>
      <c r="K521" s="26" t="s">
        <v>1191</v>
      </c>
      <c r="L521" s="27" t="str">
        <f>IF(J521="Div by 0", "N/A", IF(K521="N/A","N/A", IF(J521&gt;VALUE(MID(K521,1,2)), "No", IF(J521&lt;-1*VALUE(MID(K521,1,2)), "No", "Yes"))))</f>
        <v>Yes</v>
      </c>
    </row>
    <row r="522" spans="1:12" x14ac:dyDescent="0.25">
      <c r="A522" s="3" t="s">
        <v>531</v>
      </c>
      <c r="B522" s="26" t="s">
        <v>49</v>
      </c>
      <c r="C522" s="38">
        <v>4283.6031670000002</v>
      </c>
      <c r="D522" s="24" t="str">
        <f>IF($B522="N/A","N/A",IF(C522&gt;10,"No",IF(C522&lt;-10,"No","Yes")))</f>
        <v>N/A</v>
      </c>
      <c r="E522" s="38">
        <v>3882.7014754000002</v>
      </c>
      <c r="F522" s="24" t="str">
        <f>IF($B522="N/A","N/A",IF(E522&gt;10,"No",IF(E522&lt;-10,"No","Yes")))</f>
        <v>N/A</v>
      </c>
      <c r="G522" s="38">
        <v>3841.8940953000001</v>
      </c>
      <c r="H522" s="24" t="str">
        <f>IF($B522="N/A","N/A",IF(G522&gt;10,"No",IF(G522&lt;-10,"No","Yes")))</f>
        <v>N/A</v>
      </c>
      <c r="I522" s="25">
        <v>-9.36</v>
      </c>
      <c r="J522" s="25">
        <v>-1.05</v>
      </c>
      <c r="K522" s="26" t="s">
        <v>1191</v>
      </c>
      <c r="L522" s="27" t="str">
        <f>IF(J522="Div by 0", "N/A", IF(K522="N/A","N/A", IF(J522&gt;VALUE(MID(K522,1,2)), "No", IF(J522&lt;-1*VALUE(MID(K522,1,2)), "No", "Yes"))))</f>
        <v>Yes</v>
      </c>
    </row>
    <row r="523" spans="1:12" ht="15" customHeight="1" x14ac:dyDescent="0.25">
      <c r="A523" s="196" t="s">
        <v>1213</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6862.4347301999996</v>
      </c>
      <c r="F524" s="24" t="str">
        <f t="shared" ref="F524:F525" si="166">IF($B524="N/A","N/A",IF(E524&gt;10,"No",IF(E524&lt;-10,"No","Yes")))</f>
        <v>N/A</v>
      </c>
      <c r="G524" s="38">
        <v>6599.2632598</v>
      </c>
      <c r="H524" s="24" t="str">
        <f t="shared" ref="H524:H525" si="167">IF($B524="N/A","N/A",IF(G524&gt;10,"No",IF(G524&lt;-10,"No","Yes")))</f>
        <v>N/A</v>
      </c>
      <c r="I524" s="25" t="s">
        <v>49</v>
      </c>
      <c r="J524" s="25">
        <v>-3.83</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6809.4528349000002</v>
      </c>
      <c r="F525" s="24" t="str">
        <f t="shared" si="166"/>
        <v>N/A</v>
      </c>
      <c r="G525" s="38">
        <v>6631.7908448999997</v>
      </c>
      <c r="H525" s="24" t="str">
        <f t="shared" si="167"/>
        <v>N/A</v>
      </c>
      <c r="I525" s="25" t="s">
        <v>49</v>
      </c>
      <c r="J525" s="25">
        <v>-2.61</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20925.157089</v>
      </c>
      <c r="D527" s="24" t="str">
        <f>IF($B527="N/A","N/A",IF(C527&gt;10,"No",IF(C527&lt;-10,"No","Yes")))</f>
        <v>N/A</v>
      </c>
      <c r="E527" s="38">
        <v>22349.894789000002</v>
      </c>
      <c r="F527" s="24" t="str">
        <f>IF($B527="N/A","N/A",IF(E527&gt;10,"No",IF(E527&lt;-10,"No","Yes")))</f>
        <v>N/A</v>
      </c>
      <c r="G527" s="38">
        <v>21810.999193</v>
      </c>
      <c r="H527" s="24" t="str">
        <f>IF($B527="N/A","N/A",IF(G527&gt;10,"No",IF(G527&lt;-10,"No","Yes")))</f>
        <v>N/A</v>
      </c>
      <c r="I527" s="25">
        <v>6.8090000000000002</v>
      </c>
      <c r="J527" s="25">
        <v>-2.41</v>
      </c>
      <c r="K527" s="26" t="s">
        <v>1191</v>
      </c>
      <c r="L527" s="27" t="str">
        <f>IF(J527="Div by 0", "N/A", IF(K527="N/A","N/A", IF(J527&gt;VALUE(MID(K527,1,2)), "No", IF(J527&lt;-1*VALUE(MID(K527,1,2)), "No", "Yes"))))</f>
        <v>Yes</v>
      </c>
    </row>
    <row r="528" spans="1:12" x14ac:dyDescent="0.25">
      <c r="A528" s="3" t="s">
        <v>523</v>
      </c>
      <c r="B528" s="26" t="s">
        <v>49</v>
      </c>
      <c r="C528" s="38">
        <v>23390.329978999998</v>
      </c>
      <c r="D528" s="24" t="str">
        <f>IF($B528="N/A","N/A",IF(C528&gt;10,"No",IF(C528&lt;-10,"No","Yes")))</f>
        <v>N/A</v>
      </c>
      <c r="E528" s="38">
        <v>25595.427208000001</v>
      </c>
      <c r="F528" s="24" t="str">
        <f>IF($B528="N/A","N/A",IF(E528&gt;10,"No",IF(E528&lt;-10,"No","Yes")))</f>
        <v>N/A</v>
      </c>
      <c r="G528" s="38">
        <v>25301.382605999999</v>
      </c>
      <c r="H528" s="24" t="str">
        <f>IF($B528="N/A","N/A",IF(G528&gt;10,"No",IF(G528&lt;-10,"No","Yes")))</f>
        <v>N/A</v>
      </c>
      <c r="I528" s="25">
        <v>9.4269999999999996</v>
      </c>
      <c r="J528" s="25">
        <v>-1.1499999999999999</v>
      </c>
      <c r="K528" s="26" t="s">
        <v>1191</v>
      </c>
      <c r="L528" s="27" t="str">
        <f>IF(J528="Div by 0", "N/A", IF(K528="N/A","N/A", IF(J528&gt;VALUE(MID(K528,1,2)), "No", IF(J528&lt;-1*VALUE(MID(K528,1,2)), "No", "Yes"))))</f>
        <v>Yes</v>
      </c>
    </row>
    <row r="529" spans="1:12" x14ac:dyDescent="0.25">
      <c r="A529" s="3" t="s">
        <v>526</v>
      </c>
      <c r="B529" s="26" t="s">
        <v>49</v>
      </c>
      <c r="C529" s="38">
        <v>19220.647271000002</v>
      </c>
      <c r="D529" s="24" t="str">
        <f>IF($B529="N/A","N/A",IF(C529&gt;10,"No",IF(C529&lt;-10,"No","Yes")))</f>
        <v>N/A</v>
      </c>
      <c r="E529" s="38">
        <v>20467.705663000001</v>
      </c>
      <c r="F529" s="24" t="str">
        <f>IF($B529="N/A","N/A",IF(E529&gt;10,"No",IF(E529&lt;-10,"No","Yes")))</f>
        <v>N/A</v>
      </c>
      <c r="G529" s="38">
        <v>20340.662519000001</v>
      </c>
      <c r="H529" s="24" t="str">
        <f>IF($B529="N/A","N/A",IF(G529&gt;10,"No",IF(G529&lt;-10,"No","Yes")))</f>
        <v>N/A</v>
      </c>
      <c r="I529" s="25">
        <v>6.4880000000000004</v>
      </c>
      <c r="J529" s="25">
        <v>-0.621</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21735.132065999998</v>
      </c>
      <c r="F530" s="24" t="str">
        <f t="shared" ref="F530:F535" si="169">IF($B530="N/A","N/A",IF(E530&gt;10,"No",IF(E530&lt;-10,"No","Yes")))</f>
        <v>N/A</v>
      </c>
      <c r="G530" s="38">
        <v>21306.772559000001</v>
      </c>
      <c r="H530" s="24" t="str">
        <f t="shared" ref="H530:H531" si="170">IF($B530="N/A","N/A",IF(G530&gt;10,"No",IF(G530&lt;-10,"No","Yes")))</f>
        <v>N/A</v>
      </c>
      <c r="I530" s="25" t="s">
        <v>49</v>
      </c>
      <c r="J530" s="25">
        <v>-1.97</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23394.004219999999</v>
      </c>
      <c r="F531" s="24" t="str">
        <f t="shared" si="169"/>
        <v>N/A</v>
      </c>
      <c r="G531" s="38">
        <v>22649.309809999999</v>
      </c>
      <c r="H531" s="24" t="str">
        <f t="shared" si="170"/>
        <v>N/A</v>
      </c>
      <c r="I531" s="25" t="s">
        <v>49</v>
      </c>
      <c r="J531" s="25">
        <v>-3.18</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1785.2172061000001</v>
      </c>
      <c r="F533" s="24" t="str">
        <f t="shared" si="169"/>
        <v>N/A</v>
      </c>
      <c r="G533" s="38">
        <v>1871.8261396</v>
      </c>
      <c r="H533" s="24" t="str">
        <f t="shared" ref="H533:H535" si="172">IF($B533="N/A","N/A",IF(G533&gt;10,"No",IF(G533&lt;-10,"No","Yes")))</f>
        <v>N/A</v>
      </c>
      <c r="I533" s="25" t="s">
        <v>49</v>
      </c>
      <c r="J533" s="25">
        <v>4.851</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1713.9900164999999</v>
      </c>
      <c r="F534" s="24" t="str">
        <f t="shared" si="169"/>
        <v>N/A</v>
      </c>
      <c r="G534" s="38">
        <v>1812.5196453000001</v>
      </c>
      <c r="H534" s="24" t="str">
        <f t="shared" si="172"/>
        <v>N/A</v>
      </c>
      <c r="I534" s="25" t="s">
        <v>49</v>
      </c>
      <c r="J534" s="25">
        <v>5.7489999999999997</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3368.9119939000002</v>
      </c>
      <c r="F535" s="24" t="str">
        <f t="shared" si="169"/>
        <v>N/A</v>
      </c>
      <c r="G535" s="38">
        <v>3157.7174082000001</v>
      </c>
      <c r="H535" s="24" t="str">
        <f t="shared" si="172"/>
        <v>N/A</v>
      </c>
      <c r="I535" s="25" t="s">
        <v>49</v>
      </c>
      <c r="J535" s="25">
        <v>-6.27</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84.405546833000002</v>
      </c>
      <c r="D537" s="24" t="str">
        <f t="shared" ref="D537:D575" si="174">IF($B537="N/A","N/A",IF(C537&gt;10,"No",IF(C537&lt;-10,"No","Yes")))</f>
        <v>N/A</v>
      </c>
      <c r="E537" s="25">
        <v>83.826810136999995</v>
      </c>
      <c r="F537" s="24" t="str">
        <f t="shared" ref="F537:F575" si="175">IF($B537="N/A","N/A",IF(E537&gt;10,"No",IF(E537&lt;-10,"No","Yes")))</f>
        <v>N/A</v>
      </c>
      <c r="G537" s="25">
        <v>84.984074066999995</v>
      </c>
      <c r="H537" s="24" t="str">
        <f t="shared" ref="H537:H575" si="176">IF($B537="N/A","N/A",IF(G537&gt;10,"No",IF(G537&lt;-10,"No","Yes")))</f>
        <v>N/A</v>
      </c>
      <c r="I537" s="25">
        <v>-0.68600000000000005</v>
      </c>
      <c r="J537" s="25">
        <v>1.381</v>
      </c>
      <c r="K537" s="26" t="s">
        <v>1191</v>
      </c>
      <c r="L537" s="27" t="str">
        <f t="shared" ref="L537:L605" si="177">IF(J537="Div by 0", "N/A", IF(K537="N/A","N/A", IF(J537&gt;VALUE(MID(K537,1,2)), "No", IF(J537&lt;-1*VALUE(MID(K537,1,2)), "No", "Yes"))))</f>
        <v>Yes</v>
      </c>
    </row>
    <row r="538" spans="1:12" x14ac:dyDescent="0.25">
      <c r="A538" s="37" t="s">
        <v>141</v>
      </c>
      <c r="B538" s="22" t="s">
        <v>49</v>
      </c>
      <c r="C538" s="30">
        <v>652622</v>
      </c>
      <c r="D538" s="24" t="str">
        <f t="shared" si="174"/>
        <v>N/A</v>
      </c>
      <c r="E538" s="30">
        <v>693267</v>
      </c>
      <c r="F538" s="24" t="str">
        <f t="shared" si="175"/>
        <v>N/A</v>
      </c>
      <c r="G538" s="30">
        <v>789225</v>
      </c>
      <c r="H538" s="24" t="str">
        <f t="shared" si="176"/>
        <v>N/A</v>
      </c>
      <c r="I538" s="25">
        <v>6.2279999999999998</v>
      </c>
      <c r="J538" s="25">
        <v>13.84</v>
      </c>
      <c r="K538" s="26" t="s">
        <v>1191</v>
      </c>
      <c r="L538" s="27" t="str">
        <f t="shared" si="177"/>
        <v>Yes</v>
      </c>
    </row>
    <row r="539" spans="1:12" x14ac:dyDescent="0.25">
      <c r="A539" s="3" t="s">
        <v>523</v>
      </c>
      <c r="B539" s="26" t="s">
        <v>49</v>
      </c>
      <c r="C539" s="30">
        <v>672</v>
      </c>
      <c r="D539" s="30" t="str">
        <f t="shared" si="174"/>
        <v>N/A</v>
      </c>
      <c r="E539" s="30">
        <v>615</v>
      </c>
      <c r="F539" s="30" t="str">
        <f t="shared" si="175"/>
        <v>N/A</v>
      </c>
      <c r="G539" s="30">
        <v>696</v>
      </c>
      <c r="H539" s="24" t="str">
        <f t="shared" si="176"/>
        <v>N/A</v>
      </c>
      <c r="I539" s="25">
        <v>-8.48</v>
      </c>
      <c r="J539" s="25">
        <v>13.17</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377</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173</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146</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77242</v>
      </c>
      <c r="D545" s="30" t="str">
        <f t="shared" si="174"/>
        <v>N/A</v>
      </c>
      <c r="E545" s="30">
        <v>78433</v>
      </c>
      <c r="F545" s="30" t="str">
        <f t="shared" si="175"/>
        <v>N/A</v>
      </c>
      <c r="G545" s="30">
        <v>83243</v>
      </c>
      <c r="H545" s="24" t="str">
        <f t="shared" si="176"/>
        <v>N/A</v>
      </c>
      <c r="I545" s="25">
        <v>1.542</v>
      </c>
      <c r="J545" s="25">
        <v>6.133</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68679</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13112</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482</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11</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962</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470459</v>
      </c>
      <c r="D552" s="30" t="str">
        <f t="shared" si="174"/>
        <v>N/A</v>
      </c>
      <c r="E552" s="30">
        <v>484241</v>
      </c>
      <c r="F552" s="30" t="str">
        <f t="shared" si="175"/>
        <v>N/A</v>
      </c>
      <c r="G552" s="30">
        <v>519563</v>
      </c>
      <c r="H552" s="24" t="str">
        <f t="shared" si="176"/>
        <v>N/A</v>
      </c>
      <c r="I552" s="25">
        <v>2.9289999999999998</v>
      </c>
      <c r="J552" s="25">
        <v>7.2939999999999996</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222769</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862</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262588</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15066</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16870</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1408</v>
      </c>
      <c r="H559" s="27" t="str">
        <f t="shared" si="186"/>
        <v>N/A</v>
      </c>
      <c r="I559" s="25" t="s">
        <v>49</v>
      </c>
      <c r="J559" s="25" t="s">
        <v>49</v>
      </c>
      <c r="K559" s="30" t="s">
        <v>1191</v>
      </c>
      <c r="L559" s="27" t="str">
        <f t="shared" si="177"/>
        <v>No</v>
      </c>
    </row>
    <row r="560" spans="1:12" x14ac:dyDescent="0.25">
      <c r="A560" s="3" t="s">
        <v>531</v>
      </c>
      <c r="B560" s="26" t="s">
        <v>49</v>
      </c>
      <c r="C560" s="30">
        <v>104249</v>
      </c>
      <c r="D560" s="30" t="str">
        <f t="shared" si="174"/>
        <v>N/A</v>
      </c>
      <c r="E560" s="30">
        <v>129978</v>
      </c>
      <c r="F560" s="30" t="str">
        <f t="shared" si="175"/>
        <v>N/A</v>
      </c>
      <c r="G560" s="30">
        <v>185723</v>
      </c>
      <c r="H560" s="24" t="str">
        <f t="shared" si="176"/>
        <v>N/A</v>
      </c>
      <c r="I560" s="25">
        <v>24.68</v>
      </c>
      <c r="J560" s="25">
        <v>42.89</v>
      </c>
      <c r="K560" s="26" t="s">
        <v>1191</v>
      </c>
      <c r="L560" s="27" t="str">
        <f t="shared" si="177"/>
        <v>No</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113479</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1332</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9219</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11285</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50408</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693100</v>
      </c>
      <c r="F567" s="30" t="str">
        <f t="shared" si="175"/>
        <v>N/A</v>
      </c>
      <c r="G567" s="30">
        <v>789048</v>
      </c>
      <c r="H567" s="24" t="str">
        <f t="shared" si="176"/>
        <v>N/A</v>
      </c>
      <c r="I567" s="25" t="s">
        <v>49</v>
      </c>
      <c r="J567" s="25">
        <v>13.84</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169</v>
      </c>
      <c r="F572" s="30" t="str">
        <f t="shared" si="175"/>
        <v>N/A</v>
      </c>
      <c r="G572" s="30">
        <v>180</v>
      </c>
      <c r="H572" s="24" t="str">
        <f t="shared" si="176"/>
        <v>N/A</v>
      </c>
      <c r="I572" s="25" t="s">
        <v>49</v>
      </c>
      <c r="J572" s="25">
        <v>6.5090000000000003</v>
      </c>
      <c r="K572" s="26" t="s">
        <v>1191</v>
      </c>
      <c r="L572" s="27" t="str">
        <f t="shared" si="190"/>
        <v>Yes</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8.1701283307000008</v>
      </c>
      <c r="D576" s="24" t="str">
        <f>IF($B576="N/A","N/A",IF(C576&gt;=20,"No",IF(C576&lt;0,"No","Yes")))</f>
        <v>Yes</v>
      </c>
      <c r="E576" s="25">
        <v>7.8990870018999999</v>
      </c>
      <c r="F576" s="24" t="str">
        <f>IF($B576="N/A","N/A",IF(E576&gt;=20,"No",IF(E576&lt;0,"No","Yes")))</f>
        <v>Yes</v>
      </c>
      <c r="G576" s="25">
        <v>7.9551286751000001</v>
      </c>
      <c r="H576" s="24" t="str">
        <f>IF($B576="N/A","N/A",IF(G576&gt;=20,"No",IF(G576&lt;0,"No","Yes")))</f>
        <v>Yes</v>
      </c>
      <c r="I576" s="25">
        <v>-3.32</v>
      </c>
      <c r="J576" s="25">
        <v>0.70950000000000002</v>
      </c>
      <c r="K576" s="26" t="s">
        <v>1191</v>
      </c>
      <c r="L576" s="27" t="str">
        <f t="shared" si="177"/>
        <v>Yes</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34.988768137999998</v>
      </c>
      <c r="D579" s="24" t="str">
        <f>IF($B579="N/A","N/A",IF(C579&gt;10,"No",IF(C579&lt;-10,"No","Yes")))</f>
        <v>N/A</v>
      </c>
      <c r="E579" s="25">
        <v>32.69135558</v>
      </c>
      <c r="F579" s="24" t="str">
        <f>IF($B579="N/A","N/A",IF(E579&gt;10,"No",IF(E579&lt;-10,"No","Yes")))</f>
        <v>N/A</v>
      </c>
      <c r="G579" s="25">
        <v>32.307620032000003</v>
      </c>
      <c r="H579" s="24" t="str">
        <f>IF($B579="N/A","N/A",IF(G579&gt;10,"No",IF(G579&lt;-10,"No","Yes")))</f>
        <v>N/A</v>
      </c>
      <c r="I579" s="25">
        <v>-6.57</v>
      </c>
      <c r="J579" s="25">
        <v>-1.17</v>
      </c>
      <c r="K579" s="26" t="s">
        <v>1191</v>
      </c>
      <c r="L579" s="27" t="str">
        <f t="shared" si="177"/>
        <v>Yes</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v>98.359901058000005</v>
      </c>
      <c r="F582" s="24" t="str">
        <f t="shared" ref="F582:F587" si="192">IF($B582="N/A","N/A",IF(E582&gt;10,"No",IF(E582&lt;-10,"No","Yes")))</f>
        <v>N/A</v>
      </c>
      <c r="G582" s="25">
        <v>98.020092238000004</v>
      </c>
      <c r="H582" s="24" t="str">
        <f t="shared" ref="H582:H587" si="193">IF($B582="N/A","N/A",IF(G582&gt;10,"No",IF(G582&lt;-10,"No","Yes")))</f>
        <v>N/A</v>
      </c>
      <c r="I582" s="25" t="s">
        <v>49</v>
      </c>
      <c r="J582" s="25">
        <v>-0.34499999999999997</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0</v>
      </c>
      <c r="F583" s="24" t="str">
        <f t="shared" si="192"/>
        <v>N/A</v>
      </c>
      <c r="G583" s="25">
        <v>0</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v>95.248281130999999</v>
      </c>
      <c r="F585" s="24" t="str">
        <f t="shared" si="192"/>
        <v>N/A</v>
      </c>
      <c r="G585" s="25">
        <v>95.318555262999993</v>
      </c>
      <c r="H585" s="24" t="str">
        <f t="shared" si="193"/>
        <v>N/A</v>
      </c>
      <c r="I585" s="25" t="s">
        <v>49</v>
      </c>
      <c r="J585" s="25">
        <v>7.3800000000000004E-2</v>
      </c>
      <c r="K585" s="26" t="s">
        <v>1191</v>
      </c>
      <c r="L585" s="27" t="str">
        <f t="shared" si="194"/>
        <v>Yes</v>
      </c>
    </row>
    <row r="586" spans="1:12" x14ac:dyDescent="0.25">
      <c r="A586" s="37" t="s">
        <v>926</v>
      </c>
      <c r="B586" s="22" t="s">
        <v>49</v>
      </c>
      <c r="C586" s="25" t="s">
        <v>49</v>
      </c>
      <c r="D586" s="24" t="str">
        <f t="shared" si="191"/>
        <v>N/A</v>
      </c>
      <c r="E586" s="25">
        <v>0</v>
      </c>
      <c r="F586" s="24" t="str">
        <f t="shared" si="192"/>
        <v>N/A</v>
      </c>
      <c r="G586" s="25">
        <v>0</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1205</v>
      </c>
      <c r="K587" s="26" t="s">
        <v>1191</v>
      </c>
      <c r="L587" s="27" t="str">
        <f t="shared" si="194"/>
        <v>N/A</v>
      </c>
    </row>
    <row r="588" spans="1:12" x14ac:dyDescent="0.25">
      <c r="A588" s="37" t="s">
        <v>333</v>
      </c>
      <c r="B588" s="22" t="s">
        <v>49</v>
      </c>
      <c r="C588" s="23">
        <v>623331</v>
      </c>
      <c r="D588" s="24" t="str">
        <f t="shared" ref="D588:D604" si="195">IF($B588="N/A","N/A",IF(C588&gt;10,"No",IF(C588&lt;-10,"No","Yes")))</f>
        <v>N/A</v>
      </c>
      <c r="E588" s="23">
        <v>663449</v>
      </c>
      <c r="F588" s="24" t="str">
        <f t="shared" ref="F588:F604" si="196">IF($B588="N/A","N/A",IF(E588&gt;10,"No",IF(E588&lt;-10,"No","Yes")))</f>
        <v>N/A</v>
      </c>
      <c r="G588" s="23">
        <v>768780</v>
      </c>
      <c r="H588" s="24" t="str">
        <f t="shared" ref="H588:H604" si="197">IF($B588="N/A","N/A",IF(G588&gt;10,"No",IF(G588&lt;-10,"No","Yes")))</f>
        <v>N/A</v>
      </c>
      <c r="I588" s="25">
        <v>6.4359999999999999</v>
      </c>
      <c r="J588" s="25">
        <v>15.88</v>
      </c>
      <c r="K588" s="26" t="s">
        <v>1191</v>
      </c>
      <c r="L588" s="27" t="str">
        <f t="shared" si="177"/>
        <v>Yes</v>
      </c>
    </row>
    <row r="589" spans="1:12" x14ac:dyDescent="0.25">
      <c r="A589" s="39" t="s">
        <v>607</v>
      </c>
      <c r="B589" s="22" t="s">
        <v>49</v>
      </c>
      <c r="C589" s="29">
        <v>78.807567728999999</v>
      </c>
      <c r="D589" s="24" t="str">
        <f t="shared" si="195"/>
        <v>N/A</v>
      </c>
      <c r="E589" s="29">
        <v>80.026799346999994</v>
      </c>
      <c r="F589" s="24" t="str">
        <f t="shared" si="196"/>
        <v>N/A</v>
      </c>
      <c r="G589" s="29">
        <v>80.760685761999994</v>
      </c>
      <c r="H589" s="24" t="str">
        <f t="shared" si="197"/>
        <v>N/A</v>
      </c>
      <c r="I589" s="25">
        <v>1.5469999999999999</v>
      </c>
      <c r="J589" s="25">
        <v>0.91710000000000003</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2.0213979399999998E-2</v>
      </c>
      <c r="D593" s="24" t="str">
        <f t="shared" si="195"/>
        <v>N/A</v>
      </c>
      <c r="E593" s="29">
        <v>2.03482106E-2</v>
      </c>
      <c r="F593" s="24" t="str">
        <f t="shared" si="196"/>
        <v>N/A</v>
      </c>
      <c r="G593" s="29">
        <v>1.7300137899999998E-2</v>
      </c>
      <c r="H593" s="24" t="str">
        <f t="shared" si="197"/>
        <v>N/A</v>
      </c>
      <c r="I593" s="25">
        <v>0.66410000000000002</v>
      </c>
      <c r="J593" s="25">
        <v>-15</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1.3007620000000001E-4</v>
      </c>
      <c r="H603" s="24" t="str">
        <f t="shared" si="197"/>
        <v>N/A</v>
      </c>
      <c r="I603" s="25" t="s">
        <v>1205</v>
      </c>
      <c r="J603" s="25" t="s">
        <v>1205</v>
      </c>
      <c r="K603" s="26" t="s">
        <v>1191</v>
      </c>
      <c r="L603" s="27" t="str">
        <f t="shared" si="177"/>
        <v>N/A</v>
      </c>
    </row>
    <row r="604" spans="1:12" x14ac:dyDescent="0.25">
      <c r="A604" s="39" t="s">
        <v>565</v>
      </c>
      <c r="B604" s="22" t="s">
        <v>49</v>
      </c>
      <c r="C604" s="29">
        <v>21.172218292</v>
      </c>
      <c r="D604" s="24" t="str">
        <f t="shared" si="195"/>
        <v>N/A</v>
      </c>
      <c r="E604" s="29">
        <v>19.952852442000001</v>
      </c>
      <c r="F604" s="24" t="str">
        <f t="shared" si="196"/>
        <v>N/A</v>
      </c>
      <c r="G604" s="29">
        <v>19.221884024000001</v>
      </c>
      <c r="H604" s="24" t="str">
        <f t="shared" si="197"/>
        <v>N/A</v>
      </c>
      <c r="I604" s="25">
        <v>-5.76</v>
      </c>
      <c r="J604" s="25">
        <v>-3.66</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1430463917</v>
      </c>
      <c r="D607" s="24" t="str">
        <f>IF($B607="N/A","N/A",IF(C607&gt;10,"No",IF(C607&lt;-10,"No","Yes")))</f>
        <v>N/A</v>
      </c>
      <c r="E607" s="28">
        <v>1289925526</v>
      </c>
      <c r="F607" s="24" t="str">
        <f>IF($B607="N/A","N/A",IF(E607&gt;10,"No",IF(E607&lt;-10,"No","Yes")))</f>
        <v>N/A</v>
      </c>
      <c r="G607" s="28">
        <v>2120871033</v>
      </c>
      <c r="H607" s="24" t="str">
        <f>IF($B607="N/A","N/A",IF(G607&gt;10,"No",IF(G607&lt;-10,"No","Yes")))</f>
        <v>N/A</v>
      </c>
      <c r="I607" s="25">
        <v>-9.82</v>
      </c>
      <c r="J607" s="25">
        <v>64.42</v>
      </c>
      <c r="K607" s="26" t="s">
        <v>1191</v>
      </c>
      <c r="L607" s="27" t="str">
        <f t="shared" ref="L607:L618" si="198">IF(J607="Div by 0", "N/A", IF(K607="N/A","N/A", IF(J607&gt;VALUE(MID(K607,1,2)), "No", IF(J607&lt;-1*VALUE(MID(K607,1,2)), "No", "Yes"))))</f>
        <v>No</v>
      </c>
    </row>
    <row r="608" spans="1:12" x14ac:dyDescent="0.25">
      <c r="A608" s="39" t="s">
        <v>533</v>
      </c>
      <c r="B608" s="22" t="s">
        <v>49</v>
      </c>
      <c r="C608" s="28">
        <v>1430463917</v>
      </c>
      <c r="D608" s="24" t="str">
        <f>IF($B608="N/A","N/A",IF(C608&gt;10,"No",IF(C608&lt;-10,"No","Yes")))</f>
        <v>N/A</v>
      </c>
      <c r="E608" s="28">
        <v>1289925526</v>
      </c>
      <c r="F608" s="24" t="str">
        <f>IF($B608="N/A","N/A",IF(E608&gt;10,"No",IF(E608&lt;-10,"No","Yes")))</f>
        <v>N/A</v>
      </c>
      <c r="G608" s="28">
        <v>2120871033</v>
      </c>
      <c r="H608" s="24" t="str">
        <f>IF($B608="N/A","N/A",IF(G608&gt;10,"No",IF(G608&lt;-10,"No","Yes")))</f>
        <v>N/A</v>
      </c>
      <c r="I608" s="25">
        <v>-9.82</v>
      </c>
      <c r="J608" s="25">
        <v>64.42</v>
      </c>
      <c r="K608" s="26" t="s">
        <v>1191</v>
      </c>
      <c r="L608" s="27" t="str">
        <f t="shared" si="198"/>
        <v>No</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0.69704603919999997</v>
      </c>
      <c r="D611" s="24" t="str">
        <f>IF($B611="N/A","N/A",IF(C611&gt;2,"No",IF(C611&lt;0.9,"No","Yes")))</f>
        <v>No</v>
      </c>
      <c r="E611" s="29">
        <v>0.56371998440000004</v>
      </c>
      <c r="F611" s="24" t="str">
        <f>IF($B611="N/A","N/A",IF(E611&gt;2,"No",IF(E611&lt;0.9,"No","Yes")))</f>
        <v>No</v>
      </c>
      <c r="G611" s="29">
        <v>0.86898127599999997</v>
      </c>
      <c r="H611" s="24" t="str">
        <f>IF($B611="N/A","N/A",IF(G611&gt;2,"No",IF(G611&lt;0.9,"No","Yes")))</f>
        <v>No</v>
      </c>
      <c r="I611" s="25">
        <v>-19.100000000000001</v>
      </c>
      <c r="J611" s="25">
        <v>54.15</v>
      </c>
      <c r="K611" s="26" t="s">
        <v>1191</v>
      </c>
      <c r="L611" s="27" t="str">
        <f t="shared" si="198"/>
        <v>No</v>
      </c>
    </row>
    <row r="612" spans="1:12" x14ac:dyDescent="0.25">
      <c r="A612" s="39" t="s">
        <v>533</v>
      </c>
      <c r="B612" s="41" t="s">
        <v>27</v>
      </c>
      <c r="C612" s="29">
        <v>0.69704603919999997</v>
      </c>
      <c r="D612" s="24" t="str">
        <f>IF($B612="N/A","N/A",IF(C612&gt;2,"No",IF(C612&lt;0.9,"No","Yes")))</f>
        <v>No</v>
      </c>
      <c r="E612" s="29">
        <v>0.56371998440000004</v>
      </c>
      <c r="F612" s="24" t="str">
        <f>IF($B612="N/A","N/A",IF(E612&gt;2,"No",IF(E612&lt;0.9,"No","Yes")))</f>
        <v>No</v>
      </c>
      <c r="G612" s="29">
        <v>0.86898127599999997</v>
      </c>
      <c r="H612" s="24" t="str">
        <f>IF($B612="N/A","N/A",IF(G612&gt;2,"No",IF(G612&lt;0.9,"No","Yes")))</f>
        <v>No</v>
      </c>
      <c r="I612" s="25">
        <v>-19.100000000000001</v>
      </c>
      <c r="J612" s="25">
        <v>54.15</v>
      </c>
      <c r="K612" s="26" t="s">
        <v>1191</v>
      </c>
      <c r="L612" s="27" t="str">
        <f t="shared" si="198"/>
        <v>No</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237.63655177000001</v>
      </c>
      <c r="D615" s="24" t="str">
        <f>IF($B615="N/A","N/A",IF(C615&gt;10,"No",IF(C615&lt;-10,"No","Yes")))</f>
        <v>N/A</v>
      </c>
      <c r="E615" s="28">
        <v>200.66804944</v>
      </c>
      <c r="F615" s="24" t="str">
        <f>IF($B615="N/A","N/A",IF(E615&gt;10,"No",IF(E615&lt;-10,"No","Yes")))</f>
        <v>N/A</v>
      </c>
      <c r="G615" s="28">
        <v>283.87029257</v>
      </c>
      <c r="H615" s="24" t="str">
        <f>IF($B615="N/A","N/A",IF(G615&gt;10,"No",IF(G615&lt;-10,"No","Yes")))</f>
        <v>N/A</v>
      </c>
      <c r="I615" s="25">
        <v>-15.6</v>
      </c>
      <c r="J615" s="25">
        <v>41.46</v>
      </c>
      <c r="K615" s="26" t="s">
        <v>1191</v>
      </c>
      <c r="L615" s="27" t="str">
        <f t="shared" si="198"/>
        <v>No</v>
      </c>
    </row>
    <row r="616" spans="1:12" x14ac:dyDescent="0.25">
      <c r="A616" s="39" t="s">
        <v>533</v>
      </c>
      <c r="B616" s="22" t="s">
        <v>49</v>
      </c>
      <c r="C616" s="28">
        <v>237.63655177000001</v>
      </c>
      <c r="D616" s="24" t="str">
        <f>IF($B616="N/A","N/A",IF(C616&gt;10,"No",IF(C616&lt;-10,"No","Yes")))</f>
        <v>N/A</v>
      </c>
      <c r="E616" s="28">
        <v>200.66804944</v>
      </c>
      <c r="F616" s="24" t="str">
        <f>IF($B616="N/A","N/A",IF(E616&gt;10,"No",IF(E616&lt;-10,"No","Yes")))</f>
        <v>N/A</v>
      </c>
      <c r="G616" s="28">
        <v>283.87029257</v>
      </c>
      <c r="H616" s="24" t="str">
        <f>IF($B616="N/A","N/A",IF(G616&gt;10,"No",IF(G616&lt;-10,"No","Yes")))</f>
        <v>N/A</v>
      </c>
      <c r="I616" s="25">
        <v>-15.6</v>
      </c>
      <c r="J616" s="25">
        <v>41.46</v>
      </c>
      <c r="K616" s="26" t="s">
        <v>1191</v>
      </c>
      <c r="L616" s="27" t="str">
        <f t="shared" si="198"/>
        <v>No</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88.109343154000001</v>
      </c>
      <c r="F619" s="24" t="str">
        <f>IF(OR($B619="N/A",$E619="N/A"),"N/A",IF(E619&gt;98,"Yes","No"))</f>
        <v>No</v>
      </c>
      <c r="G619" s="29">
        <v>92.122778675000006</v>
      </c>
      <c r="H619" s="24" t="str">
        <f t="shared" ref="H619:H622" si="199">IF($B619="N/A","N/A",IF(G619&gt;98,"Yes","No"))</f>
        <v>No</v>
      </c>
      <c r="I619" s="25" t="s">
        <v>49</v>
      </c>
      <c r="J619" s="25">
        <v>4.5549999999999997</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88.109343154000001</v>
      </c>
      <c r="F620" s="24" t="str">
        <f t="shared" ref="F620:F622" si="201">IF(OR($B620="N/A",$E620="N/A"),"N/A",IF(E620&gt;98,"Yes","No"))</f>
        <v>No</v>
      </c>
      <c r="G620" s="29">
        <v>92.122778675000006</v>
      </c>
      <c r="H620" s="24" t="str">
        <f t="shared" si="199"/>
        <v>No</v>
      </c>
      <c r="I620" s="25" t="s">
        <v>49</v>
      </c>
      <c r="J620" s="25">
        <v>4.5549999999999997</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693267</v>
      </c>
      <c r="F624" s="24" t="str">
        <f>IF($B624="N/A","N/A",IF(E624&gt;10,"No",IF(E624&lt;-10,"No","Yes")))</f>
        <v>N/A</v>
      </c>
      <c r="G624" s="30">
        <v>789225</v>
      </c>
      <c r="H624" s="24" t="str">
        <f>IF($B624="N/A","N/A",IF(G624&gt;10,"No",IF(G624&lt;-10,"No","Yes")))</f>
        <v>N/A</v>
      </c>
      <c r="I624" s="43" t="s">
        <v>49</v>
      </c>
      <c r="J624" s="43">
        <v>13.84</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82.403316470999997</v>
      </c>
      <c r="F625" s="24" t="str">
        <f>IF($B625="N/A","N/A",IF(E625&gt;10,"No",IF(E625&lt;-10,"No","Yes")))</f>
        <v>N/A</v>
      </c>
      <c r="G625" s="29">
        <v>83.869745636999994</v>
      </c>
      <c r="H625" s="24" t="str">
        <f>IF($B625="N/A","N/A",IF(G625&gt;10,"No",IF(G625&lt;-10,"No","Yes")))</f>
        <v>N/A</v>
      </c>
      <c r="I625" s="43" t="s">
        <v>49</v>
      </c>
      <c r="J625" s="43">
        <v>1.78</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652622</v>
      </c>
      <c r="D651" s="24" t="str">
        <f t="shared" ref="D651:D668" si="211">IF($B651="N/A","N/A",IF(C651&gt;10,"No",IF(C651&lt;-10,"No","Yes")))</f>
        <v>N/A</v>
      </c>
      <c r="E651" s="30">
        <v>693267</v>
      </c>
      <c r="F651" s="24" t="str">
        <f t="shared" ref="F651:F668" si="212">IF($B651="N/A","N/A",IF(E651&gt;10,"No",IF(E651&lt;-10,"No","Yes")))</f>
        <v>N/A</v>
      </c>
      <c r="G651" s="30">
        <v>789225</v>
      </c>
      <c r="H651" s="24" t="str">
        <f t="shared" ref="H651:H668" si="213">IF($B651="N/A","N/A",IF(G651&gt;10,"No",IF(G651&lt;-10,"No","Yes")))</f>
        <v>N/A</v>
      </c>
      <c r="I651" s="25">
        <v>6.2279999999999998</v>
      </c>
      <c r="J651" s="25">
        <v>13.84</v>
      </c>
      <c r="K651" s="26" t="s">
        <v>1191</v>
      </c>
      <c r="L651" s="27" t="str">
        <f t="shared" ref="L651:L668" si="214">IF(J651="Div by 0", "N/A", IF(K651="N/A","N/A", IF(J651&gt;VALUE(MID(K651,1,2)), "No", IF(J651&lt;-1*VALUE(MID(K651,1,2)), "No", "Yes"))))</f>
        <v>Yes</v>
      </c>
    </row>
    <row r="652" spans="1:12" x14ac:dyDescent="0.25">
      <c r="A652" s="3" t="s">
        <v>523</v>
      </c>
      <c r="B652" s="26" t="s">
        <v>49</v>
      </c>
      <c r="C652" s="30">
        <v>672</v>
      </c>
      <c r="D652" s="24" t="str">
        <f t="shared" si="211"/>
        <v>N/A</v>
      </c>
      <c r="E652" s="30">
        <v>615</v>
      </c>
      <c r="F652" s="24" t="str">
        <f t="shared" si="212"/>
        <v>N/A</v>
      </c>
      <c r="G652" s="30">
        <v>696</v>
      </c>
      <c r="H652" s="24" t="str">
        <f t="shared" si="213"/>
        <v>N/A</v>
      </c>
      <c r="I652" s="25">
        <v>-8.48</v>
      </c>
      <c r="J652" s="25">
        <v>13.17</v>
      </c>
      <c r="K652" s="26" t="s">
        <v>1191</v>
      </c>
      <c r="L652" s="27" t="str">
        <f t="shared" si="214"/>
        <v>Yes</v>
      </c>
    </row>
    <row r="653" spans="1:12" x14ac:dyDescent="0.25">
      <c r="A653" s="3" t="s">
        <v>526</v>
      </c>
      <c r="B653" s="26" t="s">
        <v>49</v>
      </c>
      <c r="C653" s="30">
        <v>77242</v>
      </c>
      <c r="D653" s="24" t="str">
        <f t="shared" si="211"/>
        <v>N/A</v>
      </c>
      <c r="E653" s="30">
        <v>78433</v>
      </c>
      <c r="F653" s="24" t="str">
        <f t="shared" si="212"/>
        <v>N/A</v>
      </c>
      <c r="G653" s="30">
        <v>83243</v>
      </c>
      <c r="H653" s="24" t="str">
        <f t="shared" si="213"/>
        <v>N/A</v>
      </c>
      <c r="I653" s="25">
        <v>1.542</v>
      </c>
      <c r="J653" s="25">
        <v>6.133</v>
      </c>
      <c r="K653" s="26" t="s">
        <v>1191</v>
      </c>
      <c r="L653" s="27" t="str">
        <f t="shared" si="214"/>
        <v>Yes</v>
      </c>
    </row>
    <row r="654" spans="1:12" x14ac:dyDescent="0.25">
      <c r="A654" s="3" t="s">
        <v>529</v>
      </c>
      <c r="B654" s="26" t="s">
        <v>49</v>
      </c>
      <c r="C654" s="30">
        <v>470459</v>
      </c>
      <c r="D654" s="24" t="str">
        <f t="shared" si="211"/>
        <v>N/A</v>
      </c>
      <c r="E654" s="30">
        <v>484241</v>
      </c>
      <c r="F654" s="24" t="str">
        <f t="shared" si="212"/>
        <v>N/A</v>
      </c>
      <c r="G654" s="30">
        <v>519563</v>
      </c>
      <c r="H654" s="24" t="str">
        <f t="shared" si="213"/>
        <v>N/A</v>
      </c>
      <c r="I654" s="25">
        <v>2.9289999999999998</v>
      </c>
      <c r="J654" s="25">
        <v>7.2939999999999996</v>
      </c>
      <c r="K654" s="26" t="s">
        <v>1191</v>
      </c>
      <c r="L654" s="27" t="str">
        <f t="shared" si="214"/>
        <v>Yes</v>
      </c>
    </row>
    <row r="655" spans="1:12" x14ac:dyDescent="0.25">
      <c r="A655" s="3" t="s">
        <v>531</v>
      </c>
      <c r="B655" s="26" t="s">
        <v>49</v>
      </c>
      <c r="C655" s="30">
        <v>104249</v>
      </c>
      <c r="D655" s="24" t="str">
        <f t="shared" si="211"/>
        <v>N/A</v>
      </c>
      <c r="E655" s="30">
        <v>129978</v>
      </c>
      <c r="F655" s="24" t="str">
        <f t="shared" si="212"/>
        <v>N/A</v>
      </c>
      <c r="G655" s="30">
        <v>185723</v>
      </c>
      <c r="H655" s="24" t="str">
        <f t="shared" si="213"/>
        <v>N/A</v>
      </c>
      <c r="I655" s="25">
        <v>24.68</v>
      </c>
      <c r="J655" s="25">
        <v>42.89</v>
      </c>
      <c r="K655" s="26" t="s">
        <v>1191</v>
      </c>
      <c r="L655" s="27" t="str">
        <f t="shared" si="214"/>
        <v>No</v>
      </c>
    </row>
    <row r="656" spans="1:12" x14ac:dyDescent="0.25">
      <c r="A656" s="40" t="s">
        <v>692</v>
      </c>
      <c r="B656" s="26" t="s">
        <v>49</v>
      </c>
      <c r="C656" s="30">
        <v>501648.96</v>
      </c>
      <c r="D656" s="24" t="str">
        <f t="shared" si="211"/>
        <v>N/A</v>
      </c>
      <c r="E656" s="30">
        <v>535714.18000000005</v>
      </c>
      <c r="F656" s="24" t="str">
        <f t="shared" si="212"/>
        <v>N/A</v>
      </c>
      <c r="G656" s="30">
        <v>622649.31000000006</v>
      </c>
      <c r="H656" s="24" t="str">
        <f t="shared" si="213"/>
        <v>N/A</v>
      </c>
      <c r="I656" s="25">
        <v>6.7910000000000004</v>
      </c>
      <c r="J656" s="25">
        <v>16.23</v>
      </c>
      <c r="K656" s="26" t="s">
        <v>1191</v>
      </c>
      <c r="L656" s="27" t="str">
        <f t="shared" si="214"/>
        <v>Yes</v>
      </c>
    </row>
    <row r="657" spans="1:12" x14ac:dyDescent="0.25">
      <c r="A657" s="40" t="s">
        <v>532</v>
      </c>
      <c r="B657" s="26" t="s">
        <v>49</v>
      </c>
      <c r="C657" s="38">
        <v>1430463917</v>
      </c>
      <c r="D657" s="24" t="str">
        <f t="shared" si="211"/>
        <v>N/A</v>
      </c>
      <c r="E657" s="38">
        <v>1289925526</v>
      </c>
      <c r="F657" s="24" t="str">
        <f t="shared" si="212"/>
        <v>N/A</v>
      </c>
      <c r="G657" s="38">
        <v>2120871033</v>
      </c>
      <c r="H657" s="24" t="str">
        <f t="shared" si="213"/>
        <v>N/A</v>
      </c>
      <c r="I657" s="25">
        <v>-9.82</v>
      </c>
      <c r="J657" s="25">
        <v>64.42</v>
      </c>
      <c r="K657" s="26" t="s">
        <v>1191</v>
      </c>
      <c r="L657" s="27" t="str">
        <f t="shared" si="214"/>
        <v>No</v>
      </c>
    </row>
    <row r="658" spans="1:12" x14ac:dyDescent="0.25">
      <c r="A658" s="40" t="s">
        <v>693</v>
      </c>
      <c r="B658" s="26" t="s">
        <v>49</v>
      </c>
      <c r="C658" s="38">
        <v>2191.8720438</v>
      </c>
      <c r="D658" s="24" t="str">
        <f t="shared" si="211"/>
        <v>N/A</v>
      </c>
      <c r="E658" s="38">
        <v>1860.6475224999999</v>
      </c>
      <c r="F658" s="24" t="str">
        <f t="shared" si="212"/>
        <v>N/A</v>
      </c>
      <c r="G658" s="38">
        <v>2687.283136</v>
      </c>
      <c r="H658" s="24" t="str">
        <f t="shared" si="213"/>
        <v>N/A</v>
      </c>
      <c r="I658" s="25">
        <v>-15.1</v>
      </c>
      <c r="J658" s="25">
        <v>44.43</v>
      </c>
      <c r="K658" s="26" t="s">
        <v>1191</v>
      </c>
      <c r="L658" s="27" t="str">
        <f t="shared" si="214"/>
        <v>No</v>
      </c>
    </row>
    <row r="659" spans="1:12" x14ac:dyDescent="0.25">
      <c r="A659" s="3" t="s">
        <v>523</v>
      </c>
      <c r="B659" s="26" t="s">
        <v>49</v>
      </c>
      <c r="C659" s="38">
        <v>6139.9761904999996</v>
      </c>
      <c r="D659" s="24" t="str">
        <f t="shared" si="211"/>
        <v>N/A</v>
      </c>
      <c r="E659" s="38">
        <v>5704.5983740000001</v>
      </c>
      <c r="F659" s="24" t="str">
        <f t="shared" si="212"/>
        <v>N/A</v>
      </c>
      <c r="G659" s="38">
        <v>8556.5373562999994</v>
      </c>
      <c r="H659" s="24" t="str">
        <f t="shared" si="213"/>
        <v>N/A</v>
      </c>
      <c r="I659" s="25">
        <v>-7.09</v>
      </c>
      <c r="J659" s="25">
        <v>49.99</v>
      </c>
      <c r="K659" s="26" t="s">
        <v>1191</v>
      </c>
      <c r="L659" s="27" t="str">
        <f t="shared" si="214"/>
        <v>No</v>
      </c>
    </row>
    <row r="660" spans="1:12" x14ac:dyDescent="0.25">
      <c r="A660" s="3" t="s">
        <v>526</v>
      </c>
      <c r="B660" s="26" t="s">
        <v>49</v>
      </c>
      <c r="C660" s="38">
        <v>7002.2825923999999</v>
      </c>
      <c r="D660" s="24" t="str">
        <f t="shared" si="211"/>
        <v>N/A</v>
      </c>
      <c r="E660" s="38">
        <v>5700.8512233000001</v>
      </c>
      <c r="F660" s="24" t="str">
        <f t="shared" si="212"/>
        <v>N/A</v>
      </c>
      <c r="G660" s="38">
        <v>8652.0296961999993</v>
      </c>
      <c r="H660" s="24" t="str">
        <f t="shared" si="213"/>
        <v>N/A</v>
      </c>
      <c r="I660" s="25">
        <v>-18.600000000000001</v>
      </c>
      <c r="J660" s="25">
        <v>51.77</v>
      </c>
      <c r="K660" s="26" t="s">
        <v>1191</v>
      </c>
      <c r="L660" s="27" t="str">
        <f t="shared" si="214"/>
        <v>No</v>
      </c>
    </row>
    <row r="661" spans="1:12" x14ac:dyDescent="0.25">
      <c r="A661" s="3" t="s">
        <v>529</v>
      </c>
      <c r="B661" s="26" t="s">
        <v>49</v>
      </c>
      <c r="C661" s="38">
        <v>1114.1089509999999</v>
      </c>
      <c r="D661" s="24" t="str">
        <f t="shared" si="211"/>
        <v>N/A</v>
      </c>
      <c r="E661" s="38">
        <v>987.74540569999999</v>
      </c>
      <c r="F661" s="24" t="str">
        <f t="shared" si="212"/>
        <v>N/A</v>
      </c>
      <c r="G661" s="38">
        <v>1468.8431912999999</v>
      </c>
      <c r="H661" s="24" t="str">
        <f t="shared" si="213"/>
        <v>N/A</v>
      </c>
      <c r="I661" s="25">
        <v>-11.3</v>
      </c>
      <c r="J661" s="25">
        <v>48.71</v>
      </c>
      <c r="K661" s="26" t="s">
        <v>1191</v>
      </c>
      <c r="L661" s="27" t="str">
        <f t="shared" si="214"/>
        <v>No</v>
      </c>
    </row>
    <row r="662" spans="1:12" x14ac:dyDescent="0.25">
      <c r="A662" s="3" t="s">
        <v>531</v>
      </c>
      <c r="B662" s="26" t="s">
        <v>49</v>
      </c>
      <c r="C662" s="38">
        <v>3465.9800860999999</v>
      </c>
      <c r="D662" s="24" t="str">
        <f t="shared" si="211"/>
        <v>N/A</v>
      </c>
      <c r="E662" s="38">
        <v>2777.2046885</v>
      </c>
      <c r="F662" s="24" t="str">
        <f t="shared" si="212"/>
        <v>N/A</v>
      </c>
      <c r="G662" s="38">
        <v>3400.4307490000001</v>
      </c>
      <c r="H662" s="24" t="str">
        <f t="shared" si="213"/>
        <v>N/A</v>
      </c>
      <c r="I662" s="25">
        <v>-19.899999999999999</v>
      </c>
      <c r="J662" s="25">
        <v>22.44</v>
      </c>
      <c r="K662" s="26" t="s">
        <v>1191</v>
      </c>
      <c r="L662" s="27" t="str">
        <f t="shared" si="214"/>
        <v>Yes</v>
      </c>
    </row>
    <row r="663" spans="1:12" x14ac:dyDescent="0.25">
      <c r="A663" s="37" t="s">
        <v>694</v>
      </c>
      <c r="B663" s="22" t="s">
        <v>49</v>
      </c>
      <c r="C663" s="28">
        <v>1445061314</v>
      </c>
      <c r="D663" s="24" t="str">
        <f t="shared" si="211"/>
        <v>N/A</v>
      </c>
      <c r="E663" s="28">
        <v>1820118662</v>
      </c>
      <c r="F663" s="24" t="str">
        <f t="shared" si="212"/>
        <v>N/A</v>
      </c>
      <c r="G663" s="28">
        <v>1418808365</v>
      </c>
      <c r="H663" s="24" t="str">
        <f t="shared" si="213"/>
        <v>N/A</v>
      </c>
      <c r="I663" s="25">
        <v>25.95</v>
      </c>
      <c r="J663" s="25">
        <v>-22</v>
      </c>
      <c r="K663" s="26" t="s">
        <v>1191</v>
      </c>
      <c r="L663" s="27" t="str">
        <f t="shared" si="214"/>
        <v>Yes</v>
      </c>
    </row>
    <row r="664" spans="1:12" x14ac:dyDescent="0.25">
      <c r="A664" s="37" t="s">
        <v>695</v>
      </c>
      <c r="B664" s="22" t="s">
        <v>49</v>
      </c>
      <c r="C664" s="28">
        <v>2214.2393514</v>
      </c>
      <c r="D664" s="24" t="str">
        <f t="shared" si="211"/>
        <v>N/A</v>
      </c>
      <c r="E664" s="28">
        <v>2625.4223293</v>
      </c>
      <c r="F664" s="24" t="str">
        <f t="shared" si="212"/>
        <v>N/A</v>
      </c>
      <c r="G664" s="28">
        <v>1797.7235453000001</v>
      </c>
      <c r="H664" s="24" t="str">
        <f t="shared" si="213"/>
        <v>N/A</v>
      </c>
      <c r="I664" s="25">
        <v>18.57</v>
      </c>
      <c r="J664" s="25">
        <v>-31.5</v>
      </c>
      <c r="K664" s="26" t="s">
        <v>1191</v>
      </c>
      <c r="L664" s="27" t="str">
        <f t="shared" si="214"/>
        <v>No</v>
      </c>
    </row>
    <row r="665" spans="1:12" x14ac:dyDescent="0.25">
      <c r="A665" s="3" t="s">
        <v>523</v>
      </c>
      <c r="B665" s="26" t="s">
        <v>49</v>
      </c>
      <c r="C665" s="38">
        <v>5936.9136904999996</v>
      </c>
      <c r="D665" s="24" t="str">
        <f t="shared" si="211"/>
        <v>N/A</v>
      </c>
      <c r="E665" s="38">
        <v>10174.814634</v>
      </c>
      <c r="F665" s="24" t="str">
        <f t="shared" si="212"/>
        <v>N/A</v>
      </c>
      <c r="G665" s="38">
        <v>5092.0445401999996</v>
      </c>
      <c r="H665" s="24" t="str">
        <f t="shared" si="213"/>
        <v>N/A</v>
      </c>
      <c r="I665" s="25">
        <v>71.38</v>
      </c>
      <c r="J665" s="25">
        <v>-50</v>
      </c>
      <c r="K665" s="26" t="s">
        <v>1191</v>
      </c>
      <c r="L665" s="27" t="str">
        <f t="shared" si="214"/>
        <v>No</v>
      </c>
    </row>
    <row r="666" spans="1:12" x14ac:dyDescent="0.25">
      <c r="A666" s="3" t="s">
        <v>526</v>
      </c>
      <c r="B666" s="26" t="s">
        <v>49</v>
      </c>
      <c r="C666" s="38">
        <v>10673.536314000001</v>
      </c>
      <c r="D666" s="24" t="str">
        <f t="shared" si="211"/>
        <v>N/A</v>
      </c>
      <c r="E666" s="38">
        <v>12701.231892</v>
      </c>
      <c r="F666" s="24" t="str">
        <f t="shared" si="212"/>
        <v>N/A</v>
      </c>
      <c r="G666" s="38">
        <v>9742.1514000999996</v>
      </c>
      <c r="H666" s="24" t="str">
        <f t="shared" si="213"/>
        <v>N/A</v>
      </c>
      <c r="I666" s="25">
        <v>19</v>
      </c>
      <c r="J666" s="25">
        <v>-23.3</v>
      </c>
      <c r="K666" s="26" t="s">
        <v>1191</v>
      </c>
      <c r="L666" s="27" t="str">
        <f t="shared" si="214"/>
        <v>Yes</v>
      </c>
    </row>
    <row r="667" spans="1:12" x14ac:dyDescent="0.25">
      <c r="A667" s="3" t="s">
        <v>529</v>
      </c>
      <c r="B667" s="26" t="s">
        <v>49</v>
      </c>
      <c r="C667" s="38">
        <v>1056.6029665000001</v>
      </c>
      <c r="D667" s="24" t="str">
        <f t="shared" si="211"/>
        <v>N/A</v>
      </c>
      <c r="E667" s="38">
        <v>1281.7349935</v>
      </c>
      <c r="F667" s="24" t="str">
        <f t="shared" si="212"/>
        <v>N/A</v>
      </c>
      <c r="G667" s="38">
        <v>900.99926476999997</v>
      </c>
      <c r="H667" s="24" t="str">
        <f t="shared" si="213"/>
        <v>N/A</v>
      </c>
      <c r="I667" s="25">
        <v>21.31</v>
      </c>
      <c r="J667" s="25">
        <v>-29.7</v>
      </c>
      <c r="K667" s="26" t="s">
        <v>1191</v>
      </c>
      <c r="L667" s="27" t="str">
        <f t="shared" si="214"/>
        <v>Yes</v>
      </c>
    </row>
    <row r="668" spans="1:12" x14ac:dyDescent="0.25">
      <c r="A668" s="3" t="s">
        <v>531</v>
      </c>
      <c r="B668" s="26" t="s">
        <v>49</v>
      </c>
      <c r="C668" s="38">
        <v>1146.6588744000001</v>
      </c>
      <c r="D668" s="24" t="str">
        <f t="shared" si="211"/>
        <v>N/A</v>
      </c>
      <c r="E668" s="38">
        <v>1515.6164504999999</v>
      </c>
      <c r="F668" s="24" t="str">
        <f t="shared" si="212"/>
        <v>N/A</v>
      </c>
      <c r="G668" s="38">
        <v>733.20219897000004</v>
      </c>
      <c r="H668" s="24" t="str">
        <f t="shared" si="213"/>
        <v>N/A</v>
      </c>
      <c r="I668" s="25">
        <v>32.18</v>
      </c>
      <c r="J668" s="25">
        <v>-51.6</v>
      </c>
      <c r="K668" s="26" t="s">
        <v>1191</v>
      </c>
      <c r="L668" s="27" t="str">
        <f t="shared" si="214"/>
        <v>No</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265743711</v>
      </c>
      <c r="D670" s="24" t="str">
        <f>IF($B670="N/A","N/A",IF(C670&gt;10,"No",IF(C670&lt;-10,"No","Yes")))</f>
        <v>N/A</v>
      </c>
      <c r="E670" s="38">
        <v>291403166</v>
      </c>
      <c r="F670" s="24" t="str">
        <f>IF($B670="N/A","N/A",IF(E670&gt;10,"No",IF(E670&lt;-10,"No","Yes")))</f>
        <v>N/A</v>
      </c>
      <c r="G670" s="38">
        <v>353041301</v>
      </c>
      <c r="H670" s="24" t="str">
        <f>IF($B670="N/A","N/A",IF(G670&gt;10,"No",IF(G670&lt;-10,"No","Yes")))</f>
        <v>N/A</v>
      </c>
      <c r="I670" s="25">
        <v>9.6560000000000006</v>
      </c>
      <c r="J670" s="25">
        <v>21.15</v>
      </c>
      <c r="K670" s="26" t="s">
        <v>1191</v>
      </c>
      <c r="L670" s="27" t="str">
        <f>IF(J670="Div by 0", "N/A", IF(K670="N/A","N/A", IF(J670&gt;VALUE(MID(K670,1,2)), "No", IF(J670&lt;-1*VALUE(MID(K670,1,2)), "No", "Yes"))))</f>
        <v>Yes</v>
      </c>
    </row>
    <row r="671" spans="1:12" x14ac:dyDescent="0.25">
      <c r="A671" s="3" t="s">
        <v>540</v>
      </c>
      <c r="B671" s="26" t="s">
        <v>49</v>
      </c>
      <c r="C671" s="38">
        <v>54573197</v>
      </c>
      <c r="D671" s="24" t="str">
        <f>IF($B671="N/A","N/A",IF(C671&gt;10,"No",IF(C671&lt;-10,"No","Yes")))</f>
        <v>N/A</v>
      </c>
      <c r="E671" s="38">
        <v>60365120</v>
      </c>
      <c r="F671" s="24" t="str">
        <f>IF($B671="N/A","N/A",IF(E671&gt;10,"No",IF(E671&lt;-10,"No","Yes")))</f>
        <v>N/A</v>
      </c>
      <c r="G671" s="38">
        <v>51905439</v>
      </c>
      <c r="H671" s="24" t="str">
        <f>IF($B671="N/A","N/A",IF(G671&gt;10,"No",IF(G671&lt;-10,"No","Yes")))</f>
        <v>N/A</v>
      </c>
      <c r="I671" s="25">
        <v>10.61</v>
      </c>
      <c r="J671" s="25">
        <v>-14</v>
      </c>
      <c r="K671" s="26" t="s">
        <v>1191</v>
      </c>
      <c r="L671" s="27" t="str">
        <f>IF(J671="Div by 0", "N/A", IF(K671="N/A","N/A", IF(J671&gt;VALUE(MID(K671,1,2)), "No", IF(J671&lt;-1*VALUE(MID(K671,1,2)), "No", "Yes"))))</f>
        <v>Yes</v>
      </c>
    </row>
    <row r="672" spans="1:12" x14ac:dyDescent="0.25">
      <c r="A672" s="3" t="s">
        <v>541</v>
      </c>
      <c r="B672" s="26" t="s">
        <v>49</v>
      </c>
      <c r="C672" s="38">
        <v>131164560</v>
      </c>
      <c r="D672" s="24" t="str">
        <f>IF($B672="N/A","N/A",IF(C672&gt;10,"No",IF(C672&lt;-10,"No","Yes")))</f>
        <v>N/A</v>
      </c>
      <c r="E672" s="38">
        <v>180118894</v>
      </c>
      <c r="F672" s="24" t="str">
        <f>IF($B672="N/A","N/A",IF(E672&gt;10,"No",IF(E672&lt;-10,"No","Yes")))</f>
        <v>N/A</v>
      </c>
      <c r="G672" s="38">
        <v>191055216</v>
      </c>
      <c r="H672" s="24" t="str">
        <f>IF($B672="N/A","N/A",IF(G672&gt;10,"No",IF(G672&lt;-10,"No","Yes")))</f>
        <v>N/A</v>
      </c>
      <c r="I672" s="25">
        <v>37.32</v>
      </c>
      <c r="J672" s="25">
        <v>6.0720000000000001</v>
      </c>
      <c r="K672" s="26" t="s">
        <v>1191</v>
      </c>
      <c r="L672" s="27" t="str">
        <f>IF(J672="Div by 0", "N/A", IF(K672="N/A","N/A", IF(J672&gt;VALUE(MID(K672,1,2)), "No", IF(J672&lt;-1*VALUE(MID(K672,1,2)), "No", "Yes"))))</f>
        <v>Yes</v>
      </c>
    </row>
    <row r="673" spans="1:12" x14ac:dyDescent="0.25">
      <c r="A673" s="3" t="s">
        <v>542</v>
      </c>
      <c r="B673" s="26" t="s">
        <v>49</v>
      </c>
      <c r="C673" s="38">
        <v>993579846</v>
      </c>
      <c r="D673" s="24" t="str">
        <f>IF($B673="N/A","N/A",IF(C673&gt;10,"No",IF(C673&lt;-10,"No","Yes")))</f>
        <v>N/A</v>
      </c>
      <c r="E673" s="38">
        <v>1288231482</v>
      </c>
      <c r="F673" s="24" t="str">
        <f>IF($B673="N/A","N/A",IF(E673&gt;10,"No",IF(E673&lt;-10,"No","Yes")))</f>
        <v>N/A</v>
      </c>
      <c r="G673" s="38">
        <v>822806409</v>
      </c>
      <c r="H673" s="24" t="str">
        <f>IF($B673="N/A","N/A",IF(G673&gt;10,"No",IF(G673&lt;-10,"No","Yes")))</f>
        <v>N/A</v>
      </c>
      <c r="I673" s="25">
        <v>29.66</v>
      </c>
      <c r="J673" s="25">
        <v>-36.1</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407.19392083000002</v>
      </c>
      <c r="D675" s="24" t="str">
        <f>IF($B675="N/A","N/A",IF(C675&gt;10,"No",IF(C675&lt;-10,"No","Yes")))</f>
        <v>N/A</v>
      </c>
      <c r="E675" s="28">
        <v>420.33324246000001</v>
      </c>
      <c r="F675" s="24" t="str">
        <f>IF($B675="N/A","N/A",IF(E675&gt;10,"No",IF(E675&lt;-10,"No","Yes")))</f>
        <v>N/A</v>
      </c>
      <c r="G675" s="28">
        <v>447.32655579999999</v>
      </c>
      <c r="H675" s="24" t="str">
        <f>IF($B675="N/A","N/A",IF(G675&gt;10,"No",IF(G675&lt;-10,"No","Yes")))</f>
        <v>N/A</v>
      </c>
      <c r="I675" s="25">
        <v>3.2269999999999999</v>
      </c>
      <c r="J675" s="25">
        <v>6.4219999999999997</v>
      </c>
      <c r="K675" s="26" t="s">
        <v>1191</v>
      </c>
      <c r="L675" s="27" t="str">
        <f>IF(J675="Div by 0", "N/A", IF(K675="N/A","N/A", IF(J675&gt;VALUE(MID(K675,1,2)), "No", IF(J675&lt;-1*VALUE(MID(K675,1,2)), "No", "Yes"))))</f>
        <v>Yes</v>
      </c>
    </row>
    <row r="676" spans="1:12" x14ac:dyDescent="0.25">
      <c r="A676" s="39" t="s">
        <v>540</v>
      </c>
      <c r="B676" s="22" t="s">
        <v>49</v>
      </c>
      <c r="C676" s="28">
        <v>83.621448556999994</v>
      </c>
      <c r="D676" s="24" t="str">
        <f>IF($B676="N/A","N/A",IF(C676&gt;10,"No",IF(C676&lt;-10,"No","Yes")))</f>
        <v>N/A</v>
      </c>
      <c r="E676" s="28">
        <v>87.073407504000002</v>
      </c>
      <c r="F676" s="24" t="str">
        <f>IF($B676="N/A","N/A",IF(E676&gt;10,"No",IF(E676&lt;-10,"No","Yes")))</f>
        <v>N/A</v>
      </c>
      <c r="G676" s="28">
        <v>65.767606196000003</v>
      </c>
      <c r="H676" s="24" t="str">
        <f>IF($B676="N/A","N/A",IF(G676&gt;10,"No",IF(G676&lt;-10,"No","Yes")))</f>
        <v>N/A</v>
      </c>
      <c r="I676" s="25">
        <v>4.1280000000000001</v>
      </c>
      <c r="J676" s="25">
        <v>-24.5</v>
      </c>
      <c r="K676" s="26" t="s">
        <v>1191</v>
      </c>
      <c r="L676" s="27" t="str">
        <f>IF(J676="Div by 0", "N/A", IF(K676="N/A","N/A", IF(J676&gt;VALUE(MID(K676,1,2)), "No", IF(J676&lt;-1*VALUE(MID(K676,1,2)), "No", "Yes"))))</f>
        <v>Yes</v>
      </c>
    </row>
    <row r="677" spans="1:12" x14ac:dyDescent="0.25">
      <c r="A677" s="39" t="s">
        <v>541</v>
      </c>
      <c r="B677" s="22" t="s">
        <v>49</v>
      </c>
      <c r="C677" s="28">
        <v>200.98090472000001</v>
      </c>
      <c r="D677" s="24" t="str">
        <f>IF($B677="N/A","N/A",IF(C677&gt;10,"No",IF(C677&lt;-10,"No","Yes")))</f>
        <v>N/A</v>
      </c>
      <c r="E677" s="28">
        <v>259.81172333000001</v>
      </c>
      <c r="F677" s="24" t="str">
        <f>IF($B677="N/A","N/A",IF(E677&gt;10,"No",IF(E677&lt;-10,"No","Yes")))</f>
        <v>N/A</v>
      </c>
      <c r="G677" s="28">
        <v>242.07952864999999</v>
      </c>
      <c r="H677" s="24" t="str">
        <f>IF($B677="N/A","N/A",IF(G677&gt;10,"No",IF(G677&lt;-10,"No","Yes")))</f>
        <v>N/A</v>
      </c>
      <c r="I677" s="25">
        <v>29.27</v>
      </c>
      <c r="J677" s="25">
        <v>-6.83</v>
      </c>
      <c r="K677" s="26" t="s">
        <v>1191</v>
      </c>
      <c r="L677" s="27" t="str">
        <f>IF(J677="Div by 0", "N/A", IF(K677="N/A","N/A", IF(J677&gt;VALUE(MID(K677,1,2)), "No", IF(J677&lt;-1*VALUE(MID(K677,1,2)), "No", "Yes"))))</f>
        <v>Yes</v>
      </c>
    </row>
    <row r="678" spans="1:12" x14ac:dyDescent="0.25">
      <c r="A678" s="3" t="s">
        <v>542</v>
      </c>
      <c r="B678" s="26" t="s">
        <v>49</v>
      </c>
      <c r="C678" s="38">
        <v>1522.4430772999999</v>
      </c>
      <c r="D678" s="24" t="str">
        <f>IF($B678="N/A","N/A",IF(C678&gt;10,"No",IF(C678&lt;-10,"No","Yes")))</f>
        <v>N/A</v>
      </c>
      <c r="E678" s="38">
        <v>1858.2039560999999</v>
      </c>
      <c r="F678" s="24" t="str">
        <f>IF($B678="N/A","N/A",IF(E678&gt;10,"No",IF(E678&lt;-10,"No","Yes")))</f>
        <v>N/A</v>
      </c>
      <c r="G678" s="38">
        <v>1042.5498545999999</v>
      </c>
      <c r="H678" s="24" t="str">
        <f>IF($B678="N/A","N/A",IF(G678&gt;10,"No",IF(G678&lt;-10,"No","Yes")))</f>
        <v>N/A</v>
      </c>
      <c r="I678" s="25">
        <v>22.05</v>
      </c>
      <c r="J678" s="25">
        <v>-43.9</v>
      </c>
      <c r="K678" s="26" t="s">
        <v>1191</v>
      </c>
      <c r="L678" s="27" t="str">
        <f>IF(J678="Div by 0", "N/A", IF(K678="N/A","N/A", IF(J678&gt;VALUE(MID(K678,1,2)), "No", IF(J678&lt;-1*VALUE(MID(K678,1,2)), "No", "Yes"))))</f>
        <v>No</v>
      </c>
    </row>
    <row r="679" spans="1:12" x14ac:dyDescent="0.25">
      <c r="A679" s="78" t="s">
        <v>1027</v>
      </c>
      <c r="B679" s="26" t="s">
        <v>49</v>
      </c>
      <c r="C679" s="25" t="s">
        <v>1205</v>
      </c>
      <c r="D679" s="24" t="str">
        <f>IF($B679="N/A","N/A",IF(C679&gt;10,"No",IF(C679&lt;-10,"No","Yes")))</f>
        <v>N/A</v>
      </c>
      <c r="E679" s="25">
        <v>82.403316470999997</v>
      </c>
      <c r="F679" s="24" t="str">
        <f>IF($B679="N/A","N/A",IF(E679&gt;10,"No",IF(E679&lt;-10,"No","Yes")))</f>
        <v>N/A</v>
      </c>
      <c r="G679" s="25">
        <v>83.869745636999994</v>
      </c>
      <c r="H679" s="24" t="str">
        <f>IF($B679="N/A","N/A",IF(G679&gt;10,"No",IF(G679&lt;-10,"No","Yes")))</f>
        <v>N/A</v>
      </c>
      <c r="I679" s="25" t="s">
        <v>1205</v>
      </c>
      <c r="J679" s="25">
        <v>1.78</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71.982758621000002</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86.664344149000001</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85.186589498999993</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78.977832578999994</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9.2638981278999992</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2.4074249999999999E-3</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0.1644651399</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72.946118026999997</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22.272355791999999</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0.18271088730000001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38.302131838000001</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1.751718458</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0.2997877665</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31.258766511000001</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64.403180335000002</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16.460325002000001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0.7854540847</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6.34799962E-2</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1.0136526000000001E-3</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0.79242294660000001</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0.14279831479999999</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4.9703189838000004</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2.0273053000000002E-3</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5.4905761982000003</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2.2057081314000002</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1.0384871233999999</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1.4075833888</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49305</v>
      </c>
      <c r="D713" s="24" t="str">
        <f t="shared" ref="D713:D720" si="222">IF($B713="N/A","N/A",IF(C713&gt;10,"No",IF(C713&lt;-10,"No","Yes")))</f>
        <v>N/A</v>
      </c>
      <c r="E713" s="30">
        <v>61326</v>
      </c>
      <c r="F713" s="24" t="str">
        <f t="shared" ref="F713:F720" si="223">IF($B713="N/A","N/A",IF(E713&gt;10,"No",IF(E713&lt;-10,"No","Yes")))</f>
        <v>N/A</v>
      </c>
      <c r="G713" s="30">
        <v>64125</v>
      </c>
      <c r="H713" s="24" t="str">
        <f t="shared" ref="H713:H720" si="224">IF($B713="N/A","N/A",IF(G713&gt;10,"No",IF(G713&lt;-10,"No","Yes")))</f>
        <v>N/A</v>
      </c>
      <c r="I713" s="25">
        <v>24.38</v>
      </c>
      <c r="J713" s="25">
        <v>4.5640000000000001</v>
      </c>
      <c r="K713" s="26" t="s">
        <v>1191</v>
      </c>
      <c r="L713" s="27" t="str">
        <f t="shared" ref="L713:L720" si="225">IF(J713="Div by 0", "N/A", IF(K713="N/A","N/A", IF(J713&gt;VALUE(MID(K713,1,2)), "No", IF(J713&lt;-1*VALUE(MID(K713,1,2)), "No", "Yes"))))</f>
        <v>Yes</v>
      </c>
    </row>
    <row r="714" spans="1:12" x14ac:dyDescent="0.25">
      <c r="A714" s="37" t="s">
        <v>31</v>
      </c>
      <c r="B714" s="22" t="s">
        <v>49</v>
      </c>
      <c r="C714" s="23">
        <v>26561</v>
      </c>
      <c r="D714" s="24" t="str">
        <f t="shared" si="222"/>
        <v>N/A</v>
      </c>
      <c r="E714" s="23">
        <v>29515</v>
      </c>
      <c r="F714" s="24" t="str">
        <f t="shared" si="223"/>
        <v>N/A</v>
      </c>
      <c r="G714" s="23">
        <v>29709</v>
      </c>
      <c r="H714" s="24" t="str">
        <f t="shared" si="224"/>
        <v>N/A</v>
      </c>
      <c r="I714" s="25">
        <v>11.12</v>
      </c>
      <c r="J714" s="25">
        <v>0.6573</v>
      </c>
      <c r="K714" s="26" t="s">
        <v>1191</v>
      </c>
      <c r="L714" s="27" t="str">
        <f t="shared" si="225"/>
        <v>Yes</v>
      </c>
    </row>
    <row r="715" spans="1:12" x14ac:dyDescent="0.25">
      <c r="A715" s="37" t="s">
        <v>352</v>
      </c>
      <c r="B715" s="22" t="s">
        <v>49</v>
      </c>
      <c r="C715" s="23">
        <v>24276.53</v>
      </c>
      <c r="D715" s="24" t="str">
        <f t="shared" si="222"/>
        <v>N/A</v>
      </c>
      <c r="E715" s="23">
        <v>27403.73</v>
      </c>
      <c r="F715" s="24" t="str">
        <f t="shared" si="223"/>
        <v>N/A</v>
      </c>
      <c r="G715" s="23">
        <v>29184.080000000002</v>
      </c>
      <c r="H715" s="24" t="str">
        <f t="shared" si="224"/>
        <v>N/A</v>
      </c>
      <c r="I715" s="25">
        <v>12.88</v>
      </c>
      <c r="J715" s="25">
        <v>6.4969999999999999</v>
      </c>
      <c r="K715" s="26" t="s">
        <v>1191</v>
      </c>
      <c r="L715" s="27" t="str">
        <f t="shared" si="225"/>
        <v>Yes</v>
      </c>
    </row>
    <row r="716" spans="1:12" x14ac:dyDescent="0.25">
      <c r="A716" s="42" t="s">
        <v>522</v>
      </c>
      <c r="B716" s="22" t="s">
        <v>49</v>
      </c>
      <c r="C716" s="23">
        <v>4932</v>
      </c>
      <c r="D716" s="24" t="str">
        <f t="shared" si="222"/>
        <v>N/A</v>
      </c>
      <c r="E716" s="23">
        <v>4903</v>
      </c>
      <c r="F716" s="24" t="str">
        <f t="shared" si="223"/>
        <v>N/A</v>
      </c>
      <c r="G716" s="23">
        <v>5121</v>
      </c>
      <c r="H716" s="24" t="str">
        <f t="shared" si="224"/>
        <v>N/A</v>
      </c>
      <c r="I716" s="25">
        <v>-0.58799999999999997</v>
      </c>
      <c r="J716" s="25">
        <v>4.4459999999999997</v>
      </c>
      <c r="K716" s="26" t="s">
        <v>1191</v>
      </c>
      <c r="L716" s="27" t="str">
        <f t="shared" si="225"/>
        <v>Yes</v>
      </c>
    </row>
    <row r="717" spans="1:12" x14ac:dyDescent="0.25">
      <c r="A717" s="39" t="s">
        <v>701</v>
      </c>
      <c r="B717" s="22" t="s">
        <v>49</v>
      </c>
      <c r="C717" s="23">
        <v>2256</v>
      </c>
      <c r="D717" s="24" t="str">
        <f t="shared" si="222"/>
        <v>N/A</v>
      </c>
      <c r="E717" s="23">
        <v>2158</v>
      </c>
      <c r="F717" s="24" t="str">
        <f t="shared" si="223"/>
        <v>N/A</v>
      </c>
      <c r="G717" s="23">
        <v>2298</v>
      </c>
      <c r="H717" s="24" t="str">
        <f t="shared" si="224"/>
        <v>N/A</v>
      </c>
      <c r="I717" s="25">
        <v>-4.34</v>
      </c>
      <c r="J717" s="25">
        <v>6.4870000000000001</v>
      </c>
      <c r="K717" s="26" t="s">
        <v>1191</v>
      </c>
      <c r="L717" s="27" t="str">
        <f t="shared" si="225"/>
        <v>Yes</v>
      </c>
    </row>
    <row r="718" spans="1:12" x14ac:dyDescent="0.25">
      <c r="A718" s="39" t="s">
        <v>702</v>
      </c>
      <c r="B718" s="22" t="s">
        <v>49</v>
      </c>
      <c r="C718" s="23">
        <v>2453</v>
      </c>
      <c r="D718" s="24" t="str">
        <f t="shared" si="222"/>
        <v>N/A</v>
      </c>
      <c r="E718" s="23">
        <v>2565</v>
      </c>
      <c r="F718" s="24" t="str">
        <f t="shared" si="223"/>
        <v>N/A</v>
      </c>
      <c r="G718" s="23">
        <v>2715</v>
      </c>
      <c r="H718" s="24" t="str">
        <f t="shared" si="224"/>
        <v>N/A</v>
      </c>
      <c r="I718" s="25">
        <v>4.5659999999999998</v>
      </c>
      <c r="J718" s="25">
        <v>5.8479999999999999</v>
      </c>
      <c r="K718" s="26" t="s">
        <v>1191</v>
      </c>
      <c r="L718" s="27" t="str">
        <f t="shared" si="225"/>
        <v>Yes</v>
      </c>
    </row>
    <row r="719" spans="1:12" x14ac:dyDescent="0.25">
      <c r="A719" s="39" t="s">
        <v>703</v>
      </c>
      <c r="B719" s="22" t="s">
        <v>49</v>
      </c>
      <c r="C719" s="23">
        <v>223</v>
      </c>
      <c r="D719" s="24" t="str">
        <f t="shared" si="222"/>
        <v>N/A</v>
      </c>
      <c r="E719" s="23">
        <v>180</v>
      </c>
      <c r="F719" s="24" t="str">
        <f t="shared" si="223"/>
        <v>N/A</v>
      </c>
      <c r="G719" s="23">
        <v>108</v>
      </c>
      <c r="H719" s="24" t="str">
        <f t="shared" si="224"/>
        <v>N/A</v>
      </c>
      <c r="I719" s="25">
        <v>-19.3</v>
      </c>
      <c r="J719" s="25">
        <v>-40</v>
      </c>
      <c r="K719" s="26" t="s">
        <v>1191</v>
      </c>
      <c r="L719" s="27" t="str">
        <f t="shared" si="225"/>
        <v>No</v>
      </c>
    </row>
    <row r="720" spans="1:12" x14ac:dyDescent="0.25">
      <c r="A720" s="39" t="s">
        <v>704</v>
      </c>
      <c r="B720" s="22" t="s">
        <v>49</v>
      </c>
      <c r="C720" s="23">
        <v>0</v>
      </c>
      <c r="D720" s="24" t="str">
        <f t="shared" si="222"/>
        <v>N/A</v>
      </c>
      <c r="E720" s="23">
        <v>0</v>
      </c>
      <c r="F720" s="24" t="str">
        <f t="shared" si="223"/>
        <v>N/A</v>
      </c>
      <c r="G720" s="23">
        <v>0</v>
      </c>
      <c r="H720" s="24" t="str">
        <f t="shared" si="224"/>
        <v>N/A</v>
      </c>
      <c r="I720" s="25" t="s">
        <v>1205</v>
      </c>
      <c r="J720" s="25" t="s">
        <v>1205</v>
      </c>
      <c r="K720" s="26" t="s">
        <v>1191</v>
      </c>
      <c r="L720" s="27" t="str">
        <f t="shared" si="225"/>
        <v>N/A</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14895</v>
      </c>
      <c r="D722" s="24" t="str">
        <f t="shared" si="226"/>
        <v>N/A</v>
      </c>
      <c r="E722" s="23">
        <v>16201</v>
      </c>
      <c r="F722" s="24" t="str">
        <f t="shared" si="227"/>
        <v>N/A</v>
      </c>
      <c r="G722" s="23">
        <v>18301</v>
      </c>
      <c r="H722" s="24" t="str">
        <f t="shared" si="228"/>
        <v>N/A</v>
      </c>
      <c r="I722" s="25">
        <v>8.7680000000000007</v>
      </c>
      <c r="J722" s="25">
        <v>12.96</v>
      </c>
      <c r="K722" s="26" t="s">
        <v>1191</v>
      </c>
      <c r="L722" s="27" t="str">
        <f t="shared" si="229"/>
        <v>Yes</v>
      </c>
    </row>
    <row r="723" spans="1:12" x14ac:dyDescent="0.25">
      <c r="A723" s="39" t="s">
        <v>706</v>
      </c>
      <c r="B723" s="22" t="s">
        <v>49</v>
      </c>
      <c r="C723" s="23">
        <v>8442</v>
      </c>
      <c r="D723" s="24" t="str">
        <f t="shared" si="226"/>
        <v>N/A</v>
      </c>
      <c r="E723" s="23">
        <v>8555</v>
      </c>
      <c r="F723" s="24" t="str">
        <f t="shared" si="227"/>
        <v>N/A</v>
      </c>
      <c r="G723" s="23">
        <v>10079</v>
      </c>
      <c r="H723" s="24" t="str">
        <f t="shared" si="228"/>
        <v>N/A</v>
      </c>
      <c r="I723" s="25">
        <v>1.339</v>
      </c>
      <c r="J723" s="25">
        <v>17.809999999999999</v>
      </c>
      <c r="K723" s="26" t="s">
        <v>1191</v>
      </c>
      <c r="L723" s="27" t="str">
        <f t="shared" si="229"/>
        <v>Yes</v>
      </c>
    </row>
    <row r="724" spans="1:12" x14ac:dyDescent="0.25">
      <c r="A724" s="39" t="s">
        <v>707</v>
      </c>
      <c r="B724" s="22" t="s">
        <v>49</v>
      </c>
      <c r="C724" s="23">
        <v>5592</v>
      </c>
      <c r="D724" s="24" t="str">
        <f t="shared" si="226"/>
        <v>N/A</v>
      </c>
      <c r="E724" s="23">
        <v>6728</v>
      </c>
      <c r="F724" s="24" t="str">
        <f t="shared" si="227"/>
        <v>N/A</v>
      </c>
      <c r="G724" s="23">
        <v>7248</v>
      </c>
      <c r="H724" s="24" t="str">
        <f t="shared" si="228"/>
        <v>N/A</v>
      </c>
      <c r="I724" s="25">
        <v>20.309999999999999</v>
      </c>
      <c r="J724" s="25">
        <v>7.7290000000000001</v>
      </c>
      <c r="K724" s="26" t="s">
        <v>1191</v>
      </c>
      <c r="L724" s="27" t="str">
        <f t="shared" si="229"/>
        <v>Yes</v>
      </c>
    </row>
    <row r="725" spans="1:12" x14ac:dyDescent="0.25">
      <c r="A725" s="39" t="s">
        <v>790</v>
      </c>
      <c r="B725" s="22" t="s">
        <v>49</v>
      </c>
      <c r="C725" s="23">
        <v>543</v>
      </c>
      <c r="D725" s="24" t="str">
        <f t="shared" si="226"/>
        <v>N/A</v>
      </c>
      <c r="E725" s="23">
        <v>554</v>
      </c>
      <c r="F725" s="24" t="str">
        <f t="shared" si="227"/>
        <v>N/A</v>
      </c>
      <c r="G725" s="23">
        <v>583</v>
      </c>
      <c r="H725" s="24" t="str">
        <f t="shared" si="228"/>
        <v>N/A</v>
      </c>
      <c r="I725" s="25">
        <v>2.0259999999999998</v>
      </c>
      <c r="J725" s="25">
        <v>5.2350000000000003</v>
      </c>
      <c r="K725" s="26" t="s">
        <v>1191</v>
      </c>
      <c r="L725" s="27" t="str">
        <f t="shared" si="229"/>
        <v>Yes</v>
      </c>
    </row>
    <row r="726" spans="1:12" x14ac:dyDescent="0.25">
      <c r="A726" s="39" t="s">
        <v>722</v>
      </c>
      <c r="B726" s="22" t="s">
        <v>49</v>
      </c>
      <c r="C726" s="23">
        <v>318</v>
      </c>
      <c r="D726" s="24" t="str">
        <f t="shared" si="226"/>
        <v>N/A</v>
      </c>
      <c r="E726" s="23">
        <v>364</v>
      </c>
      <c r="F726" s="24" t="str">
        <f t="shared" si="227"/>
        <v>N/A</v>
      </c>
      <c r="G726" s="23">
        <v>391</v>
      </c>
      <c r="H726" s="24" t="str">
        <f t="shared" si="228"/>
        <v>N/A</v>
      </c>
      <c r="I726" s="25">
        <v>14.47</v>
      </c>
      <c r="J726" s="25">
        <v>7.4180000000000001</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14717</v>
      </c>
      <c r="D728" s="24" t="str">
        <f t="shared" si="226"/>
        <v>N/A</v>
      </c>
      <c r="E728" s="23">
        <v>18063</v>
      </c>
      <c r="F728" s="24" t="str">
        <f t="shared" si="227"/>
        <v>N/A</v>
      </c>
      <c r="G728" s="23">
        <v>20541</v>
      </c>
      <c r="H728" s="24" t="str">
        <f t="shared" si="228"/>
        <v>N/A</v>
      </c>
      <c r="I728" s="25">
        <v>22.74</v>
      </c>
      <c r="J728" s="25">
        <v>13.72</v>
      </c>
      <c r="K728" s="26" t="s">
        <v>1191</v>
      </c>
      <c r="L728" s="27" t="str">
        <f t="shared" si="229"/>
        <v>Yes</v>
      </c>
    </row>
    <row r="729" spans="1:12" x14ac:dyDescent="0.25">
      <c r="A729" s="39" t="s">
        <v>709</v>
      </c>
      <c r="B729" s="22" t="s">
        <v>49</v>
      </c>
      <c r="C729" s="23">
        <v>2206</v>
      </c>
      <c r="D729" s="24" t="str">
        <f t="shared" si="226"/>
        <v>N/A</v>
      </c>
      <c r="E729" s="23">
        <v>8054</v>
      </c>
      <c r="F729" s="24" t="str">
        <f t="shared" si="227"/>
        <v>N/A</v>
      </c>
      <c r="G729" s="23">
        <v>8883</v>
      </c>
      <c r="H729" s="24" t="str">
        <f t="shared" si="228"/>
        <v>N/A</v>
      </c>
      <c r="I729" s="25">
        <v>265.10000000000002</v>
      </c>
      <c r="J729" s="25">
        <v>10.29</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1950</v>
      </c>
      <c r="D731" s="24" t="str">
        <f t="shared" si="226"/>
        <v>N/A</v>
      </c>
      <c r="E731" s="23">
        <v>1326</v>
      </c>
      <c r="F731" s="24" t="str">
        <f t="shared" si="227"/>
        <v>N/A</v>
      </c>
      <c r="G731" s="23">
        <v>1156</v>
      </c>
      <c r="H731" s="24" t="str">
        <f t="shared" si="228"/>
        <v>N/A</v>
      </c>
      <c r="I731" s="25">
        <v>-32</v>
      </c>
      <c r="J731" s="25">
        <v>-12.8</v>
      </c>
      <c r="K731" s="26" t="s">
        <v>1191</v>
      </c>
      <c r="L731" s="27" t="str">
        <f t="shared" si="229"/>
        <v>Yes</v>
      </c>
    </row>
    <row r="732" spans="1:12" x14ac:dyDescent="0.25">
      <c r="A732" s="39" t="s">
        <v>712</v>
      </c>
      <c r="B732" s="22" t="s">
        <v>49</v>
      </c>
      <c r="C732" s="23">
        <v>9125</v>
      </c>
      <c r="D732" s="24" t="str">
        <f t="shared" si="226"/>
        <v>N/A</v>
      </c>
      <c r="E732" s="23">
        <v>7219</v>
      </c>
      <c r="F732" s="24" t="str">
        <f t="shared" si="227"/>
        <v>N/A</v>
      </c>
      <c r="G732" s="23">
        <v>9073</v>
      </c>
      <c r="H732" s="24" t="str">
        <f t="shared" si="228"/>
        <v>N/A</v>
      </c>
      <c r="I732" s="25">
        <v>-20.9</v>
      </c>
      <c r="J732" s="25">
        <v>25.68</v>
      </c>
      <c r="K732" s="26" t="s">
        <v>1191</v>
      </c>
      <c r="L732" s="27" t="str">
        <f t="shared" si="229"/>
        <v>Yes</v>
      </c>
    </row>
    <row r="733" spans="1:12" x14ac:dyDescent="0.25">
      <c r="A733" s="39" t="s">
        <v>713</v>
      </c>
      <c r="B733" s="22" t="s">
        <v>49</v>
      </c>
      <c r="C733" s="23">
        <v>133</v>
      </c>
      <c r="D733" s="24" t="str">
        <f t="shared" si="226"/>
        <v>N/A</v>
      </c>
      <c r="E733" s="23">
        <v>221</v>
      </c>
      <c r="F733" s="24" t="str">
        <f t="shared" si="227"/>
        <v>N/A</v>
      </c>
      <c r="G733" s="23">
        <v>282</v>
      </c>
      <c r="H733" s="24" t="str">
        <f t="shared" si="228"/>
        <v>N/A</v>
      </c>
      <c r="I733" s="25">
        <v>66.17</v>
      </c>
      <c r="J733" s="25">
        <v>27.6</v>
      </c>
      <c r="K733" s="26" t="s">
        <v>1191</v>
      </c>
      <c r="L733" s="27" t="str">
        <f t="shared" si="229"/>
        <v>Yes</v>
      </c>
    </row>
    <row r="734" spans="1:12" x14ac:dyDescent="0.25">
      <c r="A734" s="39" t="s">
        <v>714</v>
      </c>
      <c r="B734" s="22" t="s">
        <v>49</v>
      </c>
      <c r="C734" s="23">
        <v>1024</v>
      </c>
      <c r="D734" s="24" t="str">
        <f t="shared" si="226"/>
        <v>N/A</v>
      </c>
      <c r="E734" s="23">
        <v>991</v>
      </c>
      <c r="F734" s="24" t="str">
        <f t="shared" si="227"/>
        <v>N/A</v>
      </c>
      <c r="G734" s="23">
        <v>1011</v>
      </c>
      <c r="H734" s="24" t="str">
        <f t="shared" si="228"/>
        <v>N/A</v>
      </c>
      <c r="I734" s="25">
        <v>-3.22</v>
      </c>
      <c r="J734" s="25">
        <v>2.0179999999999998</v>
      </c>
      <c r="K734" s="26" t="s">
        <v>1191</v>
      </c>
      <c r="L734" s="27" t="str">
        <f t="shared" si="229"/>
        <v>Yes</v>
      </c>
    </row>
    <row r="735" spans="1:12" x14ac:dyDescent="0.25">
      <c r="A735" s="39" t="s">
        <v>715</v>
      </c>
      <c r="B735" s="22" t="s">
        <v>49</v>
      </c>
      <c r="C735" s="23">
        <v>279</v>
      </c>
      <c r="D735" s="24" t="str">
        <f t="shared" si="226"/>
        <v>N/A</v>
      </c>
      <c r="E735" s="23">
        <v>252</v>
      </c>
      <c r="F735" s="24" t="str">
        <f t="shared" si="227"/>
        <v>N/A</v>
      </c>
      <c r="G735" s="23">
        <v>136</v>
      </c>
      <c r="H735" s="24" t="str">
        <f t="shared" si="228"/>
        <v>N/A</v>
      </c>
      <c r="I735" s="25">
        <v>-9.68</v>
      </c>
      <c r="J735" s="25">
        <v>-46</v>
      </c>
      <c r="K735" s="26" t="s">
        <v>1191</v>
      </c>
      <c r="L735" s="27" t="str">
        <f t="shared" si="229"/>
        <v>No</v>
      </c>
    </row>
    <row r="736" spans="1:12" x14ac:dyDescent="0.25">
      <c r="A736" s="42" t="s">
        <v>531</v>
      </c>
      <c r="B736" s="22" t="s">
        <v>49</v>
      </c>
      <c r="C736" s="23">
        <v>14761</v>
      </c>
      <c r="D736" s="24" t="str">
        <f t="shared" si="226"/>
        <v>N/A</v>
      </c>
      <c r="E736" s="23">
        <v>22159</v>
      </c>
      <c r="F736" s="24" t="str">
        <f t="shared" si="227"/>
        <v>N/A</v>
      </c>
      <c r="G736" s="23">
        <v>20162</v>
      </c>
      <c r="H736" s="24" t="str">
        <f t="shared" si="228"/>
        <v>N/A</v>
      </c>
      <c r="I736" s="25">
        <v>50.12</v>
      </c>
      <c r="J736" s="25">
        <v>-9.01</v>
      </c>
      <c r="K736" s="26" t="s">
        <v>1191</v>
      </c>
      <c r="L736" s="27" t="str">
        <f t="shared" si="229"/>
        <v>Yes</v>
      </c>
    </row>
    <row r="737" spans="1:12" x14ac:dyDescent="0.25">
      <c r="A737" s="39" t="s">
        <v>716</v>
      </c>
      <c r="B737" s="22" t="s">
        <v>49</v>
      </c>
      <c r="C737" s="23">
        <v>2940</v>
      </c>
      <c r="D737" s="24" t="str">
        <f t="shared" si="226"/>
        <v>N/A</v>
      </c>
      <c r="E737" s="23">
        <v>11038</v>
      </c>
      <c r="F737" s="24" t="str">
        <f t="shared" si="227"/>
        <v>N/A</v>
      </c>
      <c r="G737" s="23">
        <v>9618</v>
      </c>
      <c r="H737" s="24" t="str">
        <f t="shared" si="228"/>
        <v>N/A</v>
      </c>
      <c r="I737" s="25">
        <v>275.39999999999998</v>
      </c>
      <c r="J737" s="25">
        <v>-12.9</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4094</v>
      </c>
      <c r="D739" s="24" t="str">
        <f t="shared" si="226"/>
        <v>N/A</v>
      </c>
      <c r="E739" s="23">
        <v>3314</v>
      </c>
      <c r="F739" s="24" t="str">
        <f t="shared" si="227"/>
        <v>N/A</v>
      </c>
      <c r="G739" s="23">
        <v>2802</v>
      </c>
      <c r="H739" s="24" t="str">
        <f t="shared" si="228"/>
        <v>N/A</v>
      </c>
      <c r="I739" s="25">
        <v>-19.100000000000001</v>
      </c>
      <c r="J739" s="25">
        <v>-15.4</v>
      </c>
      <c r="K739" s="26" t="s">
        <v>1191</v>
      </c>
      <c r="L739" s="27" t="str">
        <f t="shared" si="229"/>
        <v>Yes</v>
      </c>
    </row>
    <row r="740" spans="1:12" x14ac:dyDescent="0.25">
      <c r="A740" s="39" t="s">
        <v>719</v>
      </c>
      <c r="B740" s="22" t="s">
        <v>49</v>
      </c>
      <c r="C740" s="23">
        <v>2727</v>
      </c>
      <c r="D740" s="24" t="str">
        <f t="shared" si="226"/>
        <v>N/A</v>
      </c>
      <c r="E740" s="23">
        <v>2402</v>
      </c>
      <c r="F740" s="24" t="str">
        <f t="shared" si="227"/>
        <v>N/A</v>
      </c>
      <c r="G740" s="23">
        <v>2863</v>
      </c>
      <c r="H740" s="24" t="str">
        <f t="shared" si="228"/>
        <v>N/A</v>
      </c>
      <c r="I740" s="25">
        <v>-11.9</v>
      </c>
      <c r="J740" s="25">
        <v>19.190000000000001</v>
      </c>
      <c r="K740" s="26" t="s">
        <v>1191</v>
      </c>
      <c r="L740" s="27" t="str">
        <f t="shared" si="229"/>
        <v>Yes</v>
      </c>
    </row>
    <row r="741" spans="1:12" x14ac:dyDescent="0.25">
      <c r="A741" s="39" t="s">
        <v>720</v>
      </c>
      <c r="B741" s="22" t="s">
        <v>49</v>
      </c>
      <c r="C741" s="23">
        <v>168</v>
      </c>
      <c r="D741" s="24" t="str">
        <f t="shared" si="226"/>
        <v>N/A</v>
      </c>
      <c r="E741" s="23">
        <v>285</v>
      </c>
      <c r="F741" s="24" t="str">
        <f t="shared" si="227"/>
        <v>N/A</v>
      </c>
      <c r="G741" s="23">
        <v>352</v>
      </c>
      <c r="H741" s="24" t="str">
        <f t="shared" si="228"/>
        <v>N/A</v>
      </c>
      <c r="I741" s="25">
        <v>69.64</v>
      </c>
      <c r="J741" s="25">
        <v>23.51</v>
      </c>
      <c r="K741" s="26" t="s">
        <v>1191</v>
      </c>
      <c r="L741" s="27" t="str">
        <f t="shared" si="229"/>
        <v>Yes</v>
      </c>
    </row>
    <row r="742" spans="1:12" x14ac:dyDescent="0.25">
      <c r="A742" s="39" t="s">
        <v>721</v>
      </c>
      <c r="B742" s="22" t="s">
        <v>49</v>
      </c>
      <c r="C742" s="23">
        <v>4832</v>
      </c>
      <c r="D742" s="24" t="str">
        <f t="shared" si="226"/>
        <v>N/A</v>
      </c>
      <c r="E742" s="23">
        <v>5120</v>
      </c>
      <c r="F742" s="24" t="str">
        <f t="shared" si="227"/>
        <v>N/A</v>
      </c>
      <c r="G742" s="23">
        <v>4527</v>
      </c>
      <c r="H742" s="24" t="str">
        <f t="shared" si="228"/>
        <v>N/A</v>
      </c>
      <c r="I742" s="25">
        <v>5.96</v>
      </c>
      <c r="J742" s="25">
        <v>-11.6</v>
      </c>
      <c r="K742" s="26" t="s">
        <v>1191</v>
      </c>
      <c r="L742" s="27" t="str">
        <f t="shared" si="229"/>
        <v>Yes</v>
      </c>
    </row>
    <row r="743" spans="1:12" x14ac:dyDescent="0.25">
      <c r="A743" s="42" t="s">
        <v>737</v>
      </c>
      <c r="B743" s="22" t="s">
        <v>49</v>
      </c>
      <c r="C743" s="23">
        <v>826</v>
      </c>
      <c r="D743" s="24" t="str">
        <f t="shared" si="226"/>
        <v>N/A</v>
      </c>
      <c r="E743" s="23">
        <v>638</v>
      </c>
      <c r="F743" s="24" t="str">
        <f t="shared" si="227"/>
        <v>N/A</v>
      </c>
      <c r="G743" s="23">
        <v>415</v>
      </c>
      <c r="H743" s="24" t="str">
        <f t="shared" si="228"/>
        <v>N/A</v>
      </c>
      <c r="I743" s="25">
        <v>-22.8</v>
      </c>
      <c r="J743" s="25">
        <v>-35</v>
      </c>
      <c r="K743" s="26" t="s">
        <v>1191</v>
      </c>
      <c r="L743" s="27" t="str">
        <f t="shared" si="229"/>
        <v>No</v>
      </c>
    </row>
    <row r="744" spans="1:12" x14ac:dyDescent="0.25">
      <c r="A744" s="37" t="s">
        <v>353</v>
      </c>
      <c r="B744" s="22" t="s">
        <v>49</v>
      </c>
      <c r="C744" s="28">
        <v>774359416</v>
      </c>
      <c r="D744" s="24" t="str">
        <f t="shared" si="226"/>
        <v>N/A</v>
      </c>
      <c r="E744" s="28">
        <v>867596109</v>
      </c>
      <c r="F744" s="24" t="str">
        <f t="shared" si="227"/>
        <v>N/A</v>
      </c>
      <c r="G744" s="28">
        <v>893044648</v>
      </c>
      <c r="H744" s="24" t="str">
        <f t="shared" si="228"/>
        <v>N/A</v>
      </c>
      <c r="I744" s="25">
        <v>12.04</v>
      </c>
      <c r="J744" s="25">
        <v>2.9329999999999998</v>
      </c>
      <c r="K744" s="26" t="s">
        <v>1191</v>
      </c>
      <c r="L744" s="27" t="str">
        <f t="shared" si="229"/>
        <v>Yes</v>
      </c>
    </row>
    <row r="745" spans="1:12" x14ac:dyDescent="0.25">
      <c r="A745" s="37" t="s">
        <v>354</v>
      </c>
      <c r="B745" s="22" t="s">
        <v>49</v>
      </c>
      <c r="C745" s="28">
        <v>15705.494696</v>
      </c>
      <c r="D745" s="24" t="str">
        <f t="shared" si="226"/>
        <v>N/A</v>
      </c>
      <c r="E745" s="28">
        <v>14147.280256</v>
      </c>
      <c r="F745" s="24" t="str">
        <f t="shared" si="227"/>
        <v>N/A</v>
      </c>
      <c r="G745" s="28">
        <v>13926.622191</v>
      </c>
      <c r="H745" s="24" t="str">
        <f t="shared" si="228"/>
        <v>N/A</v>
      </c>
      <c r="I745" s="25">
        <v>-9.92</v>
      </c>
      <c r="J745" s="25">
        <v>-1.56</v>
      </c>
      <c r="K745" s="26" t="s">
        <v>1191</v>
      </c>
      <c r="L745" s="27" t="str">
        <f t="shared" si="229"/>
        <v>Yes</v>
      </c>
    </row>
    <row r="746" spans="1:12" x14ac:dyDescent="0.25">
      <c r="A746" s="37" t="s">
        <v>355</v>
      </c>
      <c r="B746" s="22" t="s">
        <v>49</v>
      </c>
      <c r="C746" s="28">
        <v>29154.000828</v>
      </c>
      <c r="D746" s="24" t="str">
        <f>IF($B746="N/A","N/A",IF(C746&gt;10,"No",IF(C746&lt;-10,"No","Yes")))</f>
        <v>N/A</v>
      </c>
      <c r="E746" s="28">
        <v>29395.090937000001</v>
      </c>
      <c r="F746" s="24" t="str">
        <f>IF($B746="N/A","N/A",IF(E746&gt;10,"No",IF(E746&lt;-10,"No","Yes")))</f>
        <v>N/A</v>
      </c>
      <c r="G746" s="28">
        <v>30059.734357000001</v>
      </c>
      <c r="H746" s="24" t="str">
        <f>IF($B746="N/A","N/A",IF(G746&gt;10,"No",IF(G746&lt;-10,"No","Yes")))</f>
        <v>N/A</v>
      </c>
      <c r="I746" s="25">
        <v>0.82699999999999996</v>
      </c>
      <c r="J746" s="25">
        <v>2.2610000000000001</v>
      </c>
      <c r="K746" s="26" t="s">
        <v>1191</v>
      </c>
      <c r="L746" s="27" t="str">
        <f>IF(J746="Div by 0", "N/A", IF(K746="N/A","N/A", IF(J746&gt;VALUE(MID(K746,1,2)), "No", IF(J746&lt;-1*VALUE(MID(K746,1,2)), "No", "Yes"))))</f>
        <v>Yes</v>
      </c>
    </row>
    <row r="747" spans="1:12" x14ac:dyDescent="0.25">
      <c r="A747" s="44" t="s">
        <v>532</v>
      </c>
      <c r="B747" s="22" t="s">
        <v>49</v>
      </c>
      <c r="C747" s="28">
        <v>681645</v>
      </c>
      <c r="D747" s="24" t="str">
        <f t="shared" ref="D747:D750" si="230">IF($B747="N/A","N/A",IF(C747&gt;10,"No",IF(C747&lt;-10,"No","Yes")))</f>
        <v>N/A</v>
      </c>
      <c r="E747" s="28">
        <v>609092</v>
      </c>
      <c r="F747" s="24" t="str">
        <f t="shared" ref="F747:F750" si="231">IF($B747="N/A","N/A",IF(E747&gt;10,"No",IF(E747&lt;-10,"No","Yes")))</f>
        <v>N/A</v>
      </c>
      <c r="G747" s="28">
        <v>1042371</v>
      </c>
      <c r="H747" s="24" t="str">
        <f t="shared" ref="H747:H750" si="232">IF($B747="N/A","N/A",IF(G747&gt;10,"No",IF(G747&lt;-10,"No","Yes")))</f>
        <v>N/A</v>
      </c>
      <c r="I747" s="25">
        <v>-10.6</v>
      </c>
      <c r="J747" s="25">
        <v>71.14</v>
      </c>
      <c r="K747" s="26" t="s">
        <v>1191</v>
      </c>
      <c r="L747" s="27" t="str">
        <f t="shared" ref="L747:L749" si="233">IF(J747="Div by 0", "N/A", IF(K747="N/A","N/A", IF(J747&gt;VALUE(MID(K747,1,2)), "No", IF(J747&lt;-1*VALUE(MID(K747,1,2)), "No", "Yes"))))</f>
        <v>No</v>
      </c>
    </row>
    <row r="748" spans="1:12" x14ac:dyDescent="0.25">
      <c r="A748" s="45" t="s">
        <v>849</v>
      </c>
      <c r="B748" s="26" t="s">
        <v>121</v>
      </c>
      <c r="C748" s="30">
        <v>422</v>
      </c>
      <c r="D748" s="24" t="str">
        <f>IF($B748="N/A","N/A",IF(C748&gt;0,"No",IF(C748&lt;0,"No","Yes")))</f>
        <v>No</v>
      </c>
      <c r="E748" s="30">
        <v>362</v>
      </c>
      <c r="F748" s="24" t="str">
        <f>IF($B748="N/A","N/A",IF(E748&gt;0,"No",IF(E748&lt;0,"No","Yes")))</f>
        <v>No</v>
      </c>
      <c r="G748" s="30">
        <v>614</v>
      </c>
      <c r="H748" s="24" t="str">
        <f>IF($B748="N/A","N/A",IF(G748&gt;0,"No",IF(G748&lt;0,"No","Yes")))</f>
        <v>No</v>
      </c>
      <c r="I748" s="25">
        <v>-14.2</v>
      </c>
      <c r="J748" s="25">
        <v>69.61</v>
      </c>
      <c r="K748" s="26" t="s">
        <v>1191</v>
      </c>
      <c r="L748" s="27" t="str">
        <f t="shared" si="233"/>
        <v>No</v>
      </c>
    </row>
    <row r="749" spans="1:12" x14ac:dyDescent="0.25">
      <c r="A749" s="45" t="s">
        <v>835</v>
      </c>
      <c r="B749" s="22" t="s">
        <v>49</v>
      </c>
      <c r="C749" s="28">
        <v>681645</v>
      </c>
      <c r="D749" s="24" t="str">
        <f t="shared" si="230"/>
        <v>N/A</v>
      </c>
      <c r="E749" s="28">
        <v>609092</v>
      </c>
      <c r="F749" s="24" t="str">
        <f t="shared" si="231"/>
        <v>N/A</v>
      </c>
      <c r="G749" s="28">
        <v>1042371</v>
      </c>
      <c r="H749" s="24" t="str">
        <f t="shared" si="232"/>
        <v>N/A</v>
      </c>
      <c r="I749" s="25">
        <v>-10.6</v>
      </c>
      <c r="J749" s="25">
        <v>71.14</v>
      </c>
      <c r="K749" s="26" t="s">
        <v>1191</v>
      </c>
      <c r="L749" s="27" t="str">
        <f t="shared" si="233"/>
        <v>No</v>
      </c>
    </row>
    <row r="750" spans="1:12" x14ac:dyDescent="0.25">
      <c r="A750" s="45" t="s">
        <v>950</v>
      </c>
      <c r="B750" s="22" t="s">
        <v>49</v>
      </c>
      <c r="C750" s="28" t="s">
        <v>49</v>
      </c>
      <c r="D750" s="24" t="str">
        <f t="shared" si="230"/>
        <v>N/A</v>
      </c>
      <c r="E750" s="28">
        <v>1682.5745856000001</v>
      </c>
      <c r="F750" s="24" t="str">
        <f t="shared" si="231"/>
        <v>N/A</v>
      </c>
      <c r="G750" s="28">
        <v>1697.6726384000001</v>
      </c>
      <c r="H750" s="24" t="str">
        <f t="shared" si="232"/>
        <v>N/A</v>
      </c>
      <c r="I750" s="25" t="s">
        <v>49</v>
      </c>
      <c r="J750" s="25">
        <v>0.89729999999999999</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14933.288726999999</v>
      </c>
      <c r="D752" s="24" t="str">
        <f t="shared" ref="D752:D778" si="234">IF($B752="N/A","N/A",IF(C752&gt;10,"No",IF(C752&lt;-10,"No","Yes")))</f>
        <v>N/A</v>
      </c>
      <c r="E752" s="28">
        <v>16767.869876000001</v>
      </c>
      <c r="F752" s="24" t="str">
        <f t="shared" ref="F752:F778" si="235">IF($B752="N/A","N/A",IF(E752&gt;10,"No",IF(E752&lt;-10,"No","Yes")))</f>
        <v>N/A</v>
      </c>
      <c r="G752" s="28">
        <v>16749.080844</v>
      </c>
      <c r="H752" s="24" t="str">
        <f t="shared" ref="H752:H778" si="236">IF($B752="N/A","N/A",IF(G752&gt;10,"No",IF(G752&lt;-10,"No","Yes")))</f>
        <v>N/A</v>
      </c>
      <c r="I752" s="25">
        <v>12.29</v>
      </c>
      <c r="J752" s="25">
        <v>-0.112</v>
      </c>
      <c r="K752" s="26" t="s">
        <v>1191</v>
      </c>
      <c r="L752" s="27" t="str">
        <f t="shared" ref="L752:L778" si="237">IF(J752="Div by 0", "N/A", IF(K752="N/A","N/A", IF(J752&gt;VALUE(MID(K752,1,2)), "No", IF(J752&lt;-1*VALUE(MID(K752,1,2)), "No", "Yes"))))</f>
        <v>Yes</v>
      </c>
    </row>
    <row r="753" spans="1:12" x14ac:dyDescent="0.25">
      <c r="A753" s="39" t="s">
        <v>701</v>
      </c>
      <c r="B753" s="22" t="s">
        <v>49</v>
      </c>
      <c r="C753" s="28">
        <v>17051.166223</v>
      </c>
      <c r="D753" s="24" t="str">
        <f t="shared" si="234"/>
        <v>N/A</v>
      </c>
      <c r="E753" s="28">
        <v>19927.902687999998</v>
      </c>
      <c r="F753" s="24" t="str">
        <f t="shared" si="235"/>
        <v>N/A</v>
      </c>
      <c r="G753" s="28">
        <v>20839.629242999999</v>
      </c>
      <c r="H753" s="24" t="str">
        <f t="shared" si="236"/>
        <v>N/A</v>
      </c>
      <c r="I753" s="25">
        <v>16.87</v>
      </c>
      <c r="J753" s="25">
        <v>4.5750000000000002</v>
      </c>
      <c r="K753" s="26" t="s">
        <v>1191</v>
      </c>
      <c r="L753" s="27" t="str">
        <f t="shared" si="237"/>
        <v>Yes</v>
      </c>
    </row>
    <row r="754" spans="1:12" x14ac:dyDescent="0.25">
      <c r="A754" s="39" t="s">
        <v>702</v>
      </c>
      <c r="B754" s="22" t="s">
        <v>49</v>
      </c>
      <c r="C754" s="28">
        <v>14298.897676000001</v>
      </c>
      <c r="D754" s="24" t="str">
        <f t="shared" si="234"/>
        <v>N/A</v>
      </c>
      <c r="E754" s="28">
        <v>15235.951267</v>
      </c>
      <c r="F754" s="24" t="str">
        <f t="shared" si="235"/>
        <v>N/A</v>
      </c>
      <c r="G754" s="28">
        <v>13951.442357</v>
      </c>
      <c r="H754" s="24" t="str">
        <f t="shared" si="236"/>
        <v>N/A</v>
      </c>
      <c r="I754" s="25">
        <v>6.5529999999999999</v>
      </c>
      <c r="J754" s="25">
        <v>-8.43</v>
      </c>
      <c r="K754" s="26" t="s">
        <v>1191</v>
      </c>
      <c r="L754" s="27" t="str">
        <f t="shared" si="237"/>
        <v>Yes</v>
      </c>
    </row>
    <row r="755" spans="1:12" x14ac:dyDescent="0.25">
      <c r="A755" s="39" t="s">
        <v>703</v>
      </c>
      <c r="B755" s="22" t="s">
        <v>49</v>
      </c>
      <c r="C755" s="28">
        <v>485.88789237999998</v>
      </c>
      <c r="D755" s="24" t="str">
        <f t="shared" si="234"/>
        <v>N/A</v>
      </c>
      <c r="E755" s="28">
        <v>712.42777778000004</v>
      </c>
      <c r="F755" s="24" t="str">
        <f t="shared" si="235"/>
        <v>N/A</v>
      </c>
      <c r="G755" s="28">
        <v>40.824074074000002</v>
      </c>
      <c r="H755" s="24" t="str">
        <f t="shared" si="236"/>
        <v>N/A</v>
      </c>
      <c r="I755" s="25">
        <v>46.62</v>
      </c>
      <c r="J755" s="25">
        <v>-94.3</v>
      </c>
      <c r="K755" s="26" t="s">
        <v>1191</v>
      </c>
      <c r="L755" s="27" t="str">
        <f t="shared" si="237"/>
        <v>No</v>
      </c>
    </row>
    <row r="756" spans="1:12" x14ac:dyDescent="0.25">
      <c r="A756" s="39" t="s">
        <v>704</v>
      </c>
      <c r="B756" s="22" t="s">
        <v>49</v>
      </c>
      <c r="C756" s="28" t="s">
        <v>1205</v>
      </c>
      <c r="D756" s="24" t="str">
        <f t="shared" si="234"/>
        <v>N/A</v>
      </c>
      <c r="E756" s="28" t="s">
        <v>1205</v>
      </c>
      <c r="F756" s="24" t="str">
        <f t="shared" si="235"/>
        <v>N/A</v>
      </c>
      <c r="G756" s="28" t="s">
        <v>1205</v>
      </c>
      <c r="H756" s="24" t="str">
        <f t="shared" si="236"/>
        <v>N/A</v>
      </c>
      <c r="I756" s="25" t="s">
        <v>1205</v>
      </c>
      <c r="J756" s="25" t="s">
        <v>1205</v>
      </c>
      <c r="K756" s="26" t="s">
        <v>1191</v>
      </c>
      <c r="L756" s="27" t="str">
        <f t="shared" si="237"/>
        <v>N/A</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37041.126887999999</v>
      </c>
      <c r="D758" s="24" t="str">
        <f t="shared" si="234"/>
        <v>N/A</v>
      </c>
      <c r="E758" s="28">
        <v>38688.735509999999</v>
      </c>
      <c r="F758" s="24" t="str">
        <f t="shared" si="235"/>
        <v>N/A</v>
      </c>
      <c r="G758" s="28">
        <v>36097.497732000003</v>
      </c>
      <c r="H758" s="24" t="str">
        <f t="shared" si="236"/>
        <v>N/A</v>
      </c>
      <c r="I758" s="25">
        <v>4.4480000000000004</v>
      </c>
      <c r="J758" s="25">
        <v>-6.7</v>
      </c>
      <c r="K758" s="26" t="s">
        <v>1191</v>
      </c>
      <c r="L758" s="27" t="str">
        <f t="shared" si="237"/>
        <v>Yes</v>
      </c>
    </row>
    <row r="759" spans="1:12" x14ac:dyDescent="0.25">
      <c r="A759" s="39" t="s">
        <v>706</v>
      </c>
      <c r="B759" s="22" t="s">
        <v>49</v>
      </c>
      <c r="C759" s="28">
        <v>43412.116441999999</v>
      </c>
      <c r="D759" s="24" t="str">
        <f t="shared" si="234"/>
        <v>N/A</v>
      </c>
      <c r="E759" s="28">
        <v>48004.764114999998</v>
      </c>
      <c r="F759" s="24" t="str">
        <f t="shared" si="235"/>
        <v>N/A</v>
      </c>
      <c r="G759" s="28">
        <v>42676.721401000003</v>
      </c>
      <c r="H759" s="24" t="str">
        <f t="shared" si="236"/>
        <v>N/A</v>
      </c>
      <c r="I759" s="25">
        <v>10.58</v>
      </c>
      <c r="J759" s="25">
        <v>-11.1</v>
      </c>
      <c r="K759" s="26" t="s">
        <v>1191</v>
      </c>
      <c r="L759" s="27" t="str">
        <f t="shared" si="237"/>
        <v>Yes</v>
      </c>
    </row>
    <row r="760" spans="1:12" x14ac:dyDescent="0.25">
      <c r="A760" s="39" t="s">
        <v>707</v>
      </c>
      <c r="B760" s="22" t="s">
        <v>49</v>
      </c>
      <c r="C760" s="28">
        <v>27412.038983999999</v>
      </c>
      <c r="D760" s="24" t="str">
        <f t="shared" si="234"/>
        <v>N/A</v>
      </c>
      <c r="E760" s="28">
        <v>26907.833976999998</v>
      </c>
      <c r="F760" s="24" t="str">
        <f t="shared" si="235"/>
        <v>N/A</v>
      </c>
      <c r="G760" s="28">
        <v>26750.133140000002</v>
      </c>
      <c r="H760" s="24" t="str">
        <f t="shared" si="236"/>
        <v>N/A</v>
      </c>
      <c r="I760" s="25">
        <v>-1.84</v>
      </c>
      <c r="J760" s="25">
        <v>-0.58599999999999997</v>
      </c>
      <c r="K760" s="26" t="s">
        <v>1191</v>
      </c>
      <c r="L760" s="27" t="str">
        <f t="shared" si="237"/>
        <v>Yes</v>
      </c>
    </row>
    <row r="761" spans="1:12" x14ac:dyDescent="0.25">
      <c r="A761" s="39" t="s">
        <v>790</v>
      </c>
      <c r="B761" s="22" t="s">
        <v>49</v>
      </c>
      <c r="C761" s="28">
        <v>11336.28361</v>
      </c>
      <c r="D761" s="24" t="str">
        <f t="shared" si="234"/>
        <v>N/A</v>
      </c>
      <c r="E761" s="28">
        <v>12309.344765</v>
      </c>
      <c r="F761" s="24" t="str">
        <f t="shared" si="235"/>
        <v>N/A</v>
      </c>
      <c r="G761" s="28">
        <v>13486.375642999999</v>
      </c>
      <c r="H761" s="24" t="str">
        <f t="shared" si="236"/>
        <v>N/A</v>
      </c>
      <c r="I761" s="25">
        <v>8.5839999999999996</v>
      </c>
      <c r="J761" s="25">
        <v>9.5619999999999994</v>
      </c>
      <c r="K761" s="26" t="s">
        <v>1191</v>
      </c>
      <c r="L761" s="27" t="str">
        <f t="shared" si="237"/>
        <v>Yes</v>
      </c>
    </row>
    <row r="762" spans="1:12" x14ac:dyDescent="0.25">
      <c r="A762" s="39" t="s">
        <v>722</v>
      </c>
      <c r="B762" s="22" t="s">
        <v>49</v>
      </c>
      <c r="C762" s="28">
        <v>81128.220126</v>
      </c>
      <c r="D762" s="24" t="str">
        <f t="shared" si="234"/>
        <v>N/A</v>
      </c>
      <c r="E762" s="28">
        <v>77637.810440000001</v>
      </c>
      <c r="F762" s="24" t="str">
        <f t="shared" si="235"/>
        <v>N/A</v>
      </c>
      <c r="G762" s="28">
        <v>73488.769820999994</v>
      </c>
      <c r="H762" s="24" t="str">
        <f t="shared" si="236"/>
        <v>N/A</v>
      </c>
      <c r="I762" s="25">
        <v>-4.3</v>
      </c>
      <c r="J762" s="25">
        <v>-5.34</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8119.1287627000002</v>
      </c>
      <c r="D764" s="24" t="str">
        <f t="shared" si="234"/>
        <v>N/A</v>
      </c>
      <c r="E764" s="28">
        <v>6919.3639483999996</v>
      </c>
      <c r="F764" s="24" t="str">
        <f t="shared" si="235"/>
        <v>N/A</v>
      </c>
      <c r="G764" s="28">
        <v>5886.6258701999996</v>
      </c>
      <c r="H764" s="24" t="str">
        <f t="shared" si="236"/>
        <v>N/A</v>
      </c>
      <c r="I764" s="25">
        <v>-14.8</v>
      </c>
      <c r="J764" s="25">
        <v>-14.9</v>
      </c>
      <c r="K764" s="26" t="s">
        <v>1191</v>
      </c>
      <c r="L764" s="27" t="str">
        <f t="shared" si="237"/>
        <v>Yes</v>
      </c>
    </row>
    <row r="765" spans="1:12" x14ac:dyDescent="0.25">
      <c r="A765" s="39" t="s">
        <v>709</v>
      </c>
      <c r="B765" s="22" t="s">
        <v>49</v>
      </c>
      <c r="C765" s="28">
        <v>3036.6042610999998</v>
      </c>
      <c r="D765" s="24" t="str">
        <f t="shared" si="234"/>
        <v>N/A</v>
      </c>
      <c r="E765" s="28">
        <v>1415.9368016000001</v>
      </c>
      <c r="F765" s="24" t="str">
        <f t="shared" si="235"/>
        <v>N/A</v>
      </c>
      <c r="G765" s="28">
        <v>1893.6903073000001</v>
      </c>
      <c r="H765" s="24" t="str">
        <f t="shared" si="236"/>
        <v>N/A</v>
      </c>
      <c r="I765" s="25">
        <v>-53.4</v>
      </c>
      <c r="J765" s="25">
        <v>33.74</v>
      </c>
      <c r="K765" s="26" t="s">
        <v>1191</v>
      </c>
      <c r="L765" s="27" t="str">
        <f t="shared" si="237"/>
        <v>No</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25498.058974</v>
      </c>
      <c r="D767" s="24" t="str">
        <f t="shared" si="234"/>
        <v>N/A</v>
      </c>
      <c r="E767" s="28">
        <v>40202.131975999997</v>
      </c>
      <c r="F767" s="24" t="str">
        <f t="shared" si="235"/>
        <v>N/A</v>
      </c>
      <c r="G767" s="28">
        <v>38496.356400999997</v>
      </c>
      <c r="H767" s="24" t="str">
        <f t="shared" si="236"/>
        <v>N/A</v>
      </c>
      <c r="I767" s="25">
        <v>57.67</v>
      </c>
      <c r="J767" s="25">
        <v>-4.24</v>
      </c>
      <c r="K767" s="26" t="s">
        <v>1191</v>
      </c>
      <c r="L767" s="27" t="str">
        <f t="shared" si="237"/>
        <v>Yes</v>
      </c>
    </row>
    <row r="768" spans="1:12" x14ac:dyDescent="0.25">
      <c r="A768" s="39" t="s">
        <v>712</v>
      </c>
      <c r="B768" s="22" t="s">
        <v>49</v>
      </c>
      <c r="C768" s="28">
        <v>3707.7925479</v>
      </c>
      <c r="D768" s="24" t="str">
        <f t="shared" si="234"/>
        <v>N/A</v>
      </c>
      <c r="E768" s="28">
        <v>4763.2260700999996</v>
      </c>
      <c r="F768" s="24" t="str">
        <f t="shared" si="235"/>
        <v>N/A</v>
      </c>
      <c r="G768" s="28">
        <v>3092.3800286999999</v>
      </c>
      <c r="H768" s="24" t="str">
        <f t="shared" si="236"/>
        <v>N/A</v>
      </c>
      <c r="I768" s="25">
        <v>28.47</v>
      </c>
      <c r="J768" s="25">
        <v>-35.1</v>
      </c>
      <c r="K768" s="26" t="s">
        <v>1191</v>
      </c>
      <c r="L768" s="27" t="str">
        <f t="shared" si="237"/>
        <v>No</v>
      </c>
    </row>
    <row r="769" spans="1:12" x14ac:dyDescent="0.25">
      <c r="A769" s="39" t="s">
        <v>713</v>
      </c>
      <c r="B769" s="22" t="s">
        <v>49</v>
      </c>
      <c r="C769" s="28">
        <v>1296.2255639</v>
      </c>
      <c r="D769" s="24" t="str">
        <f t="shared" si="234"/>
        <v>N/A</v>
      </c>
      <c r="E769" s="28">
        <v>680.54751131</v>
      </c>
      <c r="F769" s="24" t="str">
        <f t="shared" si="235"/>
        <v>N/A</v>
      </c>
      <c r="G769" s="28">
        <v>4571.5992907999998</v>
      </c>
      <c r="H769" s="24" t="str">
        <f t="shared" si="236"/>
        <v>N/A</v>
      </c>
      <c r="I769" s="25">
        <v>-47.5</v>
      </c>
      <c r="J769" s="25">
        <v>571.79999999999995</v>
      </c>
      <c r="K769" s="26" t="s">
        <v>1191</v>
      </c>
      <c r="L769" s="27" t="str">
        <f t="shared" si="237"/>
        <v>No</v>
      </c>
    </row>
    <row r="770" spans="1:12" x14ac:dyDescent="0.25">
      <c r="A770" s="39" t="s">
        <v>714</v>
      </c>
      <c r="B770" s="22" t="s">
        <v>49</v>
      </c>
      <c r="C770" s="28">
        <v>27504.325195000001</v>
      </c>
      <c r="D770" s="24" t="str">
        <f t="shared" si="234"/>
        <v>N/A</v>
      </c>
      <c r="E770" s="28">
        <v>25272.766901999999</v>
      </c>
      <c r="F770" s="24" t="str">
        <f t="shared" si="235"/>
        <v>N/A</v>
      </c>
      <c r="G770" s="28">
        <v>29646.130563999999</v>
      </c>
      <c r="H770" s="24" t="str">
        <f t="shared" si="236"/>
        <v>N/A</v>
      </c>
      <c r="I770" s="25">
        <v>-8.11</v>
      </c>
      <c r="J770" s="25">
        <v>17.3</v>
      </c>
      <c r="K770" s="26" t="s">
        <v>1191</v>
      </c>
      <c r="L770" s="27" t="str">
        <f t="shared" si="237"/>
        <v>Yes</v>
      </c>
    </row>
    <row r="771" spans="1:12" x14ac:dyDescent="0.25">
      <c r="A771" s="39" t="s">
        <v>715</v>
      </c>
      <c r="B771" s="22" t="s">
        <v>49</v>
      </c>
      <c r="C771" s="28">
        <v>3221.5770609000001</v>
      </c>
      <c r="D771" s="24" t="str">
        <f t="shared" si="234"/>
        <v>N/A</v>
      </c>
      <c r="E771" s="28">
        <v>2742.25</v>
      </c>
      <c r="F771" s="24" t="str">
        <f t="shared" si="235"/>
        <v>N/A</v>
      </c>
      <c r="G771" s="28">
        <v>2023.1617647</v>
      </c>
      <c r="H771" s="24" t="str">
        <f t="shared" si="236"/>
        <v>N/A</v>
      </c>
      <c r="I771" s="25">
        <v>-14.9</v>
      </c>
      <c r="J771" s="25">
        <v>-26.2</v>
      </c>
      <c r="K771" s="26" t="s">
        <v>1191</v>
      </c>
      <c r="L771" s="27" t="str">
        <f t="shared" si="237"/>
        <v>Yes</v>
      </c>
    </row>
    <row r="772" spans="1:12" x14ac:dyDescent="0.25">
      <c r="A772" s="42" t="s">
        <v>531</v>
      </c>
      <c r="B772" s="22" t="s">
        <v>49</v>
      </c>
      <c r="C772" s="28">
        <v>1997.9427545999999</v>
      </c>
      <c r="D772" s="24" t="str">
        <f t="shared" si="234"/>
        <v>N/A</v>
      </c>
      <c r="E772" s="28">
        <v>1516.4298028000001</v>
      </c>
      <c r="F772" s="24" t="str">
        <f t="shared" si="235"/>
        <v>N/A</v>
      </c>
      <c r="G772" s="28">
        <v>1276.4168732999999</v>
      </c>
      <c r="H772" s="24" t="str">
        <f t="shared" si="236"/>
        <v>N/A</v>
      </c>
      <c r="I772" s="25">
        <v>-24.1</v>
      </c>
      <c r="J772" s="25">
        <v>-15.8</v>
      </c>
      <c r="K772" s="26" t="s">
        <v>1191</v>
      </c>
      <c r="L772" s="27" t="str">
        <f t="shared" si="237"/>
        <v>Yes</v>
      </c>
    </row>
    <row r="773" spans="1:12" x14ac:dyDescent="0.25">
      <c r="A773" s="39" t="s">
        <v>716</v>
      </c>
      <c r="B773" s="22" t="s">
        <v>49</v>
      </c>
      <c r="C773" s="28">
        <v>1462.8241496999999</v>
      </c>
      <c r="D773" s="24" t="str">
        <f t="shared" si="234"/>
        <v>N/A</v>
      </c>
      <c r="E773" s="28">
        <v>1264.9757202000001</v>
      </c>
      <c r="F773" s="24" t="str">
        <f t="shared" si="235"/>
        <v>N/A</v>
      </c>
      <c r="G773" s="28">
        <v>960.22852983999996</v>
      </c>
      <c r="H773" s="24" t="str">
        <f t="shared" si="236"/>
        <v>N/A</v>
      </c>
      <c r="I773" s="25">
        <v>-13.5</v>
      </c>
      <c r="J773" s="25">
        <v>-24.1</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4086.2044455</v>
      </c>
      <c r="D775" s="24" t="str">
        <f t="shared" si="234"/>
        <v>N/A</v>
      </c>
      <c r="E775" s="28">
        <v>3727.5105613000001</v>
      </c>
      <c r="F775" s="24" t="str">
        <f t="shared" si="235"/>
        <v>N/A</v>
      </c>
      <c r="G775" s="28">
        <v>3804.5460385000001</v>
      </c>
      <c r="H775" s="24" t="str">
        <f t="shared" si="236"/>
        <v>N/A</v>
      </c>
      <c r="I775" s="25">
        <v>-8.7799999999999994</v>
      </c>
      <c r="J775" s="25">
        <v>2.0670000000000002</v>
      </c>
      <c r="K775" s="26" t="s">
        <v>1191</v>
      </c>
      <c r="L775" s="27" t="str">
        <f t="shared" si="237"/>
        <v>Yes</v>
      </c>
    </row>
    <row r="776" spans="1:12" x14ac:dyDescent="0.25">
      <c r="A776" s="39" t="s">
        <v>719</v>
      </c>
      <c r="B776" s="22" t="s">
        <v>49</v>
      </c>
      <c r="C776" s="28">
        <v>1376.0773744000001</v>
      </c>
      <c r="D776" s="24" t="str">
        <f t="shared" si="234"/>
        <v>N/A</v>
      </c>
      <c r="E776" s="28">
        <v>1408.7243963000001</v>
      </c>
      <c r="F776" s="24" t="str">
        <f t="shared" si="235"/>
        <v>N/A</v>
      </c>
      <c r="G776" s="28">
        <v>1200.6479217999999</v>
      </c>
      <c r="H776" s="24" t="str">
        <f t="shared" si="236"/>
        <v>N/A</v>
      </c>
      <c r="I776" s="25">
        <v>2.3719999999999999</v>
      </c>
      <c r="J776" s="25">
        <v>-14.8</v>
      </c>
      <c r="K776" s="26" t="s">
        <v>1191</v>
      </c>
      <c r="L776" s="27" t="str">
        <f t="shared" si="237"/>
        <v>Yes</v>
      </c>
    </row>
    <row r="777" spans="1:12" x14ac:dyDescent="0.25">
      <c r="A777" s="39" t="s">
        <v>720</v>
      </c>
      <c r="B777" s="22" t="s">
        <v>49</v>
      </c>
      <c r="C777" s="28">
        <v>1238.5654761999999</v>
      </c>
      <c r="D777" s="24" t="str">
        <f t="shared" si="234"/>
        <v>N/A</v>
      </c>
      <c r="E777" s="28">
        <v>1285.3192982</v>
      </c>
      <c r="F777" s="24" t="str">
        <f t="shared" si="235"/>
        <v>N/A</v>
      </c>
      <c r="G777" s="28">
        <v>1125.7386363999999</v>
      </c>
      <c r="H777" s="24" t="str">
        <f t="shared" si="236"/>
        <v>N/A</v>
      </c>
      <c r="I777" s="25">
        <v>3.7749999999999999</v>
      </c>
      <c r="J777" s="25">
        <v>-12.4</v>
      </c>
      <c r="K777" s="26" t="s">
        <v>1191</v>
      </c>
      <c r="L777" s="27" t="str">
        <f t="shared" si="237"/>
        <v>Yes</v>
      </c>
    </row>
    <row r="778" spans="1:12" x14ac:dyDescent="0.25">
      <c r="A778" s="39" t="s">
        <v>721</v>
      </c>
      <c r="B778" s="22" t="s">
        <v>49</v>
      </c>
      <c r="C778" s="28">
        <v>931.57429635999995</v>
      </c>
      <c r="D778" s="24" t="str">
        <f t="shared" si="234"/>
        <v>N/A</v>
      </c>
      <c r="E778" s="28">
        <v>690.76640625000005</v>
      </c>
      <c r="F778" s="24" t="str">
        <f t="shared" si="235"/>
        <v>N/A</v>
      </c>
      <c r="G778" s="28">
        <v>443.02761211000001</v>
      </c>
      <c r="H778" s="24" t="str">
        <f t="shared" si="236"/>
        <v>N/A</v>
      </c>
      <c r="I778" s="25">
        <v>-25.8</v>
      </c>
      <c r="J778" s="25">
        <v>-35.9</v>
      </c>
      <c r="K778" s="26" t="s">
        <v>1191</v>
      </c>
      <c r="L778" s="27" t="str">
        <f t="shared" si="237"/>
        <v>No</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238060341</v>
      </c>
      <c r="D780" s="24" t="str">
        <f t="shared" ref="D780:D832" si="238">IF($B780="N/A","N/A",IF(C780&gt;10,"No",IF(C780&lt;-10,"No","Yes")))</f>
        <v>N/A</v>
      </c>
      <c r="E780" s="28">
        <v>291778149</v>
      </c>
      <c r="F780" s="24" t="str">
        <f t="shared" ref="F780:F832" si="239">IF($B780="N/A","N/A",IF(E780&gt;10,"No",IF(E780&lt;-10,"No","Yes")))</f>
        <v>N/A</v>
      </c>
      <c r="G780" s="28">
        <v>307408764</v>
      </c>
      <c r="H780" s="24" t="str">
        <f t="shared" ref="H780:H832" si="240">IF($B780="N/A","N/A",IF(G780&gt;10,"No",IF(G780&lt;-10,"No","Yes")))</f>
        <v>N/A</v>
      </c>
      <c r="I780" s="25">
        <v>22.56</v>
      </c>
      <c r="J780" s="25">
        <v>5.3570000000000002</v>
      </c>
      <c r="K780" s="26" t="s">
        <v>1191</v>
      </c>
      <c r="L780" s="27" t="str">
        <f t="shared" ref="L780:L832" si="241">IF(J780="Div by 0", "N/A", IF(K780="N/A","N/A", IF(J780&gt;VALUE(MID(K780,1,2)), "No", IF(J780&lt;-1*VALUE(MID(K780,1,2)), "No", "Yes"))))</f>
        <v>Yes</v>
      </c>
    </row>
    <row r="781" spans="1:12" x14ac:dyDescent="0.25">
      <c r="A781" s="37" t="s">
        <v>94</v>
      </c>
      <c r="B781" s="22" t="s">
        <v>49</v>
      </c>
      <c r="C781" s="23">
        <v>9478</v>
      </c>
      <c r="D781" s="24" t="str">
        <f t="shared" si="238"/>
        <v>N/A</v>
      </c>
      <c r="E781" s="23">
        <v>10143</v>
      </c>
      <c r="F781" s="24" t="str">
        <f t="shared" si="239"/>
        <v>N/A</v>
      </c>
      <c r="G781" s="23">
        <v>9956</v>
      </c>
      <c r="H781" s="24" t="str">
        <f t="shared" si="240"/>
        <v>N/A</v>
      </c>
      <c r="I781" s="25">
        <v>7.016</v>
      </c>
      <c r="J781" s="25">
        <v>-1.84</v>
      </c>
      <c r="K781" s="26" t="s">
        <v>1191</v>
      </c>
      <c r="L781" s="27" t="str">
        <f t="shared" si="241"/>
        <v>Yes</v>
      </c>
    </row>
    <row r="782" spans="1:12" x14ac:dyDescent="0.25">
      <c r="A782" s="37" t="s">
        <v>359</v>
      </c>
      <c r="B782" s="22" t="s">
        <v>49</v>
      </c>
      <c r="C782" s="28">
        <v>25117.149292999999</v>
      </c>
      <c r="D782" s="24" t="str">
        <f t="shared" si="238"/>
        <v>N/A</v>
      </c>
      <c r="E782" s="28">
        <v>28766.454599000001</v>
      </c>
      <c r="F782" s="24" t="str">
        <f t="shared" si="239"/>
        <v>N/A</v>
      </c>
      <c r="G782" s="28">
        <v>30876.73403</v>
      </c>
      <c r="H782" s="24" t="str">
        <f t="shared" si="240"/>
        <v>N/A</v>
      </c>
      <c r="I782" s="25">
        <v>14.53</v>
      </c>
      <c r="J782" s="25">
        <v>7.3360000000000003</v>
      </c>
      <c r="K782" s="26" t="s">
        <v>1191</v>
      </c>
      <c r="L782" s="27" t="str">
        <f t="shared" si="241"/>
        <v>Yes</v>
      </c>
    </row>
    <row r="783" spans="1:12" x14ac:dyDescent="0.25">
      <c r="A783" s="37" t="s">
        <v>360</v>
      </c>
      <c r="B783" s="22" t="s">
        <v>49</v>
      </c>
      <c r="C783" s="23">
        <v>11.601814729000001</v>
      </c>
      <c r="D783" s="24" t="str">
        <f t="shared" si="238"/>
        <v>N/A</v>
      </c>
      <c r="E783" s="23">
        <v>12.607019619000001</v>
      </c>
      <c r="F783" s="24" t="str">
        <f t="shared" si="239"/>
        <v>N/A</v>
      </c>
      <c r="G783" s="23">
        <v>13.166130976</v>
      </c>
      <c r="H783" s="24" t="str">
        <f t="shared" si="240"/>
        <v>N/A</v>
      </c>
      <c r="I783" s="25">
        <v>8.6639999999999997</v>
      </c>
      <c r="J783" s="25">
        <v>4.4349999999999996</v>
      </c>
      <c r="K783" s="26" t="s">
        <v>1191</v>
      </c>
      <c r="L783" s="27" t="str">
        <f t="shared" si="241"/>
        <v>Yes</v>
      </c>
    </row>
    <row r="784" spans="1:12" x14ac:dyDescent="0.25">
      <c r="A784" s="37" t="s">
        <v>361</v>
      </c>
      <c r="B784" s="22" t="s">
        <v>49</v>
      </c>
      <c r="C784" s="28">
        <v>1322447</v>
      </c>
      <c r="D784" s="24" t="str">
        <f t="shared" si="238"/>
        <v>N/A</v>
      </c>
      <c r="E784" s="28">
        <v>1524806</v>
      </c>
      <c r="F784" s="24" t="str">
        <f t="shared" si="239"/>
        <v>N/A</v>
      </c>
      <c r="G784" s="28">
        <v>1613758</v>
      </c>
      <c r="H784" s="24" t="str">
        <f t="shared" si="240"/>
        <v>N/A</v>
      </c>
      <c r="I784" s="25">
        <v>15.3</v>
      </c>
      <c r="J784" s="25">
        <v>5.8339999999999996</v>
      </c>
      <c r="K784" s="26" t="s">
        <v>1191</v>
      </c>
      <c r="L784" s="27" t="str">
        <f t="shared" si="241"/>
        <v>Yes</v>
      </c>
    </row>
    <row r="785" spans="1:12" x14ac:dyDescent="0.25">
      <c r="A785" s="37" t="s">
        <v>95</v>
      </c>
      <c r="B785" s="22" t="s">
        <v>49</v>
      </c>
      <c r="C785" s="23">
        <v>11</v>
      </c>
      <c r="D785" s="24" t="str">
        <f t="shared" si="238"/>
        <v>N/A</v>
      </c>
      <c r="E785" s="23">
        <v>12</v>
      </c>
      <c r="F785" s="24" t="str">
        <f t="shared" si="239"/>
        <v>N/A</v>
      </c>
      <c r="G785" s="23">
        <v>16</v>
      </c>
      <c r="H785" s="24" t="str">
        <f t="shared" si="240"/>
        <v>N/A</v>
      </c>
      <c r="I785" s="25">
        <v>71.430000000000007</v>
      </c>
      <c r="J785" s="25">
        <v>33.33</v>
      </c>
      <c r="K785" s="26" t="s">
        <v>1191</v>
      </c>
      <c r="L785" s="27" t="str">
        <f t="shared" si="241"/>
        <v>No</v>
      </c>
    </row>
    <row r="786" spans="1:12" x14ac:dyDescent="0.25">
      <c r="A786" s="37" t="s">
        <v>362</v>
      </c>
      <c r="B786" s="22" t="s">
        <v>49</v>
      </c>
      <c r="C786" s="28">
        <v>188921</v>
      </c>
      <c r="D786" s="24" t="str">
        <f t="shared" si="238"/>
        <v>N/A</v>
      </c>
      <c r="E786" s="28">
        <v>127067.16667000001</v>
      </c>
      <c r="F786" s="24" t="str">
        <f t="shared" si="239"/>
        <v>N/A</v>
      </c>
      <c r="G786" s="28">
        <v>100859.875</v>
      </c>
      <c r="H786" s="24" t="str">
        <f t="shared" si="240"/>
        <v>N/A</v>
      </c>
      <c r="I786" s="25">
        <v>-32.700000000000003</v>
      </c>
      <c r="J786" s="25">
        <v>-20.6</v>
      </c>
      <c r="K786" s="26" t="s">
        <v>1191</v>
      </c>
      <c r="L786" s="27" t="str">
        <f t="shared" si="241"/>
        <v>Yes</v>
      </c>
    </row>
    <row r="787" spans="1:12" x14ac:dyDescent="0.25">
      <c r="A787" s="37" t="s">
        <v>363</v>
      </c>
      <c r="B787" s="22" t="s">
        <v>49</v>
      </c>
      <c r="C787" s="28">
        <v>53120124</v>
      </c>
      <c r="D787" s="24" t="str">
        <f t="shared" si="238"/>
        <v>N/A</v>
      </c>
      <c r="E787" s="28">
        <v>50965874</v>
      </c>
      <c r="F787" s="24" t="str">
        <f t="shared" si="239"/>
        <v>N/A</v>
      </c>
      <c r="G787" s="28">
        <v>45868771</v>
      </c>
      <c r="H787" s="24" t="str">
        <f t="shared" si="240"/>
        <v>N/A</v>
      </c>
      <c r="I787" s="25">
        <v>-4.0599999999999996</v>
      </c>
      <c r="J787" s="25">
        <v>-10</v>
      </c>
      <c r="K787" s="26" t="s">
        <v>1191</v>
      </c>
      <c r="L787" s="27" t="str">
        <f t="shared" si="241"/>
        <v>Yes</v>
      </c>
    </row>
    <row r="788" spans="1:12" x14ac:dyDescent="0.25">
      <c r="A788" s="37" t="s">
        <v>364</v>
      </c>
      <c r="B788" s="22" t="s">
        <v>49</v>
      </c>
      <c r="C788" s="23">
        <v>603</v>
      </c>
      <c r="D788" s="24" t="str">
        <f t="shared" si="238"/>
        <v>N/A</v>
      </c>
      <c r="E788" s="23">
        <v>557</v>
      </c>
      <c r="F788" s="24" t="str">
        <f t="shared" si="239"/>
        <v>N/A</v>
      </c>
      <c r="G788" s="23">
        <v>539</v>
      </c>
      <c r="H788" s="24" t="str">
        <f t="shared" si="240"/>
        <v>N/A</v>
      </c>
      <c r="I788" s="25">
        <v>-7.63</v>
      </c>
      <c r="J788" s="25">
        <v>-3.23</v>
      </c>
      <c r="K788" s="26" t="s">
        <v>1191</v>
      </c>
      <c r="L788" s="27" t="str">
        <f t="shared" si="241"/>
        <v>Yes</v>
      </c>
    </row>
    <row r="789" spans="1:12" x14ac:dyDescent="0.25">
      <c r="A789" s="37" t="s">
        <v>738</v>
      </c>
      <c r="B789" s="22" t="s">
        <v>49</v>
      </c>
      <c r="C789" s="28">
        <v>88093.074626999995</v>
      </c>
      <c r="D789" s="24" t="str">
        <f t="shared" si="238"/>
        <v>N/A</v>
      </c>
      <c r="E789" s="28">
        <v>91500.671453999996</v>
      </c>
      <c r="F789" s="24" t="str">
        <f t="shared" si="239"/>
        <v>N/A</v>
      </c>
      <c r="G789" s="28">
        <v>85099.760668000003</v>
      </c>
      <c r="H789" s="24" t="str">
        <f t="shared" si="240"/>
        <v>N/A</v>
      </c>
      <c r="I789" s="25">
        <v>3.8679999999999999</v>
      </c>
      <c r="J789" s="25">
        <v>-7</v>
      </c>
      <c r="K789" s="26" t="s">
        <v>1191</v>
      </c>
      <c r="L789" s="27" t="str">
        <f t="shared" si="241"/>
        <v>Yes</v>
      </c>
    </row>
    <row r="790" spans="1:12" x14ac:dyDescent="0.25">
      <c r="A790" s="37" t="s">
        <v>365</v>
      </c>
      <c r="B790" s="22" t="s">
        <v>49</v>
      </c>
      <c r="C790" s="28">
        <v>13764141</v>
      </c>
      <c r="D790" s="24" t="str">
        <f t="shared" si="238"/>
        <v>N/A</v>
      </c>
      <c r="E790" s="28">
        <v>15355708</v>
      </c>
      <c r="F790" s="24" t="str">
        <f t="shared" si="239"/>
        <v>N/A</v>
      </c>
      <c r="G790" s="28">
        <v>8349712</v>
      </c>
      <c r="H790" s="24" t="str">
        <f t="shared" si="240"/>
        <v>N/A</v>
      </c>
      <c r="I790" s="25">
        <v>11.56</v>
      </c>
      <c r="J790" s="25">
        <v>-45.6</v>
      </c>
      <c r="K790" s="26" t="s">
        <v>1191</v>
      </c>
      <c r="L790" s="27" t="str">
        <f t="shared" si="241"/>
        <v>No</v>
      </c>
    </row>
    <row r="791" spans="1:12" x14ac:dyDescent="0.25">
      <c r="A791" s="37" t="s">
        <v>96</v>
      </c>
      <c r="B791" s="22" t="s">
        <v>49</v>
      </c>
      <c r="C791" s="23">
        <v>79</v>
      </c>
      <c r="D791" s="24" t="str">
        <f t="shared" si="238"/>
        <v>N/A</v>
      </c>
      <c r="E791" s="23">
        <v>69</v>
      </c>
      <c r="F791" s="24" t="str">
        <f t="shared" si="239"/>
        <v>N/A</v>
      </c>
      <c r="G791" s="23">
        <v>42</v>
      </c>
      <c r="H791" s="24" t="str">
        <f t="shared" si="240"/>
        <v>N/A</v>
      </c>
      <c r="I791" s="25">
        <v>-12.7</v>
      </c>
      <c r="J791" s="25">
        <v>-39.1</v>
      </c>
      <c r="K791" s="26" t="s">
        <v>1191</v>
      </c>
      <c r="L791" s="27" t="str">
        <f t="shared" si="241"/>
        <v>No</v>
      </c>
    </row>
    <row r="792" spans="1:12" x14ac:dyDescent="0.25">
      <c r="A792" s="37" t="s">
        <v>366</v>
      </c>
      <c r="B792" s="22" t="s">
        <v>49</v>
      </c>
      <c r="C792" s="28">
        <v>174229.63290999999</v>
      </c>
      <c r="D792" s="24" t="str">
        <f t="shared" si="238"/>
        <v>N/A</v>
      </c>
      <c r="E792" s="28">
        <v>222546.49275</v>
      </c>
      <c r="F792" s="24" t="str">
        <f t="shared" si="239"/>
        <v>N/A</v>
      </c>
      <c r="G792" s="28">
        <v>198802.66667000001</v>
      </c>
      <c r="H792" s="24" t="str">
        <f t="shared" si="240"/>
        <v>N/A</v>
      </c>
      <c r="I792" s="25">
        <v>27.73</v>
      </c>
      <c r="J792" s="25">
        <v>-10.7</v>
      </c>
      <c r="K792" s="26" t="s">
        <v>1191</v>
      </c>
      <c r="L792" s="27" t="str">
        <f t="shared" si="241"/>
        <v>Yes</v>
      </c>
    </row>
    <row r="793" spans="1:12" x14ac:dyDescent="0.25">
      <c r="A793" s="37" t="s">
        <v>367</v>
      </c>
      <c r="B793" s="22" t="s">
        <v>49</v>
      </c>
      <c r="C793" s="28">
        <v>144060387</v>
      </c>
      <c r="D793" s="24" t="str">
        <f t="shared" si="238"/>
        <v>N/A</v>
      </c>
      <c r="E793" s="28">
        <v>152271020</v>
      </c>
      <c r="F793" s="24" t="str">
        <f t="shared" si="239"/>
        <v>N/A</v>
      </c>
      <c r="G793" s="28">
        <v>155769118</v>
      </c>
      <c r="H793" s="24" t="str">
        <f t="shared" si="240"/>
        <v>N/A</v>
      </c>
      <c r="I793" s="25">
        <v>5.6989999999999998</v>
      </c>
      <c r="J793" s="25">
        <v>2.2970000000000002</v>
      </c>
      <c r="K793" s="26" t="s">
        <v>1191</v>
      </c>
      <c r="L793" s="27" t="str">
        <f t="shared" si="241"/>
        <v>Yes</v>
      </c>
    </row>
    <row r="794" spans="1:12" x14ac:dyDescent="0.25">
      <c r="A794" s="37" t="s">
        <v>368</v>
      </c>
      <c r="B794" s="22" t="s">
        <v>49</v>
      </c>
      <c r="C794" s="23">
        <v>2787</v>
      </c>
      <c r="D794" s="24" t="str">
        <f t="shared" si="238"/>
        <v>N/A</v>
      </c>
      <c r="E794" s="23">
        <v>2757</v>
      </c>
      <c r="F794" s="24" t="str">
        <f t="shared" si="239"/>
        <v>N/A</v>
      </c>
      <c r="G794" s="23">
        <v>2786</v>
      </c>
      <c r="H794" s="24" t="str">
        <f t="shared" si="240"/>
        <v>N/A</v>
      </c>
      <c r="I794" s="25">
        <v>-1.08</v>
      </c>
      <c r="J794" s="25">
        <v>1.052</v>
      </c>
      <c r="K794" s="26" t="s">
        <v>1191</v>
      </c>
      <c r="L794" s="27" t="str">
        <f t="shared" si="241"/>
        <v>Yes</v>
      </c>
    </row>
    <row r="795" spans="1:12" x14ac:dyDescent="0.25">
      <c r="A795" s="37" t="s">
        <v>369</v>
      </c>
      <c r="B795" s="22" t="s">
        <v>49</v>
      </c>
      <c r="C795" s="28">
        <v>51690.128095</v>
      </c>
      <c r="D795" s="24" t="str">
        <f t="shared" si="238"/>
        <v>N/A</v>
      </c>
      <c r="E795" s="28">
        <v>55230.692781999998</v>
      </c>
      <c r="F795" s="24" t="str">
        <f t="shared" si="239"/>
        <v>N/A</v>
      </c>
      <c r="G795" s="28">
        <v>55911.384781000001</v>
      </c>
      <c r="H795" s="24" t="str">
        <f t="shared" si="240"/>
        <v>N/A</v>
      </c>
      <c r="I795" s="25">
        <v>6.85</v>
      </c>
      <c r="J795" s="25">
        <v>1.232</v>
      </c>
      <c r="K795" s="26" t="s">
        <v>1191</v>
      </c>
      <c r="L795" s="27" t="str">
        <f t="shared" si="241"/>
        <v>Yes</v>
      </c>
    </row>
    <row r="796" spans="1:12" x14ac:dyDescent="0.25">
      <c r="A796" s="37" t="s">
        <v>370</v>
      </c>
      <c r="B796" s="22" t="s">
        <v>49</v>
      </c>
      <c r="C796" s="28">
        <v>26770753</v>
      </c>
      <c r="D796" s="24" t="str">
        <f t="shared" si="238"/>
        <v>N/A</v>
      </c>
      <c r="E796" s="28">
        <v>31318008</v>
      </c>
      <c r="F796" s="24" t="str">
        <f t="shared" si="239"/>
        <v>N/A</v>
      </c>
      <c r="G796" s="28">
        <v>30015445</v>
      </c>
      <c r="H796" s="24" t="str">
        <f t="shared" si="240"/>
        <v>N/A</v>
      </c>
      <c r="I796" s="25">
        <v>16.989999999999998</v>
      </c>
      <c r="J796" s="25">
        <v>-4.16</v>
      </c>
      <c r="K796" s="26" t="s">
        <v>1191</v>
      </c>
      <c r="L796" s="27" t="str">
        <f t="shared" si="241"/>
        <v>Yes</v>
      </c>
    </row>
    <row r="797" spans="1:12" x14ac:dyDescent="0.25">
      <c r="A797" s="37" t="s">
        <v>97</v>
      </c>
      <c r="B797" s="22" t="s">
        <v>49</v>
      </c>
      <c r="C797" s="23">
        <v>19813</v>
      </c>
      <c r="D797" s="24" t="str">
        <f t="shared" si="238"/>
        <v>N/A</v>
      </c>
      <c r="E797" s="23">
        <v>21360</v>
      </c>
      <c r="F797" s="24" t="str">
        <f t="shared" si="239"/>
        <v>N/A</v>
      </c>
      <c r="G797" s="23">
        <v>22186</v>
      </c>
      <c r="H797" s="24" t="str">
        <f t="shared" si="240"/>
        <v>N/A</v>
      </c>
      <c r="I797" s="25">
        <v>7.8079999999999998</v>
      </c>
      <c r="J797" s="25">
        <v>3.867</v>
      </c>
      <c r="K797" s="26" t="s">
        <v>1191</v>
      </c>
      <c r="L797" s="27" t="str">
        <f t="shared" si="241"/>
        <v>Yes</v>
      </c>
    </row>
    <row r="798" spans="1:12" x14ac:dyDescent="0.25">
      <c r="A798" s="37" t="s">
        <v>371</v>
      </c>
      <c r="B798" s="22" t="s">
        <v>49</v>
      </c>
      <c r="C798" s="28">
        <v>1351.1710998000001</v>
      </c>
      <c r="D798" s="24" t="str">
        <f t="shared" si="238"/>
        <v>N/A</v>
      </c>
      <c r="E798" s="28">
        <v>1466.1988764</v>
      </c>
      <c r="F798" s="24" t="str">
        <f t="shared" si="239"/>
        <v>N/A</v>
      </c>
      <c r="G798" s="28">
        <v>1352.9002524</v>
      </c>
      <c r="H798" s="24" t="str">
        <f t="shared" si="240"/>
        <v>N/A</v>
      </c>
      <c r="I798" s="25">
        <v>8.5129999999999999</v>
      </c>
      <c r="J798" s="25">
        <v>-7.73</v>
      </c>
      <c r="K798" s="26" t="s">
        <v>1191</v>
      </c>
      <c r="L798" s="27" t="str">
        <f t="shared" si="241"/>
        <v>Yes</v>
      </c>
    </row>
    <row r="799" spans="1:12" x14ac:dyDescent="0.25">
      <c r="A799" s="37" t="s">
        <v>372</v>
      </c>
      <c r="B799" s="22" t="s">
        <v>49</v>
      </c>
      <c r="C799" s="28">
        <v>328295</v>
      </c>
      <c r="D799" s="24" t="str">
        <f t="shared" si="238"/>
        <v>N/A</v>
      </c>
      <c r="E799" s="28">
        <v>514410</v>
      </c>
      <c r="F799" s="24" t="str">
        <f t="shared" si="239"/>
        <v>N/A</v>
      </c>
      <c r="G799" s="28">
        <v>803846</v>
      </c>
      <c r="H799" s="24" t="str">
        <f t="shared" si="240"/>
        <v>N/A</v>
      </c>
      <c r="I799" s="25">
        <v>56.69</v>
      </c>
      <c r="J799" s="25">
        <v>56.27</v>
      </c>
      <c r="K799" s="26" t="s">
        <v>1191</v>
      </c>
      <c r="L799" s="27" t="str">
        <f t="shared" si="241"/>
        <v>No</v>
      </c>
    </row>
    <row r="800" spans="1:12" x14ac:dyDescent="0.25">
      <c r="A800" s="37" t="s">
        <v>98</v>
      </c>
      <c r="B800" s="22" t="s">
        <v>49</v>
      </c>
      <c r="C800" s="23">
        <v>1376</v>
      </c>
      <c r="D800" s="24" t="str">
        <f t="shared" si="238"/>
        <v>N/A</v>
      </c>
      <c r="E800" s="23">
        <v>1528</v>
      </c>
      <c r="F800" s="24" t="str">
        <f t="shared" si="239"/>
        <v>N/A</v>
      </c>
      <c r="G800" s="23">
        <v>2332</v>
      </c>
      <c r="H800" s="24" t="str">
        <f t="shared" si="240"/>
        <v>N/A</v>
      </c>
      <c r="I800" s="25">
        <v>11.05</v>
      </c>
      <c r="J800" s="25">
        <v>52.62</v>
      </c>
      <c r="K800" s="26" t="s">
        <v>1191</v>
      </c>
      <c r="L800" s="27" t="str">
        <f t="shared" si="241"/>
        <v>No</v>
      </c>
    </row>
    <row r="801" spans="1:12" x14ac:dyDescent="0.25">
      <c r="A801" s="37" t="s">
        <v>373</v>
      </c>
      <c r="B801" s="22" t="s">
        <v>49</v>
      </c>
      <c r="C801" s="28">
        <v>238.58648256000001</v>
      </c>
      <c r="D801" s="24" t="str">
        <f t="shared" si="238"/>
        <v>N/A</v>
      </c>
      <c r="E801" s="28">
        <v>336.65575916</v>
      </c>
      <c r="F801" s="24" t="str">
        <f t="shared" si="239"/>
        <v>N/A</v>
      </c>
      <c r="G801" s="28">
        <v>344.70240137000002</v>
      </c>
      <c r="H801" s="24" t="str">
        <f t="shared" si="240"/>
        <v>N/A</v>
      </c>
      <c r="I801" s="25">
        <v>41.1</v>
      </c>
      <c r="J801" s="25">
        <v>2.39</v>
      </c>
      <c r="K801" s="26" t="s">
        <v>1191</v>
      </c>
      <c r="L801" s="27" t="str">
        <f t="shared" si="241"/>
        <v>Yes</v>
      </c>
    </row>
    <row r="802" spans="1:12" x14ac:dyDescent="0.25">
      <c r="A802" s="37" t="s">
        <v>374</v>
      </c>
      <c r="B802" s="22" t="s">
        <v>49</v>
      </c>
      <c r="C802" s="28">
        <v>9042</v>
      </c>
      <c r="D802" s="24" t="str">
        <f t="shared" si="238"/>
        <v>N/A</v>
      </c>
      <c r="E802" s="28">
        <v>7240</v>
      </c>
      <c r="F802" s="24" t="str">
        <f t="shared" si="239"/>
        <v>N/A</v>
      </c>
      <c r="G802" s="28">
        <v>5179</v>
      </c>
      <c r="H802" s="24" t="str">
        <f t="shared" si="240"/>
        <v>N/A</v>
      </c>
      <c r="I802" s="25">
        <v>-19.899999999999999</v>
      </c>
      <c r="J802" s="25">
        <v>-28.5</v>
      </c>
      <c r="K802" s="26" t="s">
        <v>1191</v>
      </c>
      <c r="L802" s="27" t="str">
        <f t="shared" si="241"/>
        <v>Yes</v>
      </c>
    </row>
    <row r="803" spans="1:12" x14ac:dyDescent="0.25">
      <c r="A803" s="37" t="s">
        <v>99</v>
      </c>
      <c r="B803" s="22" t="s">
        <v>49</v>
      </c>
      <c r="C803" s="23">
        <v>180</v>
      </c>
      <c r="D803" s="24" t="str">
        <f t="shared" si="238"/>
        <v>N/A</v>
      </c>
      <c r="E803" s="23">
        <v>143</v>
      </c>
      <c r="F803" s="24" t="str">
        <f t="shared" si="239"/>
        <v>N/A</v>
      </c>
      <c r="G803" s="23">
        <v>96</v>
      </c>
      <c r="H803" s="24" t="str">
        <f t="shared" si="240"/>
        <v>N/A</v>
      </c>
      <c r="I803" s="25">
        <v>-20.6</v>
      </c>
      <c r="J803" s="25">
        <v>-32.9</v>
      </c>
      <c r="K803" s="26" t="s">
        <v>1191</v>
      </c>
      <c r="L803" s="27" t="str">
        <f t="shared" si="241"/>
        <v>No</v>
      </c>
    </row>
    <row r="804" spans="1:12" x14ac:dyDescent="0.25">
      <c r="A804" s="37" t="s">
        <v>375</v>
      </c>
      <c r="B804" s="22" t="s">
        <v>49</v>
      </c>
      <c r="C804" s="28">
        <v>50.233333332999997</v>
      </c>
      <c r="D804" s="24" t="str">
        <f t="shared" si="238"/>
        <v>N/A</v>
      </c>
      <c r="E804" s="28">
        <v>50.629370629</v>
      </c>
      <c r="F804" s="24" t="str">
        <f t="shared" si="239"/>
        <v>N/A</v>
      </c>
      <c r="G804" s="28">
        <v>53.947916667000001</v>
      </c>
      <c r="H804" s="24" t="str">
        <f t="shared" si="240"/>
        <v>N/A</v>
      </c>
      <c r="I804" s="25">
        <v>0.78839999999999999</v>
      </c>
      <c r="J804" s="25">
        <v>6.5549999999999997</v>
      </c>
      <c r="K804" s="26" t="s">
        <v>1191</v>
      </c>
      <c r="L804" s="27" t="str">
        <f t="shared" si="241"/>
        <v>Yes</v>
      </c>
    </row>
    <row r="805" spans="1:12" x14ac:dyDescent="0.25">
      <c r="A805" s="37" t="s">
        <v>376</v>
      </c>
      <c r="B805" s="22" t="s">
        <v>49</v>
      </c>
      <c r="C805" s="28">
        <v>32815367</v>
      </c>
      <c r="D805" s="24" t="str">
        <f t="shared" si="238"/>
        <v>N/A</v>
      </c>
      <c r="E805" s="28">
        <v>36713266</v>
      </c>
      <c r="F805" s="24" t="str">
        <f t="shared" si="239"/>
        <v>N/A</v>
      </c>
      <c r="G805" s="28">
        <v>40747780</v>
      </c>
      <c r="H805" s="24" t="str">
        <f t="shared" si="240"/>
        <v>N/A</v>
      </c>
      <c r="I805" s="25">
        <v>11.88</v>
      </c>
      <c r="J805" s="25">
        <v>10.99</v>
      </c>
      <c r="K805" s="26" t="s">
        <v>1191</v>
      </c>
      <c r="L805" s="27" t="str">
        <f t="shared" si="241"/>
        <v>Yes</v>
      </c>
    </row>
    <row r="806" spans="1:12" x14ac:dyDescent="0.25">
      <c r="A806" s="37" t="s">
        <v>377</v>
      </c>
      <c r="B806" s="22" t="s">
        <v>49</v>
      </c>
      <c r="C806" s="23">
        <v>12788</v>
      </c>
      <c r="D806" s="24" t="str">
        <f t="shared" si="238"/>
        <v>N/A</v>
      </c>
      <c r="E806" s="23">
        <v>14111</v>
      </c>
      <c r="F806" s="24" t="str">
        <f t="shared" si="239"/>
        <v>N/A</v>
      </c>
      <c r="G806" s="23">
        <v>14384</v>
      </c>
      <c r="H806" s="24" t="str">
        <f t="shared" si="240"/>
        <v>N/A</v>
      </c>
      <c r="I806" s="25">
        <v>10.35</v>
      </c>
      <c r="J806" s="25">
        <v>1.9350000000000001</v>
      </c>
      <c r="K806" s="26" t="s">
        <v>1191</v>
      </c>
      <c r="L806" s="27" t="str">
        <f t="shared" si="241"/>
        <v>Yes</v>
      </c>
    </row>
    <row r="807" spans="1:12" x14ac:dyDescent="0.25">
      <c r="A807" s="37" t="s">
        <v>378</v>
      </c>
      <c r="B807" s="22" t="s">
        <v>49</v>
      </c>
      <c r="C807" s="28">
        <v>2566.1062714999998</v>
      </c>
      <c r="D807" s="24" t="str">
        <f t="shared" si="238"/>
        <v>N/A</v>
      </c>
      <c r="E807" s="28">
        <v>2601.7479979999998</v>
      </c>
      <c r="F807" s="24" t="str">
        <f t="shared" si="239"/>
        <v>N/A</v>
      </c>
      <c r="G807" s="28">
        <v>2832.8545605999998</v>
      </c>
      <c r="H807" s="24" t="str">
        <f t="shared" si="240"/>
        <v>N/A</v>
      </c>
      <c r="I807" s="25">
        <v>1.389</v>
      </c>
      <c r="J807" s="25">
        <v>8.8829999999999991</v>
      </c>
      <c r="K807" s="26" t="s">
        <v>1191</v>
      </c>
      <c r="L807" s="27" t="str">
        <f t="shared" si="241"/>
        <v>Yes</v>
      </c>
    </row>
    <row r="808" spans="1:12" x14ac:dyDescent="0.25">
      <c r="A808" s="37" t="s">
        <v>379</v>
      </c>
      <c r="B808" s="22" t="s">
        <v>49</v>
      </c>
      <c r="C808" s="28">
        <v>1272955</v>
      </c>
      <c r="D808" s="24" t="str">
        <f t="shared" si="238"/>
        <v>N/A</v>
      </c>
      <c r="E808" s="28">
        <v>1447677</v>
      </c>
      <c r="F808" s="24" t="str">
        <f t="shared" si="239"/>
        <v>N/A</v>
      </c>
      <c r="G808" s="28">
        <v>1596016</v>
      </c>
      <c r="H808" s="24" t="str">
        <f t="shared" si="240"/>
        <v>N/A</v>
      </c>
      <c r="I808" s="25">
        <v>13.73</v>
      </c>
      <c r="J808" s="25">
        <v>10.25</v>
      </c>
      <c r="K808" s="26" t="s">
        <v>1191</v>
      </c>
      <c r="L808" s="27" t="str">
        <f t="shared" si="241"/>
        <v>Yes</v>
      </c>
    </row>
    <row r="809" spans="1:12" x14ac:dyDescent="0.25">
      <c r="A809" s="37" t="s">
        <v>100</v>
      </c>
      <c r="B809" s="22" t="s">
        <v>49</v>
      </c>
      <c r="C809" s="23">
        <v>2461</v>
      </c>
      <c r="D809" s="24" t="str">
        <f t="shared" si="238"/>
        <v>N/A</v>
      </c>
      <c r="E809" s="23">
        <v>2781</v>
      </c>
      <c r="F809" s="24" t="str">
        <f t="shared" si="239"/>
        <v>N/A</v>
      </c>
      <c r="G809" s="23">
        <v>2853</v>
      </c>
      <c r="H809" s="24" t="str">
        <f t="shared" si="240"/>
        <v>N/A</v>
      </c>
      <c r="I809" s="25">
        <v>13</v>
      </c>
      <c r="J809" s="25">
        <v>2.589</v>
      </c>
      <c r="K809" s="26" t="s">
        <v>1191</v>
      </c>
      <c r="L809" s="27" t="str">
        <f t="shared" si="241"/>
        <v>Yes</v>
      </c>
    </row>
    <row r="810" spans="1:12" x14ac:dyDescent="0.25">
      <c r="A810" s="37" t="s">
        <v>380</v>
      </c>
      <c r="B810" s="22" t="s">
        <v>49</v>
      </c>
      <c r="C810" s="28">
        <v>517.25111743000002</v>
      </c>
      <c r="D810" s="24" t="str">
        <f t="shared" si="238"/>
        <v>N/A</v>
      </c>
      <c r="E810" s="28">
        <v>520.55987055000003</v>
      </c>
      <c r="F810" s="24" t="str">
        <f t="shared" si="239"/>
        <v>N/A</v>
      </c>
      <c r="G810" s="28">
        <v>559.41675428999997</v>
      </c>
      <c r="H810" s="24" t="str">
        <f t="shared" si="240"/>
        <v>N/A</v>
      </c>
      <c r="I810" s="25">
        <v>0.63970000000000005</v>
      </c>
      <c r="J810" s="25">
        <v>7.4640000000000004</v>
      </c>
      <c r="K810" s="26" t="s">
        <v>1191</v>
      </c>
      <c r="L810" s="27" t="str">
        <f t="shared" si="241"/>
        <v>Yes</v>
      </c>
    </row>
    <row r="811" spans="1:12" x14ac:dyDescent="0.25">
      <c r="A811" s="37" t="s">
        <v>381</v>
      </c>
      <c r="B811" s="22" t="s">
        <v>49</v>
      </c>
      <c r="C811" s="28">
        <v>16665262</v>
      </c>
      <c r="D811" s="24" t="str">
        <f t="shared" si="238"/>
        <v>N/A</v>
      </c>
      <c r="E811" s="28">
        <v>18693357</v>
      </c>
      <c r="F811" s="24" t="str">
        <f t="shared" si="239"/>
        <v>N/A</v>
      </c>
      <c r="G811" s="28">
        <v>20236964</v>
      </c>
      <c r="H811" s="24" t="str">
        <f t="shared" si="240"/>
        <v>N/A</v>
      </c>
      <c r="I811" s="25">
        <v>12.17</v>
      </c>
      <c r="J811" s="25">
        <v>8.2579999999999991</v>
      </c>
      <c r="K811" s="26" t="s">
        <v>1191</v>
      </c>
      <c r="L811" s="27" t="str">
        <f t="shared" si="241"/>
        <v>Yes</v>
      </c>
    </row>
    <row r="812" spans="1:12" x14ac:dyDescent="0.25">
      <c r="A812" s="37" t="s">
        <v>382</v>
      </c>
      <c r="B812" s="22" t="s">
        <v>49</v>
      </c>
      <c r="C812" s="23">
        <v>4524</v>
      </c>
      <c r="D812" s="24" t="str">
        <f t="shared" si="238"/>
        <v>N/A</v>
      </c>
      <c r="E812" s="23">
        <v>4588</v>
      </c>
      <c r="F812" s="24" t="str">
        <f t="shared" si="239"/>
        <v>N/A</v>
      </c>
      <c r="G812" s="23">
        <v>4595</v>
      </c>
      <c r="H812" s="24" t="str">
        <f t="shared" si="240"/>
        <v>N/A</v>
      </c>
      <c r="I812" s="25">
        <v>1.415</v>
      </c>
      <c r="J812" s="25">
        <v>0.15260000000000001</v>
      </c>
      <c r="K812" s="26" t="s">
        <v>1191</v>
      </c>
      <c r="L812" s="27" t="str">
        <f t="shared" si="241"/>
        <v>Yes</v>
      </c>
    </row>
    <row r="813" spans="1:12" x14ac:dyDescent="0.25">
      <c r="A813" s="37" t="s">
        <v>383</v>
      </c>
      <c r="B813" s="22" t="s">
        <v>49</v>
      </c>
      <c r="C813" s="28">
        <v>3683.7449160000001</v>
      </c>
      <c r="D813" s="24" t="str">
        <f t="shared" si="238"/>
        <v>N/A</v>
      </c>
      <c r="E813" s="28">
        <v>4074.4021360000002</v>
      </c>
      <c r="F813" s="24" t="str">
        <f t="shared" si="239"/>
        <v>N/A</v>
      </c>
      <c r="G813" s="28">
        <v>4404.1270947000003</v>
      </c>
      <c r="H813" s="24" t="str">
        <f t="shared" si="240"/>
        <v>N/A</v>
      </c>
      <c r="I813" s="25">
        <v>10.6</v>
      </c>
      <c r="J813" s="25">
        <v>8.093</v>
      </c>
      <c r="K813" s="26" t="s">
        <v>1191</v>
      </c>
      <c r="L813" s="27" t="str">
        <f t="shared" si="241"/>
        <v>Yes</v>
      </c>
    </row>
    <row r="814" spans="1:12" x14ac:dyDescent="0.25">
      <c r="A814" s="37" t="s">
        <v>384</v>
      </c>
      <c r="B814" s="22" t="s">
        <v>49</v>
      </c>
      <c r="C814" s="28">
        <v>20425427</v>
      </c>
      <c r="D814" s="24" t="str">
        <f t="shared" si="238"/>
        <v>N/A</v>
      </c>
      <c r="E814" s="28">
        <v>22622988</v>
      </c>
      <c r="F814" s="24" t="str">
        <f t="shared" si="239"/>
        <v>N/A</v>
      </c>
      <c r="G814" s="28">
        <v>20979129</v>
      </c>
      <c r="H814" s="24" t="str">
        <f t="shared" si="240"/>
        <v>N/A</v>
      </c>
      <c r="I814" s="25">
        <v>10.76</v>
      </c>
      <c r="J814" s="25">
        <v>-7.27</v>
      </c>
      <c r="K814" s="26" t="s">
        <v>1191</v>
      </c>
      <c r="L814" s="27" t="str">
        <f t="shared" si="241"/>
        <v>Yes</v>
      </c>
    </row>
    <row r="815" spans="1:12" x14ac:dyDescent="0.25">
      <c r="A815" s="37" t="s">
        <v>101</v>
      </c>
      <c r="B815" s="22" t="s">
        <v>49</v>
      </c>
      <c r="C815" s="23">
        <v>17085</v>
      </c>
      <c r="D815" s="24" t="str">
        <f t="shared" si="238"/>
        <v>N/A</v>
      </c>
      <c r="E815" s="23">
        <v>18572</v>
      </c>
      <c r="F815" s="24" t="str">
        <f t="shared" si="239"/>
        <v>N/A</v>
      </c>
      <c r="G815" s="23">
        <v>19417</v>
      </c>
      <c r="H815" s="24" t="str">
        <f t="shared" si="240"/>
        <v>N/A</v>
      </c>
      <c r="I815" s="25">
        <v>8.7040000000000006</v>
      </c>
      <c r="J815" s="25">
        <v>4.55</v>
      </c>
      <c r="K815" s="26" t="s">
        <v>1191</v>
      </c>
      <c r="L815" s="27" t="str">
        <f t="shared" si="241"/>
        <v>Yes</v>
      </c>
    </row>
    <row r="816" spans="1:12" x14ac:dyDescent="0.25">
      <c r="A816" s="37" t="s">
        <v>385</v>
      </c>
      <c r="B816" s="22" t="s">
        <v>49</v>
      </c>
      <c r="C816" s="28">
        <v>1195.5181153000001</v>
      </c>
      <c r="D816" s="24" t="str">
        <f t="shared" si="238"/>
        <v>N/A</v>
      </c>
      <c r="E816" s="28">
        <v>1218.1234116000001</v>
      </c>
      <c r="F816" s="24" t="str">
        <f t="shared" si="239"/>
        <v>N/A</v>
      </c>
      <c r="G816" s="28">
        <v>1080.4516146000001</v>
      </c>
      <c r="H816" s="24" t="str">
        <f t="shared" si="240"/>
        <v>N/A</v>
      </c>
      <c r="I816" s="25">
        <v>1.891</v>
      </c>
      <c r="J816" s="25">
        <v>-11.3</v>
      </c>
      <c r="K816" s="26" t="s">
        <v>1191</v>
      </c>
      <c r="L816" s="27" t="str">
        <f t="shared" si="241"/>
        <v>Yes</v>
      </c>
    </row>
    <row r="817" spans="1:12" x14ac:dyDescent="0.25">
      <c r="A817" s="37" t="s">
        <v>386</v>
      </c>
      <c r="B817" s="22" t="s">
        <v>49</v>
      </c>
      <c r="C817" s="28">
        <v>66520565</v>
      </c>
      <c r="D817" s="24" t="str">
        <f t="shared" si="238"/>
        <v>N/A</v>
      </c>
      <c r="E817" s="28">
        <v>69451007</v>
      </c>
      <c r="F817" s="24" t="str">
        <f t="shared" si="239"/>
        <v>N/A</v>
      </c>
      <c r="G817" s="28">
        <v>69748041</v>
      </c>
      <c r="H817" s="24" t="str">
        <f t="shared" si="240"/>
        <v>N/A</v>
      </c>
      <c r="I817" s="25">
        <v>4.4050000000000002</v>
      </c>
      <c r="J817" s="25">
        <v>0.42770000000000002</v>
      </c>
      <c r="K817" s="26" t="s">
        <v>1191</v>
      </c>
      <c r="L817" s="27" t="str">
        <f t="shared" si="241"/>
        <v>Yes</v>
      </c>
    </row>
    <row r="818" spans="1:12" x14ac:dyDescent="0.25">
      <c r="A818" s="37" t="s">
        <v>102</v>
      </c>
      <c r="B818" s="22" t="s">
        <v>49</v>
      </c>
      <c r="C818" s="23">
        <v>16510</v>
      </c>
      <c r="D818" s="24" t="str">
        <f t="shared" si="238"/>
        <v>N/A</v>
      </c>
      <c r="E818" s="23">
        <v>17718</v>
      </c>
      <c r="F818" s="24" t="str">
        <f t="shared" si="239"/>
        <v>N/A</v>
      </c>
      <c r="G818" s="23">
        <v>17396</v>
      </c>
      <c r="H818" s="24" t="str">
        <f t="shared" si="240"/>
        <v>N/A</v>
      </c>
      <c r="I818" s="25">
        <v>7.3170000000000002</v>
      </c>
      <c r="J818" s="25">
        <v>-1.82</v>
      </c>
      <c r="K818" s="26" t="s">
        <v>1191</v>
      </c>
      <c r="L818" s="27" t="str">
        <f t="shared" si="241"/>
        <v>Yes</v>
      </c>
    </row>
    <row r="819" spans="1:12" x14ac:dyDescent="0.25">
      <c r="A819" s="37" t="s">
        <v>387</v>
      </c>
      <c r="B819" s="22" t="s">
        <v>49</v>
      </c>
      <c r="C819" s="28">
        <v>4029.1075105999998</v>
      </c>
      <c r="D819" s="24" t="str">
        <f t="shared" si="238"/>
        <v>N/A</v>
      </c>
      <c r="E819" s="28">
        <v>3919.7994695000002</v>
      </c>
      <c r="F819" s="24" t="str">
        <f t="shared" si="239"/>
        <v>N/A</v>
      </c>
      <c r="G819" s="28">
        <v>4009.4298115000001</v>
      </c>
      <c r="H819" s="24" t="str">
        <f t="shared" si="240"/>
        <v>N/A</v>
      </c>
      <c r="I819" s="25">
        <v>-2.71</v>
      </c>
      <c r="J819" s="25">
        <v>2.2869999999999999</v>
      </c>
      <c r="K819" s="26" t="s">
        <v>1191</v>
      </c>
      <c r="L819" s="27" t="str">
        <f t="shared" si="241"/>
        <v>Yes</v>
      </c>
    </row>
    <row r="820" spans="1:12" x14ac:dyDescent="0.25">
      <c r="A820" s="37" t="s">
        <v>388</v>
      </c>
      <c r="B820" s="22" t="s">
        <v>49</v>
      </c>
      <c r="C820" s="28">
        <v>9642375</v>
      </c>
      <c r="D820" s="24" t="str">
        <f t="shared" si="238"/>
        <v>N/A</v>
      </c>
      <c r="E820" s="28">
        <v>10628965</v>
      </c>
      <c r="F820" s="24" t="str">
        <f t="shared" si="239"/>
        <v>N/A</v>
      </c>
      <c r="G820" s="28">
        <v>11665653</v>
      </c>
      <c r="H820" s="24" t="str">
        <f t="shared" si="240"/>
        <v>N/A</v>
      </c>
      <c r="I820" s="25">
        <v>10.23</v>
      </c>
      <c r="J820" s="25">
        <v>9.7530000000000001</v>
      </c>
      <c r="K820" s="26" t="s">
        <v>1191</v>
      </c>
      <c r="L820" s="27" t="str">
        <f t="shared" si="241"/>
        <v>Yes</v>
      </c>
    </row>
    <row r="821" spans="1:12" x14ac:dyDescent="0.25">
      <c r="A821" s="37" t="s">
        <v>624</v>
      </c>
      <c r="B821" s="22" t="s">
        <v>49</v>
      </c>
      <c r="C821" s="23">
        <v>2057</v>
      </c>
      <c r="D821" s="24" t="str">
        <f t="shared" si="238"/>
        <v>N/A</v>
      </c>
      <c r="E821" s="23">
        <v>2198</v>
      </c>
      <c r="F821" s="24" t="str">
        <f t="shared" si="239"/>
        <v>N/A</v>
      </c>
      <c r="G821" s="23">
        <v>2671</v>
      </c>
      <c r="H821" s="24" t="str">
        <f t="shared" si="240"/>
        <v>N/A</v>
      </c>
      <c r="I821" s="25">
        <v>6.8550000000000004</v>
      </c>
      <c r="J821" s="25">
        <v>21.52</v>
      </c>
      <c r="K821" s="26" t="s">
        <v>1191</v>
      </c>
      <c r="L821" s="27" t="str">
        <f t="shared" si="241"/>
        <v>Yes</v>
      </c>
    </row>
    <row r="822" spans="1:12" x14ac:dyDescent="0.25">
      <c r="A822" s="37" t="s">
        <v>389</v>
      </c>
      <c r="B822" s="22" t="s">
        <v>49</v>
      </c>
      <c r="C822" s="28">
        <v>4687.5911521999997</v>
      </c>
      <c r="D822" s="24" t="str">
        <f t="shared" si="238"/>
        <v>N/A</v>
      </c>
      <c r="E822" s="28">
        <v>4835.7438580999997</v>
      </c>
      <c r="F822" s="24" t="str">
        <f t="shared" si="239"/>
        <v>N/A</v>
      </c>
      <c r="G822" s="28">
        <v>4367.5226506999998</v>
      </c>
      <c r="H822" s="24" t="str">
        <f t="shared" si="240"/>
        <v>N/A</v>
      </c>
      <c r="I822" s="25">
        <v>3.161</v>
      </c>
      <c r="J822" s="25">
        <v>-9.68</v>
      </c>
      <c r="K822" s="26" t="s">
        <v>1191</v>
      </c>
      <c r="L822" s="27" t="str">
        <f t="shared" si="241"/>
        <v>Yes</v>
      </c>
    </row>
    <row r="823" spans="1:12" x14ac:dyDescent="0.25">
      <c r="A823" s="37" t="s">
        <v>390</v>
      </c>
      <c r="B823" s="22" t="s">
        <v>49</v>
      </c>
      <c r="C823" s="28">
        <v>274826</v>
      </c>
      <c r="D823" s="24" t="str">
        <f t="shared" si="238"/>
        <v>N/A</v>
      </c>
      <c r="E823" s="28">
        <v>279411</v>
      </c>
      <c r="F823" s="24" t="str">
        <f t="shared" si="239"/>
        <v>N/A</v>
      </c>
      <c r="G823" s="28">
        <v>365373</v>
      </c>
      <c r="H823" s="24" t="str">
        <f t="shared" si="240"/>
        <v>N/A</v>
      </c>
      <c r="I823" s="25">
        <v>1.6679999999999999</v>
      </c>
      <c r="J823" s="25">
        <v>30.77</v>
      </c>
      <c r="K823" s="26" t="s">
        <v>1191</v>
      </c>
      <c r="L823" s="27" t="str">
        <f t="shared" si="241"/>
        <v>No</v>
      </c>
    </row>
    <row r="824" spans="1:12" x14ac:dyDescent="0.25">
      <c r="A824" s="37" t="s">
        <v>38</v>
      </c>
      <c r="B824" s="22" t="s">
        <v>49</v>
      </c>
      <c r="C824" s="23">
        <v>1453</v>
      </c>
      <c r="D824" s="24" t="str">
        <f t="shared" si="238"/>
        <v>N/A</v>
      </c>
      <c r="E824" s="23">
        <v>1564</v>
      </c>
      <c r="F824" s="24" t="str">
        <f t="shared" si="239"/>
        <v>N/A</v>
      </c>
      <c r="G824" s="23">
        <v>1665</v>
      </c>
      <c r="H824" s="24" t="str">
        <f t="shared" si="240"/>
        <v>N/A</v>
      </c>
      <c r="I824" s="25">
        <v>7.6390000000000002</v>
      </c>
      <c r="J824" s="25">
        <v>6.4580000000000002</v>
      </c>
      <c r="K824" s="26" t="s">
        <v>1191</v>
      </c>
      <c r="L824" s="27" t="str">
        <f t="shared" si="241"/>
        <v>Yes</v>
      </c>
    </row>
    <row r="825" spans="1:12" x14ac:dyDescent="0.25">
      <c r="A825" s="37" t="s">
        <v>391</v>
      </c>
      <c r="B825" s="22" t="s">
        <v>49</v>
      </c>
      <c r="C825" s="28">
        <v>189.14384032999999</v>
      </c>
      <c r="D825" s="24" t="str">
        <f t="shared" si="238"/>
        <v>N/A</v>
      </c>
      <c r="E825" s="28">
        <v>178.65153452999999</v>
      </c>
      <c r="F825" s="24" t="str">
        <f t="shared" si="239"/>
        <v>N/A</v>
      </c>
      <c r="G825" s="28">
        <v>219.44324323999999</v>
      </c>
      <c r="H825" s="24" t="str">
        <f t="shared" si="240"/>
        <v>N/A</v>
      </c>
      <c r="I825" s="25">
        <v>-5.55</v>
      </c>
      <c r="J825" s="25">
        <v>22.83</v>
      </c>
      <c r="K825" s="26" t="s">
        <v>1191</v>
      </c>
      <c r="L825" s="27" t="str">
        <f t="shared" si="241"/>
        <v>Yes</v>
      </c>
    </row>
    <row r="826" spans="1:12" x14ac:dyDescent="0.25">
      <c r="A826" s="37" t="s">
        <v>392</v>
      </c>
      <c r="B826" s="22" t="s">
        <v>49</v>
      </c>
      <c r="C826" s="28">
        <v>2856257</v>
      </c>
      <c r="D826" s="24" t="str">
        <f t="shared" si="238"/>
        <v>N/A</v>
      </c>
      <c r="E826" s="28">
        <v>2892549</v>
      </c>
      <c r="F826" s="24" t="str">
        <f t="shared" si="239"/>
        <v>N/A</v>
      </c>
      <c r="G826" s="28">
        <v>3065622</v>
      </c>
      <c r="H826" s="24" t="str">
        <f t="shared" si="240"/>
        <v>N/A</v>
      </c>
      <c r="I826" s="25">
        <v>1.2709999999999999</v>
      </c>
      <c r="J826" s="25">
        <v>5.9829999999999997</v>
      </c>
      <c r="K826" s="26" t="s">
        <v>1191</v>
      </c>
      <c r="L826" s="27" t="str">
        <f t="shared" si="241"/>
        <v>Yes</v>
      </c>
    </row>
    <row r="827" spans="1:12" x14ac:dyDescent="0.25">
      <c r="A827" s="37" t="s">
        <v>393</v>
      </c>
      <c r="B827" s="22" t="s">
        <v>49</v>
      </c>
      <c r="C827" s="23">
        <v>445</v>
      </c>
      <c r="D827" s="24" t="str">
        <f t="shared" si="238"/>
        <v>N/A</v>
      </c>
      <c r="E827" s="23">
        <v>454</v>
      </c>
      <c r="F827" s="24" t="str">
        <f t="shared" si="239"/>
        <v>N/A</v>
      </c>
      <c r="G827" s="23">
        <v>481</v>
      </c>
      <c r="H827" s="24" t="str">
        <f t="shared" si="240"/>
        <v>N/A</v>
      </c>
      <c r="I827" s="25">
        <v>2.0219999999999998</v>
      </c>
      <c r="J827" s="25">
        <v>5.9470000000000001</v>
      </c>
      <c r="K827" s="26" t="s">
        <v>1191</v>
      </c>
      <c r="L827" s="27" t="str">
        <f t="shared" si="241"/>
        <v>Yes</v>
      </c>
    </row>
    <row r="828" spans="1:12" x14ac:dyDescent="0.25">
      <c r="A828" s="37" t="s">
        <v>394</v>
      </c>
      <c r="B828" s="22" t="s">
        <v>49</v>
      </c>
      <c r="C828" s="28">
        <v>6418.5550561999999</v>
      </c>
      <c r="D828" s="24" t="str">
        <f t="shared" si="238"/>
        <v>N/A</v>
      </c>
      <c r="E828" s="28">
        <v>6371.2533039999998</v>
      </c>
      <c r="F828" s="24" t="str">
        <f t="shared" si="239"/>
        <v>N/A</v>
      </c>
      <c r="G828" s="28">
        <v>6373.4345113999998</v>
      </c>
      <c r="H828" s="24" t="str">
        <f t="shared" si="240"/>
        <v>N/A</v>
      </c>
      <c r="I828" s="25">
        <v>-0.73699999999999999</v>
      </c>
      <c r="J828" s="25">
        <v>3.4200000000000001E-2</v>
      </c>
      <c r="K828" s="26" t="s">
        <v>1191</v>
      </c>
      <c r="L828" s="27" t="str">
        <f t="shared" si="241"/>
        <v>Yes</v>
      </c>
    </row>
    <row r="829" spans="1:12" x14ac:dyDescent="0.25">
      <c r="A829" s="37" t="s">
        <v>395</v>
      </c>
      <c r="B829" s="22" t="s">
        <v>49</v>
      </c>
      <c r="C829" s="28">
        <v>35540</v>
      </c>
      <c r="D829" s="24" t="str">
        <f t="shared" si="238"/>
        <v>N/A</v>
      </c>
      <c r="E829" s="28">
        <v>34700</v>
      </c>
      <c r="F829" s="24" t="str">
        <f t="shared" si="239"/>
        <v>N/A</v>
      </c>
      <c r="G829" s="28">
        <v>36740</v>
      </c>
      <c r="H829" s="24" t="str">
        <f t="shared" si="240"/>
        <v>N/A</v>
      </c>
      <c r="I829" s="25">
        <v>-2.36</v>
      </c>
      <c r="J829" s="25">
        <v>5.8789999999999996</v>
      </c>
      <c r="K829" s="26" t="s">
        <v>1191</v>
      </c>
      <c r="L829" s="27" t="str">
        <f t="shared" si="241"/>
        <v>Yes</v>
      </c>
    </row>
    <row r="830" spans="1:12" x14ac:dyDescent="0.25">
      <c r="A830" s="37" t="s">
        <v>396</v>
      </c>
      <c r="B830" s="22" t="s">
        <v>49</v>
      </c>
      <c r="C830" s="23">
        <v>161</v>
      </c>
      <c r="D830" s="24" t="str">
        <f t="shared" si="238"/>
        <v>N/A</v>
      </c>
      <c r="E830" s="23">
        <v>164</v>
      </c>
      <c r="F830" s="24" t="str">
        <f t="shared" si="239"/>
        <v>N/A</v>
      </c>
      <c r="G830" s="23">
        <v>166</v>
      </c>
      <c r="H830" s="24" t="str">
        <f t="shared" si="240"/>
        <v>N/A</v>
      </c>
      <c r="I830" s="25">
        <v>1.863</v>
      </c>
      <c r="J830" s="25">
        <v>1.22</v>
      </c>
      <c r="K830" s="26" t="s">
        <v>1191</v>
      </c>
      <c r="L830" s="27" t="str">
        <f t="shared" si="241"/>
        <v>Yes</v>
      </c>
    </row>
    <row r="831" spans="1:12" x14ac:dyDescent="0.25">
      <c r="A831" s="37" t="s">
        <v>397</v>
      </c>
      <c r="B831" s="22" t="s">
        <v>49</v>
      </c>
      <c r="C831" s="28">
        <v>220.74534161</v>
      </c>
      <c r="D831" s="24" t="str">
        <f t="shared" si="238"/>
        <v>N/A</v>
      </c>
      <c r="E831" s="28">
        <v>211.58536584999999</v>
      </c>
      <c r="F831" s="24" t="str">
        <f t="shared" si="239"/>
        <v>N/A</v>
      </c>
      <c r="G831" s="28">
        <v>221.32530120000001</v>
      </c>
      <c r="H831" s="24" t="str">
        <f t="shared" si="240"/>
        <v>N/A</v>
      </c>
      <c r="I831" s="25">
        <v>-4.1500000000000004</v>
      </c>
      <c r="J831" s="25">
        <v>4.6029999999999998</v>
      </c>
      <c r="K831" s="26" t="s">
        <v>1191</v>
      </c>
      <c r="L831" s="27" t="str">
        <f t="shared" si="241"/>
        <v>Yes</v>
      </c>
    </row>
    <row r="832" spans="1:12" x14ac:dyDescent="0.25">
      <c r="A832" s="37" t="s">
        <v>398</v>
      </c>
      <c r="B832" s="22" t="s">
        <v>49</v>
      </c>
      <c r="C832" s="28">
        <v>83479</v>
      </c>
      <c r="D832" s="24" t="str">
        <f t="shared" si="238"/>
        <v>N/A</v>
      </c>
      <c r="E832" s="28">
        <v>2940</v>
      </c>
      <c r="F832" s="24" t="str">
        <f t="shared" si="239"/>
        <v>N/A</v>
      </c>
      <c r="G832" s="28">
        <v>7910</v>
      </c>
      <c r="H832" s="24" t="str">
        <f t="shared" si="240"/>
        <v>N/A</v>
      </c>
      <c r="I832" s="25">
        <v>-96.5</v>
      </c>
      <c r="J832" s="25">
        <v>169</v>
      </c>
      <c r="K832" s="26" t="s">
        <v>1191</v>
      </c>
      <c r="L832" s="27" t="str">
        <f t="shared" si="241"/>
        <v>No</v>
      </c>
    </row>
    <row r="833" spans="1:12" x14ac:dyDescent="0.25">
      <c r="A833" s="37" t="s">
        <v>399</v>
      </c>
      <c r="B833" s="22" t="s">
        <v>49</v>
      </c>
      <c r="C833" s="23">
        <v>88</v>
      </c>
      <c r="D833" s="24" t="str">
        <f t="shared" ref="D833:D849" si="242">IF($B833="N/A","N/A",IF(C833&gt;10,"No",IF(C833&lt;-10,"No","Yes")))</f>
        <v>N/A</v>
      </c>
      <c r="E833" s="23">
        <v>11</v>
      </c>
      <c r="F833" s="24" t="str">
        <f t="shared" ref="F833:F849" si="243">IF($B833="N/A","N/A",IF(E833&gt;10,"No",IF(E833&lt;-10,"No","Yes")))</f>
        <v>N/A</v>
      </c>
      <c r="G833" s="23">
        <v>17</v>
      </c>
      <c r="H833" s="24" t="str">
        <f t="shared" ref="H833:H849" si="244">IF($B833="N/A","N/A",IF(G833&gt;10,"No",IF(G833&lt;-10,"No","Yes")))</f>
        <v>N/A</v>
      </c>
      <c r="I833" s="25">
        <v>-98.9</v>
      </c>
      <c r="J833" s="25">
        <v>1600</v>
      </c>
      <c r="K833" s="26" t="s">
        <v>1191</v>
      </c>
      <c r="L833" s="27" t="str">
        <f t="shared" ref="L833:L849" si="245">IF(J833="Div by 0", "N/A", IF(K833="N/A","N/A", IF(J833&gt;VALUE(MID(K833,1,2)), "No", IF(J833&lt;-1*VALUE(MID(K833,1,2)), "No", "Yes"))))</f>
        <v>No</v>
      </c>
    </row>
    <row r="834" spans="1:12" x14ac:dyDescent="0.25">
      <c r="A834" s="37" t="s">
        <v>400</v>
      </c>
      <c r="B834" s="22" t="s">
        <v>49</v>
      </c>
      <c r="C834" s="28">
        <v>948.625</v>
      </c>
      <c r="D834" s="24" t="str">
        <f t="shared" si="242"/>
        <v>N/A</v>
      </c>
      <c r="E834" s="28">
        <v>2940</v>
      </c>
      <c r="F834" s="24" t="str">
        <f t="shared" si="243"/>
        <v>N/A</v>
      </c>
      <c r="G834" s="28">
        <v>465.29411764999998</v>
      </c>
      <c r="H834" s="24" t="str">
        <f t="shared" si="244"/>
        <v>N/A</v>
      </c>
      <c r="I834" s="25">
        <v>209.9</v>
      </c>
      <c r="J834" s="25">
        <v>-84.2</v>
      </c>
      <c r="K834" s="26" t="s">
        <v>1191</v>
      </c>
      <c r="L834" s="27" t="str">
        <f t="shared" si="245"/>
        <v>No</v>
      </c>
    </row>
    <row r="835" spans="1:12" ht="12.75" customHeight="1" x14ac:dyDescent="0.25">
      <c r="A835" s="37" t="s">
        <v>401</v>
      </c>
      <c r="B835" s="22" t="s">
        <v>49</v>
      </c>
      <c r="C835" s="28">
        <v>6709661</v>
      </c>
      <c r="D835" s="24" t="str">
        <f t="shared" si="242"/>
        <v>N/A</v>
      </c>
      <c r="E835" s="28">
        <v>5871409</v>
      </c>
      <c r="F835" s="24" t="str">
        <f t="shared" si="243"/>
        <v>N/A</v>
      </c>
      <c r="G835" s="28">
        <v>6302979</v>
      </c>
      <c r="H835" s="24" t="str">
        <f t="shared" si="244"/>
        <v>N/A</v>
      </c>
      <c r="I835" s="25">
        <v>-12.5</v>
      </c>
      <c r="J835" s="25">
        <v>7.35</v>
      </c>
      <c r="K835" s="26" t="s">
        <v>1191</v>
      </c>
      <c r="L835" s="27" t="str">
        <f t="shared" si="245"/>
        <v>Yes</v>
      </c>
    </row>
    <row r="836" spans="1:12" x14ac:dyDescent="0.25">
      <c r="A836" s="37" t="s">
        <v>625</v>
      </c>
      <c r="B836" s="22" t="s">
        <v>49</v>
      </c>
      <c r="C836" s="23">
        <v>2509</v>
      </c>
      <c r="D836" s="24" t="str">
        <f t="shared" si="242"/>
        <v>N/A</v>
      </c>
      <c r="E836" s="23">
        <v>2511</v>
      </c>
      <c r="F836" s="24" t="str">
        <f t="shared" si="243"/>
        <v>N/A</v>
      </c>
      <c r="G836" s="23">
        <v>2745</v>
      </c>
      <c r="H836" s="24" t="str">
        <f t="shared" si="244"/>
        <v>N/A</v>
      </c>
      <c r="I836" s="25">
        <v>7.9699999999999993E-2</v>
      </c>
      <c r="J836" s="25">
        <v>9.3190000000000008</v>
      </c>
      <c r="K836" s="26" t="s">
        <v>1191</v>
      </c>
      <c r="L836" s="27" t="str">
        <f t="shared" si="245"/>
        <v>Yes</v>
      </c>
    </row>
    <row r="837" spans="1:12" x14ac:dyDescent="0.25">
      <c r="A837" s="37" t="s">
        <v>402</v>
      </c>
      <c r="B837" s="22" t="s">
        <v>49</v>
      </c>
      <c r="C837" s="28">
        <v>2674.2371462999999</v>
      </c>
      <c r="D837" s="24" t="str">
        <f t="shared" si="242"/>
        <v>N/A</v>
      </c>
      <c r="E837" s="28">
        <v>2338.2751892000001</v>
      </c>
      <c r="F837" s="24" t="str">
        <f t="shared" si="243"/>
        <v>N/A</v>
      </c>
      <c r="G837" s="28">
        <v>2296.1672131</v>
      </c>
      <c r="H837" s="24" t="str">
        <f t="shared" si="244"/>
        <v>N/A</v>
      </c>
      <c r="I837" s="25">
        <v>-12.6</v>
      </c>
      <c r="J837" s="25">
        <v>-1.8</v>
      </c>
      <c r="K837" s="26" t="s">
        <v>1191</v>
      </c>
      <c r="L837" s="27" t="str">
        <f t="shared" si="245"/>
        <v>Yes</v>
      </c>
    </row>
    <row r="838" spans="1:12" x14ac:dyDescent="0.25">
      <c r="A838" s="37" t="s">
        <v>403</v>
      </c>
      <c r="B838" s="22" t="s">
        <v>49</v>
      </c>
      <c r="C838" s="28">
        <v>3987519</v>
      </c>
      <c r="D838" s="24" t="str">
        <f t="shared" si="242"/>
        <v>N/A</v>
      </c>
      <c r="E838" s="28">
        <v>4452320</v>
      </c>
      <c r="F838" s="24" t="str">
        <f t="shared" si="243"/>
        <v>N/A</v>
      </c>
      <c r="G838" s="28">
        <v>5450463</v>
      </c>
      <c r="H838" s="24" t="str">
        <f t="shared" si="244"/>
        <v>N/A</v>
      </c>
      <c r="I838" s="25">
        <v>11.66</v>
      </c>
      <c r="J838" s="25">
        <v>22.42</v>
      </c>
      <c r="K838" s="26" t="s">
        <v>1191</v>
      </c>
      <c r="L838" s="27" t="str">
        <f t="shared" si="245"/>
        <v>Yes</v>
      </c>
    </row>
    <row r="839" spans="1:12" x14ac:dyDescent="0.25">
      <c r="A839" s="37" t="s">
        <v>135</v>
      </c>
      <c r="B839" s="22" t="s">
        <v>49</v>
      </c>
      <c r="C839" s="23">
        <v>269</v>
      </c>
      <c r="D839" s="24" t="str">
        <f t="shared" si="242"/>
        <v>N/A</v>
      </c>
      <c r="E839" s="23">
        <v>324</v>
      </c>
      <c r="F839" s="24" t="str">
        <f t="shared" si="243"/>
        <v>N/A</v>
      </c>
      <c r="G839" s="23">
        <v>355</v>
      </c>
      <c r="H839" s="24" t="str">
        <f t="shared" si="244"/>
        <v>N/A</v>
      </c>
      <c r="I839" s="25">
        <v>20.45</v>
      </c>
      <c r="J839" s="25">
        <v>9.5679999999999996</v>
      </c>
      <c r="K839" s="26" t="s">
        <v>1191</v>
      </c>
      <c r="L839" s="27" t="str">
        <f t="shared" si="245"/>
        <v>Yes</v>
      </c>
    </row>
    <row r="840" spans="1:12" x14ac:dyDescent="0.25">
      <c r="A840" s="37" t="s">
        <v>404</v>
      </c>
      <c r="B840" s="22" t="s">
        <v>49</v>
      </c>
      <c r="C840" s="28">
        <v>14823.490706000001</v>
      </c>
      <c r="D840" s="24" t="str">
        <f t="shared" si="242"/>
        <v>N/A</v>
      </c>
      <c r="E840" s="28">
        <v>13741.728395</v>
      </c>
      <c r="F840" s="24" t="str">
        <f t="shared" si="243"/>
        <v>N/A</v>
      </c>
      <c r="G840" s="28">
        <v>15353.416901000001</v>
      </c>
      <c r="H840" s="24" t="str">
        <f t="shared" si="244"/>
        <v>N/A</v>
      </c>
      <c r="I840" s="25">
        <v>-7.3</v>
      </c>
      <c r="J840" s="25">
        <v>11.73</v>
      </c>
      <c r="K840" s="26" t="s">
        <v>1191</v>
      </c>
      <c r="L840" s="27" t="str">
        <f t="shared" si="245"/>
        <v>Yes</v>
      </c>
    </row>
    <row r="841" spans="1:12" x14ac:dyDescent="0.25">
      <c r="A841" s="37" t="s">
        <v>951</v>
      </c>
      <c r="B841" s="22" t="s">
        <v>49</v>
      </c>
      <c r="C841" s="28" t="s">
        <v>49</v>
      </c>
      <c r="D841" s="24" t="str">
        <f t="shared" si="242"/>
        <v>N/A</v>
      </c>
      <c r="E841" s="28">
        <v>713744</v>
      </c>
      <c r="F841" s="24" t="str">
        <f t="shared" si="243"/>
        <v>N/A</v>
      </c>
      <c r="G841" s="28">
        <v>943239</v>
      </c>
      <c r="H841" s="24" t="str">
        <f t="shared" si="244"/>
        <v>N/A</v>
      </c>
      <c r="I841" s="25" t="s">
        <v>49</v>
      </c>
      <c r="J841" s="25">
        <v>32.15</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3438</v>
      </c>
      <c r="F842" s="24" t="str">
        <f t="shared" si="243"/>
        <v>N/A</v>
      </c>
      <c r="G842" s="23">
        <v>3928</v>
      </c>
      <c r="H842" s="24" t="str">
        <f t="shared" si="244"/>
        <v>N/A</v>
      </c>
      <c r="I842" s="25" t="s">
        <v>49</v>
      </c>
      <c r="J842" s="25">
        <v>14.25</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207.60442118</v>
      </c>
      <c r="F843" s="24" t="str">
        <f t="shared" si="243"/>
        <v>N/A</v>
      </c>
      <c r="G843" s="28">
        <v>240.13212831000001</v>
      </c>
      <c r="H843" s="24" t="str">
        <f t="shared" si="244"/>
        <v>N/A</v>
      </c>
      <c r="I843" s="25" t="s">
        <v>49</v>
      </c>
      <c r="J843" s="25">
        <v>15.67</v>
      </c>
      <c r="K843" s="26" t="s">
        <v>1191</v>
      </c>
      <c r="L843" s="27" t="str">
        <f t="shared" si="246"/>
        <v>Yes</v>
      </c>
    </row>
    <row r="844" spans="1:12" x14ac:dyDescent="0.25">
      <c r="A844" s="37" t="s">
        <v>954</v>
      </c>
      <c r="B844" s="22" t="s">
        <v>49</v>
      </c>
      <c r="C844" s="28" t="s">
        <v>49</v>
      </c>
      <c r="D844" s="24" t="str">
        <f t="shared" si="242"/>
        <v>N/A</v>
      </c>
      <c r="E844" s="28">
        <v>85104370</v>
      </c>
      <c r="F844" s="24" t="str">
        <f t="shared" si="243"/>
        <v>N/A</v>
      </c>
      <c r="G844" s="28">
        <v>91630684</v>
      </c>
      <c r="H844" s="24" t="str">
        <f t="shared" si="244"/>
        <v>N/A</v>
      </c>
      <c r="I844" s="25" t="s">
        <v>49</v>
      </c>
      <c r="J844" s="25">
        <v>7.6689999999999996</v>
      </c>
      <c r="K844" s="26" t="s">
        <v>1191</v>
      </c>
      <c r="L844" s="27" t="str">
        <f t="shared" si="246"/>
        <v>Yes</v>
      </c>
    </row>
    <row r="845" spans="1:12" x14ac:dyDescent="0.25">
      <c r="A845" s="37" t="s">
        <v>955</v>
      </c>
      <c r="B845" s="22" t="s">
        <v>49</v>
      </c>
      <c r="C845" s="23" t="s">
        <v>49</v>
      </c>
      <c r="D845" s="24" t="str">
        <f t="shared" si="242"/>
        <v>N/A</v>
      </c>
      <c r="E845" s="23">
        <v>777</v>
      </c>
      <c r="F845" s="24" t="str">
        <f t="shared" si="243"/>
        <v>N/A</v>
      </c>
      <c r="G845" s="23">
        <v>810</v>
      </c>
      <c r="H845" s="24" t="str">
        <f t="shared" si="244"/>
        <v>N/A</v>
      </c>
      <c r="I845" s="25" t="s">
        <v>49</v>
      </c>
      <c r="J845" s="25">
        <v>4.2469999999999999</v>
      </c>
      <c r="K845" s="26" t="s">
        <v>1191</v>
      </c>
      <c r="L845" s="27" t="str">
        <f t="shared" si="246"/>
        <v>Yes</v>
      </c>
    </row>
    <row r="846" spans="1:12" x14ac:dyDescent="0.25">
      <c r="A846" s="37" t="s">
        <v>956</v>
      </c>
      <c r="B846" s="22" t="s">
        <v>49</v>
      </c>
      <c r="C846" s="28" t="s">
        <v>49</v>
      </c>
      <c r="D846" s="24" t="str">
        <f t="shared" si="242"/>
        <v>N/A</v>
      </c>
      <c r="E846" s="28">
        <v>109529.43372</v>
      </c>
      <c r="F846" s="24" t="str">
        <f t="shared" si="243"/>
        <v>N/A</v>
      </c>
      <c r="G846" s="28">
        <v>113124.30123</v>
      </c>
      <c r="H846" s="24" t="str">
        <f t="shared" si="244"/>
        <v>N/A</v>
      </c>
      <c r="I846" s="25" t="s">
        <v>49</v>
      </c>
      <c r="J846" s="25">
        <v>3.282</v>
      </c>
      <c r="K846" s="26" t="s">
        <v>1191</v>
      </c>
      <c r="L846" s="27" t="str">
        <f t="shared" si="246"/>
        <v>Yes</v>
      </c>
    </row>
    <row r="847" spans="1:12" ht="12.75" customHeight="1" x14ac:dyDescent="0.25">
      <c r="A847" s="37" t="s">
        <v>405</v>
      </c>
      <c r="B847" s="22" t="s">
        <v>49</v>
      </c>
      <c r="C847" s="28">
        <v>22625963</v>
      </c>
      <c r="D847" s="24" t="str">
        <f t="shared" si="242"/>
        <v>N/A</v>
      </c>
      <c r="E847" s="28">
        <v>24315528</v>
      </c>
      <c r="F847" s="24" t="str">
        <f t="shared" si="243"/>
        <v>N/A</v>
      </c>
      <c r="G847" s="28">
        <v>28401853</v>
      </c>
      <c r="H847" s="24" t="str">
        <f t="shared" si="244"/>
        <v>N/A</v>
      </c>
      <c r="I847" s="25">
        <v>7.4669999999999996</v>
      </c>
      <c r="J847" s="25">
        <v>16.809999999999999</v>
      </c>
      <c r="K847" s="26" t="s">
        <v>1191</v>
      </c>
      <c r="L847" s="27" t="str">
        <f t="shared" si="245"/>
        <v>Yes</v>
      </c>
    </row>
    <row r="848" spans="1:12" x14ac:dyDescent="0.25">
      <c r="A848" s="37" t="s">
        <v>406</v>
      </c>
      <c r="B848" s="22" t="s">
        <v>49</v>
      </c>
      <c r="C848" s="23">
        <v>5500</v>
      </c>
      <c r="D848" s="24" t="str">
        <f t="shared" si="242"/>
        <v>N/A</v>
      </c>
      <c r="E848" s="23">
        <v>5631</v>
      </c>
      <c r="F848" s="24" t="str">
        <f t="shared" si="243"/>
        <v>N/A</v>
      </c>
      <c r="G848" s="23">
        <v>7685</v>
      </c>
      <c r="H848" s="24" t="str">
        <f t="shared" si="244"/>
        <v>N/A</v>
      </c>
      <c r="I848" s="25">
        <v>2.3820000000000001</v>
      </c>
      <c r="J848" s="25">
        <v>36.479999999999997</v>
      </c>
      <c r="K848" s="26" t="s">
        <v>1191</v>
      </c>
      <c r="L848" s="27" t="str">
        <f t="shared" si="245"/>
        <v>No</v>
      </c>
    </row>
    <row r="849" spans="1:12" x14ac:dyDescent="0.25">
      <c r="A849" s="37" t="s">
        <v>407</v>
      </c>
      <c r="B849" s="22" t="s">
        <v>49</v>
      </c>
      <c r="C849" s="28">
        <v>4113.8114544999999</v>
      </c>
      <c r="D849" s="24" t="str">
        <f t="shared" si="242"/>
        <v>N/A</v>
      </c>
      <c r="E849" s="28">
        <v>4318.1545018999996</v>
      </c>
      <c r="F849" s="24" t="str">
        <f t="shared" si="243"/>
        <v>N/A</v>
      </c>
      <c r="G849" s="28">
        <v>3695.7518543000001</v>
      </c>
      <c r="H849" s="24" t="str">
        <f t="shared" si="244"/>
        <v>N/A</v>
      </c>
      <c r="I849" s="25">
        <v>4.9669999999999996</v>
      </c>
      <c r="J849" s="25">
        <v>-14.4</v>
      </c>
      <c r="K849" s="26" t="s">
        <v>1191</v>
      </c>
      <c r="L849" s="27" t="str">
        <f t="shared" si="245"/>
        <v>Yes</v>
      </c>
    </row>
    <row r="850" spans="1:12" x14ac:dyDescent="0.25">
      <c r="A850" s="37" t="s">
        <v>408</v>
      </c>
      <c r="B850" s="22" t="s">
        <v>49</v>
      </c>
      <c r="C850" s="28">
        <v>19883508</v>
      </c>
      <c r="D850" s="24" t="str">
        <f t="shared" ref="D850:D858" si="247">IF($B850="N/A","N/A",IF(C850&gt;10,"No",IF(C850&lt;-10,"No","Yes")))</f>
        <v>N/A</v>
      </c>
      <c r="E850" s="28">
        <v>21399121</v>
      </c>
      <c r="F850" s="24" t="str">
        <f t="shared" ref="F850:F858" si="248">IF($B850="N/A","N/A",IF(E850&gt;10,"No",IF(E850&lt;-10,"No","Yes")))</f>
        <v>N/A</v>
      </c>
      <c r="G850" s="28">
        <v>22128448</v>
      </c>
      <c r="H850" s="24" t="str">
        <f t="shared" ref="H850:H858" si="249">IF($B850="N/A","N/A",IF(G850&gt;10,"No",IF(G850&lt;-10,"No","Yes")))</f>
        <v>N/A</v>
      </c>
      <c r="I850" s="25">
        <v>7.6219999999999999</v>
      </c>
      <c r="J850" s="25">
        <v>3.4079999999999999</v>
      </c>
      <c r="K850" s="26" t="s">
        <v>1191</v>
      </c>
      <c r="L850" s="27" t="str">
        <f t="shared" ref="L850:L858" si="250">IF(J850="Div by 0", "N/A", IF(K850="N/A","N/A", IF(J850&gt;VALUE(MID(K850,1,2)), "No", IF(J850&lt;-1*VALUE(MID(K850,1,2)), "No", "Yes"))))</f>
        <v>Yes</v>
      </c>
    </row>
    <row r="851" spans="1:12" x14ac:dyDescent="0.25">
      <c r="A851" s="37" t="s">
        <v>136</v>
      </c>
      <c r="B851" s="22" t="s">
        <v>49</v>
      </c>
      <c r="C851" s="23">
        <v>542</v>
      </c>
      <c r="D851" s="24" t="str">
        <f t="shared" si="247"/>
        <v>N/A</v>
      </c>
      <c r="E851" s="23">
        <v>625</v>
      </c>
      <c r="F851" s="24" t="str">
        <f t="shared" si="248"/>
        <v>N/A</v>
      </c>
      <c r="G851" s="23">
        <v>626</v>
      </c>
      <c r="H851" s="24" t="str">
        <f t="shared" si="249"/>
        <v>N/A</v>
      </c>
      <c r="I851" s="25">
        <v>15.31</v>
      </c>
      <c r="J851" s="25">
        <v>0.16</v>
      </c>
      <c r="K851" s="26" t="s">
        <v>1191</v>
      </c>
      <c r="L851" s="27" t="str">
        <f t="shared" si="250"/>
        <v>Yes</v>
      </c>
    </row>
    <row r="852" spans="1:12" x14ac:dyDescent="0.25">
      <c r="A852" s="37" t="s">
        <v>409</v>
      </c>
      <c r="B852" s="22" t="s">
        <v>49</v>
      </c>
      <c r="C852" s="28">
        <v>36685.439114000001</v>
      </c>
      <c r="D852" s="24" t="str">
        <f t="shared" si="247"/>
        <v>N/A</v>
      </c>
      <c r="E852" s="28">
        <v>34238.5936</v>
      </c>
      <c r="F852" s="24" t="str">
        <f t="shared" si="248"/>
        <v>N/A</v>
      </c>
      <c r="G852" s="28">
        <v>35348.958465999996</v>
      </c>
      <c r="H852" s="24" t="str">
        <f t="shared" si="249"/>
        <v>N/A</v>
      </c>
      <c r="I852" s="25">
        <v>-6.67</v>
      </c>
      <c r="J852" s="25">
        <v>3.2429999999999999</v>
      </c>
      <c r="K852" s="26" t="s">
        <v>1191</v>
      </c>
      <c r="L852" s="27" t="str">
        <f t="shared" si="250"/>
        <v>Yes</v>
      </c>
    </row>
    <row r="853" spans="1:12" x14ac:dyDescent="0.25">
      <c r="A853" s="37" t="s">
        <v>410</v>
      </c>
      <c r="B853" s="22" t="s">
        <v>49</v>
      </c>
      <c r="C853" s="28">
        <v>7532527</v>
      </c>
      <c r="D853" s="24" t="str">
        <f t="shared" si="247"/>
        <v>N/A</v>
      </c>
      <c r="E853" s="28">
        <v>8146635</v>
      </c>
      <c r="F853" s="24" t="str">
        <f t="shared" si="248"/>
        <v>N/A</v>
      </c>
      <c r="G853" s="28">
        <v>8641902</v>
      </c>
      <c r="H853" s="24" t="str">
        <f t="shared" si="249"/>
        <v>N/A</v>
      </c>
      <c r="I853" s="25">
        <v>8.1530000000000005</v>
      </c>
      <c r="J853" s="25">
        <v>6.0789999999999997</v>
      </c>
      <c r="K853" s="26" t="s">
        <v>1191</v>
      </c>
      <c r="L853" s="27" t="str">
        <f t="shared" si="250"/>
        <v>Yes</v>
      </c>
    </row>
    <row r="854" spans="1:12" x14ac:dyDescent="0.25">
      <c r="A854" s="37" t="s">
        <v>411</v>
      </c>
      <c r="B854" s="22" t="s">
        <v>49</v>
      </c>
      <c r="C854" s="23">
        <v>5232</v>
      </c>
      <c r="D854" s="24" t="str">
        <f t="shared" si="247"/>
        <v>N/A</v>
      </c>
      <c r="E854" s="23">
        <v>5981</v>
      </c>
      <c r="F854" s="24" t="str">
        <f t="shared" si="248"/>
        <v>N/A</v>
      </c>
      <c r="G854" s="23">
        <v>5971</v>
      </c>
      <c r="H854" s="24" t="str">
        <f t="shared" si="249"/>
        <v>N/A</v>
      </c>
      <c r="I854" s="25">
        <v>14.32</v>
      </c>
      <c r="J854" s="25">
        <v>-0.16700000000000001</v>
      </c>
      <c r="K854" s="26" t="s">
        <v>1191</v>
      </c>
      <c r="L854" s="27" t="str">
        <f t="shared" si="250"/>
        <v>Yes</v>
      </c>
    </row>
    <row r="855" spans="1:12" x14ac:dyDescent="0.25">
      <c r="A855" s="37" t="s">
        <v>412</v>
      </c>
      <c r="B855" s="22" t="s">
        <v>49</v>
      </c>
      <c r="C855" s="28">
        <v>1439.7031727999999</v>
      </c>
      <c r="D855" s="24" t="str">
        <f t="shared" si="247"/>
        <v>N/A</v>
      </c>
      <c r="E855" s="28">
        <v>1362.0857716</v>
      </c>
      <c r="F855" s="24" t="str">
        <f t="shared" si="248"/>
        <v>N/A</v>
      </c>
      <c r="G855" s="28">
        <v>1447.3123430000001</v>
      </c>
      <c r="H855" s="24" t="str">
        <f t="shared" si="249"/>
        <v>N/A</v>
      </c>
      <c r="I855" s="25">
        <v>-5.39</v>
      </c>
      <c r="J855" s="25">
        <v>6.2569999999999997</v>
      </c>
      <c r="K855" s="26" t="s">
        <v>1191</v>
      </c>
      <c r="L855" s="27" t="str">
        <f t="shared" si="250"/>
        <v>Yes</v>
      </c>
    </row>
    <row r="856" spans="1:12" x14ac:dyDescent="0.25">
      <c r="A856" s="37" t="s">
        <v>413</v>
      </c>
      <c r="B856" s="22" t="s">
        <v>49</v>
      </c>
      <c r="C856" s="28">
        <v>10072978</v>
      </c>
      <c r="D856" s="24" t="str">
        <f t="shared" si="247"/>
        <v>N/A</v>
      </c>
      <c r="E856" s="28">
        <v>10794516</v>
      </c>
      <c r="F856" s="24" t="str">
        <f t="shared" si="248"/>
        <v>N/A</v>
      </c>
      <c r="G856" s="28">
        <v>11079680</v>
      </c>
      <c r="H856" s="24" t="str">
        <f t="shared" si="249"/>
        <v>N/A</v>
      </c>
      <c r="I856" s="25">
        <v>7.1630000000000003</v>
      </c>
      <c r="J856" s="25">
        <v>2.6419999999999999</v>
      </c>
      <c r="K856" s="26" t="s">
        <v>1191</v>
      </c>
      <c r="L856" s="27" t="str">
        <f t="shared" si="250"/>
        <v>Yes</v>
      </c>
    </row>
    <row r="857" spans="1:12" x14ac:dyDescent="0.25">
      <c r="A857" s="37" t="s">
        <v>137</v>
      </c>
      <c r="B857" s="22" t="s">
        <v>49</v>
      </c>
      <c r="C857" s="23">
        <v>791</v>
      </c>
      <c r="D857" s="24" t="str">
        <f t="shared" si="247"/>
        <v>N/A</v>
      </c>
      <c r="E857" s="23">
        <v>801</v>
      </c>
      <c r="F857" s="24" t="str">
        <f t="shared" si="248"/>
        <v>N/A</v>
      </c>
      <c r="G857" s="23">
        <v>756</v>
      </c>
      <c r="H857" s="24" t="str">
        <f t="shared" si="249"/>
        <v>N/A</v>
      </c>
      <c r="I857" s="25">
        <v>1.264</v>
      </c>
      <c r="J857" s="25">
        <v>-5.62</v>
      </c>
      <c r="K857" s="26" t="s">
        <v>1191</v>
      </c>
      <c r="L857" s="27" t="str">
        <f t="shared" si="250"/>
        <v>Yes</v>
      </c>
    </row>
    <row r="858" spans="1:12" x14ac:dyDescent="0.25">
      <c r="A858" s="37" t="s">
        <v>414</v>
      </c>
      <c r="B858" s="22" t="s">
        <v>49</v>
      </c>
      <c r="C858" s="28">
        <v>12734.485461</v>
      </c>
      <c r="D858" s="24" t="str">
        <f t="shared" si="247"/>
        <v>N/A</v>
      </c>
      <c r="E858" s="28">
        <v>13476.299625</v>
      </c>
      <c r="F858" s="24" t="str">
        <f t="shared" si="248"/>
        <v>N/A</v>
      </c>
      <c r="G858" s="28">
        <v>14655.661376</v>
      </c>
      <c r="H858" s="24" t="str">
        <f t="shared" si="249"/>
        <v>N/A</v>
      </c>
      <c r="I858" s="25">
        <v>5.8250000000000002</v>
      </c>
      <c r="J858" s="25">
        <v>8.7509999999999994</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4828.3204746000001</v>
      </c>
      <c r="D860" s="24" t="str">
        <f t="shared" ref="D860:D879" si="251">IF($B860="N/A","N/A",IF(C860&gt;10,"No",IF(C860&lt;-10,"No","Yes")))</f>
        <v>N/A</v>
      </c>
      <c r="E860" s="28">
        <v>4757.8212992999997</v>
      </c>
      <c r="F860" s="24" t="str">
        <f t="shared" ref="F860:F879" si="252">IF($B860="N/A","N/A",IF(E860&gt;10,"No",IF(E860&lt;-10,"No","Yes")))</f>
        <v>N/A</v>
      </c>
      <c r="G860" s="28">
        <v>4793.8988538000003</v>
      </c>
      <c r="H860" s="24" t="str">
        <f t="shared" ref="H860:H879" si="253">IF($B860="N/A","N/A",IF(G860&gt;10,"No",IF(G860&lt;-10,"No","Yes")))</f>
        <v>N/A</v>
      </c>
      <c r="I860" s="25">
        <v>-1.46</v>
      </c>
      <c r="J860" s="25">
        <v>0.75829999999999997</v>
      </c>
      <c r="K860" s="26" t="s">
        <v>1191</v>
      </c>
      <c r="L860" s="27" t="str">
        <f t="shared" ref="L860:L879" si="254">IF(J860="Div by 0", "N/A", IF(K860="N/A","N/A", IF(J860&gt;VALUE(MID(K860,1,2)), "No", IF(J860&lt;-1*VALUE(MID(K860,1,2)), "No", "Yes"))))</f>
        <v>Yes</v>
      </c>
    </row>
    <row r="861" spans="1:12" x14ac:dyDescent="0.25">
      <c r="A861" s="39" t="s">
        <v>523</v>
      </c>
      <c r="B861" s="22" t="s">
        <v>49</v>
      </c>
      <c r="C861" s="28">
        <v>2841.2094484999998</v>
      </c>
      <c r="D861" s="24" t="str">
        <f t="shared" si="251"/>
        <v>N/A</v>
      </c>
      <c r="E861" s="28">
        <v>3785.6679583999999</v>
      </c>
      <c r="F861" s="24" t="str">
        <f t="shared" si="252"/>
        <v>N/A</v>
      </c>
      <c r="G861" s="28">
        <v>4304.5493067999996</v>
      </c>
      <c r="H861" s="24" t="str">
        <f t="shared" si="253"/>
        <v>N/A</v>
      </c>
      <c r="I861" s="25">
        <v>33.24</v>
      </c>
      <c r="J861" s="25">
        <v>13.71</v>
      </c>
      <c r="K861" s="26" t="s">
        <v>1191</v>
      </c>
      <c r="L861" s="27" t="str">
        <f t="shared" si="254"/>
        <v>Yes</v>
      </c>
    </row>
    <row r="862" spans="1:12" x14ac:dyDescent="0.25">
      <c r="A862" s="39" t="s">
        <v>526</v>
      </c>
      <c r="B862" s="22" t="s">
        <v>49</v>
      </c>
      <c r="C862" s="28">
        <v>11872.792212</v>
      </c>
      <c r="D862" s="24" t="str">
        <f t="shared" si="251"/>
        <v>N/A</v>
      </c>
      <c r="E862" s="28">
        <v>13651.886365</v>
      </c>
      <c r="F862" s="24" t="str">
        <f t="shared" si="252"/>
        <v>N/A</v>
      </c>
      <c r="G862" s="28">
        <v>12880.606852000001</v>
      </c>
      <c r="H862" s="24" t="str">
        <f t="shared" si="253"/>
        <v>N/A</v>
      </c>
      <c r="I862" s="25">
        <v>14.98</v>
      </c>
      <c r="J862" s="25">
        <v>-5.65</v>
      </c>
      <c r="K862" s="26" t="s">
        <v>1191</v>
      </c>
      <c r="L862" s="27" t="str">
        <f t="shared" si="254"/>
        <v>Yes</v>
      </c>
    </row>
    <row r="863" spans="1:12" x14ac:dyDescent="0.25">
      <c r="A863" s="39" t="s">
        <v>529</v>
      </c>
      <c r="B863" s="22" t="s">
        <v>49</v>
      </c>
      <c r="C863" s="28">
        <v>1950.1612421</v>
      </c>
      <c r="D863" s="24" t="str">
        <f t="shared" si="251"/>
        <v>N/A</v>
      </c>
      <c r="E863" s="28">
        <v>1705.2954659</v>
      </c>
      <c r="F863" s="24" t="str">
        <f t="shared" si="252"/>
        <v>N/A</v>
      </c>
      <c r="G863" s="28">
        <v>1640.5465167</v>
      </c>
      <c r="H863" s="24" t="str">
        <f t="shared" si="253"/>
        <v>N/A</v>
      </c>
      <c r="I863" s="25">
        <v>-12.6</v>
      </c>
      <c r="J863" s="25">
        <v>-3.8</v>
      </c>
      <c r="K863" s="26" t="s">
        <v>1191</v>
      </c>
      <c r="L863" s="27" t="str">
        <f t="shared" si="254"/>
        <v>Yes</v>
      </c>
    </row>
    <row r="864" spans="1:12" x14ac:dyDescent="0.25">
      <c r="A864" s="39" t="s">
        <v>531</v>
      </c>
      <c r="B864" s="22" t="s">
        <v>49</v>
      </c>
      <c r="C864" s="28">
        <v>1253.4200257</v>
      </c>
      <c r="D864" s="24" t="str">
        <f t="shared" si="251"/>
        <v>N/A</v>
      </c>
      <c r="E864" s="28">
        <v>958.52953652999997</v>
      </c>
      <c r="F864" s="24" t="str">
        <f t="shared" si="252"/>
        <v>N/A</v>
      </c>
      <c r="G864" s="28">
        <v>790.53243726000005</v>
      </c>
      <c r="H864" s="24" t="str">
        <f t="shared" si="253"/>
        <v>N/A</v>
      </c>
      <c r="I864" s="25">
        <v>-23.5</v>
      </c>
      <c r="J864" s="25">
        <v>-17.5</v>
      </c>
      <c r="K864" s="26" t="s">
        <v>1191</v>
      </c>
      <c r="L864" s="27" t="str">
        <f t="shared" si="254"/>
        <v>Yes</v>
      </c>
    </row>
    <row r="865" spans="1:12" x14ac:dyDescent="0.25">
      <c r="A865" s="37" t="s">
        <v>567</v>
      </c>
      <c r="B865" s="22" t="s">
        <v>49</v>
      </c>
      <c r="C865" s="28">
        <v>4305.1840381000002</v>
      </c>
      <c r="D865" s="24" t="str">
        <f t="shared" si="251"/>
        <v>N/A</v>
      </c>
      <c r="E865" s="28">
        <v>3589.2999380000001</v>
      </c>
      <c r="F865" s="24" t="str">
        <f t="shared" si="252"/>
        <v>N/A</v>
      </c>
      <c r="G865" s="28">
        <v>3299.8262611999999</v>
      </c>
      <c r="H865" s="24" t="str">
        <f t="shared" si="253"/>
        <v>N/A</v>
      </c>
      <c r="I865" s="25">
        <v>-16.600000000000001</v>
      </c>
      <c r="J865" s="25">
        <v>-8.06</v>
      </c>
      <c r="K865" s="26" t="s">
        <v>1191</v>
      </c>
      <c r="L865" s="27" t="str">
        <f t="shared" si="254"/>
        <v>Yes</v>
      </c>
    </row>
    <row r="866" spans="1:12" x14ac:dyDescent="0.25">
      <c r="A866" s="39" t="s">
        <v>523</v>
      </c>
      <c r="B866" s="22" t="s">
        <v>49</v>
      </c>
      <c r="C866" s="28">
        <v>7181.3657745</v>
      </c>
      <c r="D866" s="24" t="str">
        <f t="shared" si="251"/>
        <v>N/A</v>
      </c>
      <c r="E866" s="28">
        <v>7745.3877217999998</v>
      </c>
      <c r="F866" s="24" t="str">
        <f t="shared" si="252"/>
        <v>N/A</v>
      </c>
      <c r="G866" s="28">
        <v>6869.3622339000003</v>
      </c>
      <c r="H866" s="24" t="str">
        <f t="shared" si="253"/>
        <v>N/A</v>
      </c>
      <c r="I866" s="25">
        <v>7.8540000000000001</v>
      </c>
      <c r="J866" s="25">
        <v>-11.3</v>
      </c>
      <c r="K866" s="26" t="s">
        <v>1191</v>
      </c>
      <c r="L866" s="27" t="str">
        <f t="shared" si="254"/>
        <v>Yes</v>
      </c>
    </row>
    <row r="867" spans="1:12" x14ac:dyDescent="0.25">
      <c r="A867" s="39" t="s">
        <v>526</v>
      </c>
      <c r="B867" s="22" t="s">
        <v>49</v>
      </c>
      <c r="C867" s="28">
        <v>8870.5924135999994</v>
      </c>
      <c r="D867" s="24" t="str">
        <f t="shared" si="251"/>
        <v>N/A</v>
      </c>
      <c r="E867" s="28">
        <v>8512.6054564999995</v>
      </c>
      <c r="F867" s="24" t="str">
        <f t="shared" si="252"/>
        <v>N/A</v>
      </c>
      <c r="G867" s="28">
        <v>7596.3373039999997</v>
      </c>
      <c r="H867" s="24" t="str">
        <f t="shared" si="253"/>
        <v>N/A</v>
      </c>
      <c r="I867" s="25">
        <v>-4.04</v>
      </c>
      <c r="J867" s="25">
        <v>-10.8</v>
      </c>
      <c r="K867" s="26" t="s">
        <v>1191</v>
      </c>
      <c r="L867" s="27" t="str">
        <f t="shared" si="254"/>
        <v>Yes</v>
      </c>
    </row>
    <row r="868" spans="1:12" x14ac:dyDescent="0.25">
      <c r="A868" s="39" t="s">
        <v>529</v>
      </c>
      <c r="B868" s="22" t="s">
        <v>49</v>
      </c>
      <c r="C868" s="28">
        <v>3022.7849425999998</v>
      </c>
      <c r="D868" s="24" t="str">
        <f t="shared" si="251"/>
        <v>N/A</v>
      </c>
      <c r="E868" s="28">
        <v>2442.8233958999999</v>
      </c>
      <c r="F868" s="24" t="str">
        <f t="shared" si="252"/>
        <v>N/A</v>
      </c>
      <c r="G868" s="28">
        <v>1811.5939341000001</v>
      </c>
      <c r="H868" s="24" t="str">
        <f t="shared" si="253"/>
        <v>N/A</v>
      </c>
      <c r="I868" s="25">
        <v>-19.2</v>
      </c>
      <c r="J868" s="25">
        <v>-25.8</v>
      </c>
      <c r="K868" s="26" t="s">
        <v>1191</v>
      </c>
      <c r="L868" s="27" t="str">
        <f t="shared" si="254"/>
        <v>Yes</v>
      </c>
    </row>
    <row r="869" spans="1:12" x14ac:dyDescent="0.25">
      <c r="A869" s="39" t="s">
        <v>531</v>
      </c>
      <c r="B869" s="22" t="s">
        <v>49</v>
      </c>
      <c r="C869" s="28">
        <v>15.906984622</v>
      </c>
      <c r="D869" s="24" t="str">
        <f t="shared" si="251"/>
        <v>N/A</v>
      </c>
      <c r="E869" s="28">
        <v>4.7083352136999999</v>
      </c>
      <c r="F869" s="24" t="str">
        <f t="shared" si="252"/>
        <v>N/A</v>
      </c>
      <c r="G869" s="28">
        <v>9.4650828291</v>
      </c>
      <c r="H869" s="24" t="str">
        <f t="shared" si="253"/>
        <v>N/A</v>
      </c>
      <c r="I869" s="25">
        <v>-70.400000000000006</v>
      </c>
      <c r="J869" s="25">
        <v>101</v>
      </c>
      <c r="K869" s="26" t="s">
        <v>1191</v>
      </c>
      <c r="L869" s="27" t="str">
        <f t="shared" si="254"/>
        <v>No</v>
      </c>
    </row>
    <row r="870" spans="1:12" x14ac:dyDescent="0.25">
      <c r="A870" s="37" t="s">
        <v>220</v>
      </c>
      <c r="B870" s="22" t="s">
        <v>49</v>
      </c>
      <c r="C870" s="28">
        <v>1349.1646892000001</v>
      </c>
      <c r="D870" s="24" t="str">
        <f t="shared" si="251"/>
        <v>N/A</v>
      </c>
      <c r="E870" s="28">
        <v>1132.4887813</v>
      </c>
      <c r="F870" s="24" t="str">
        <f t="shared" si="252"/>
        <v>N/A</v>
      </c>
      <c r="G870" s="28">
        <v>1087.6887485</v>
      </c>
      <c r="H870" s="24" t="str">
        <f t="shared" si="253"/>
        <v>N/A</v>
      </c>
      <c r="I870" s="25">
        <v>-16.100000000000001</v>
      </c>
      <c r="J870" s="25">
        <v>-3.96</v>
      </c>
      <c r="K870" s="26" t="s">
        <v>1191</v>
      </c>
      <c r="L870" s="27" t="str">
        <f t="shared" si="254"/>
        <v>Yes</v>
      </c>
    </row>
    <row r="871" spans="1:12" x14ac:dyDescent="0.25">
      <c r="A871" s="39" t="s">
        <v>523</v>
      </c>
      <c r="B871" s="22" t="s">
        <v>49</v>
      </c>
      <c r="C871" s="28">
        <v>1455.3961882000001</v>
      </c>
      <c r="D871" s="24" t="str">
        <f t="shared" si="251"/>
        <v>N/A</v>
      </c>
      <c r="E871" s="28">
        <v>1508.7230267</v>
      </c>
      <c r="F871" s="24" t="str">
        <f t="shared" si="252"/>
        <v>N/A</v>
      </c>
      <c r="G871" s="28">
        <v>1485.2638156999999</v>
      </c>
      <c r="H871" s="24" t="str">
        <f t="shared" si="253"/>
        <v>N/A</v>
      </c>
      <c r="I871" s="25">
        <v>3.6640000000000001</v>
      </c>
      <c r="J871" s="25">
        <v>-1.55</v>
      </c>
      <c r="K871" s="26" t="s">
        <v>1191</v>
      </c>
      <c r="L871" s="27" t="str">
        <f t="shared" si="254"/>
        <v>Yes</v>
      </c>
    </row>
    <row r="872" spans="1:12" x14ac:dyDescent="0.25">
      <c r="A872" s="39" t="s">
        <v>526</v>
      </c>
      <c r="B872" s="22" t="s">
        <v>49</v>
      </c>
      <c r="C872" s="28">
        <v>3043.8169856</v>
      </c>
      <c r="D872" s="24" t="str">
        <f t="shared" si="251"/>
        <v>N/A</v>
      </c>
      <c r="E872" s="28">
        <v>2867.1104869999999</v>
      </c>
      <c r="F872" s="24" t="str">
        <f t="shared" si="252"/>
        <v>N/A</v>
      </c>
      <c r="G872" s="28">
        <v>2635.4365335000002</v>
      </c>
      <c r="H872" s="24" t="str">
        <f t="shared" si="253"/>
        <v>N/A</v>
      </c>
      <c r="I872" s="25">
        <v>-5.81</v>
      </c>
      <c r="J872" s="25">
        <v>-8.08</v>
      </c>
      <c r="K872" s="26" t="s">
        <v>1191</v>
      </c>
      <c r="L872" s="27" t="str">
        <f t="shared" si="254"/>
        <v>Yes</v>
      </c>
    </row>
    <row r="873" spans="1:12" x14ac:dyDescent="0.25">
      <c r="A873" s="39" t="s">
        <v>529</v>
      </c>
      <c r="B873" s="22" t="s">
        <v>49</v>
      </c>
      <c r="C873" s="28">
        <v>879.55989671999998</v>
      </c>
      <c r="D873" s="24" t="str">
        <f t="shared" si="251"/>
        <v>N/A</v>
      </c>
      <c r="E873" s="28">
        <v>795.87831478999999</v>
      </c>
      <c r="F873" s="24" t="str">
        <f t="shared" si="252"/>
        <v>N/A</v>
      </c>
      <c r="G873" s="28">
        <v>631.55956379999998</v>
      </c>
      <c r="H873" s="24" t="str">
        <f t="shared" si="253"/>
        <v>N/A</v>
      </c>
      <c r="I873" s="25">
        <v>-9.51</v>
      </c>
      <c r="J873" s="25">
        <v>-20.6</v>
      </c>
      <c r="K873" s="26" t="s">
        <v>1191</v>
      </c>
      <c r="L873" s="27" t="str">
        <f t="shared" si="254"/>
        <v>Yes</v>
      </c>
    </row>
    <row r="874" spans="1:12" x14ac:dyDescent="0.25">
      <c r="A874" s="39" t="s">
        <v>531</v>
      </c>
      <c r="B874" s="22" t="s">
        <v>49</v>
      </c>
      <c r="C874" s="28">
        <v>71.838899803999993</v>
      </c>
      <c r="D874" s="24" t="str">
        <f t="shared" si="251"/>
        <v>N/A</v>
      </c>
      <c r="E874" s="28">
        <v>55.405523715000001</v>
      </c>
      <c r="F874" s="24" t="str">
        <f t="shared" si="252"/>
        <v>N/A</v>
      </c>
      <c r="G874" s="28">
        <v>46.523955956999998</v>
      </c>
      <c r="H874" s="24" t="str">
        <f t="shared" si="253"/>
        <v>N/A</v>
      </c>
      <c r="I874" s="25">
        <v>-22.9</v>
      </c>
      <c r="J874" s="25">
        <v>-16</v>
      </c>
      <c r="K874" s="26" t="s">
        <v>1191</v>
      </c>
      <c r="L874" s="27" t="str">
        <f t="shared" si="254"/>
        <v>Yes</v>
      </c>
    </row>
    <row r="875" spans="1:12" x14ac:dyDescent="0.25">
      <c r="A875" s="37" t="s">
        <v>568</v>
      </c>
      <c r="B875" s="22" t="s">
        <v>49</v>
      </c>
      <c r="C875" s="28">
        <v>5222.8254944</v>
      </c>
      <c r="D875" s="24" t="str">
        <f t="shared" si="251"/>
        <v>N/A</v>
      </c>
      <c r="E875" s="28">
        <v>4667.6702377000001</v>
      </c>
      <c r="F875" s="24" t="str">
        <f t="shared" si="252"/>
        <v>N/A</v>
      </c>
      <c r="G875" s="28">
        <v>4745.2083275000005</v>
      </c>
      <c r="H875" s="24" t="str">
        <f t="shared" si="253"/>
        <v>N/A</v>
      </c>
      <c r="I875" s="25">
        <v>-10.6</v>
      </c>
      <c r="J875" s="25">
        <v>1.661</v>
      </c>
      <c r="K875" s="26" t="s">
        <v>1191</v>
      </c>
      <c r="L875" s="27" t="str">
        <f t="shared" si="254"/>
        <v>Yes</v>
      </c>
    </row>
    <row r="876" spans="1:12" x14ac:dyDescent="0.25">
      <c r="A876" s="39" t="s">
        <v>523</v>
      </c>
      <c r="B876" s="22" t="s">
        <v>49</v>
      </c>
      <c r="C876" s="28">
        <v>3455.3173154999999</v>
      </c>
      <c r="D876" s="24" t="str">
        <f t="shared" si="251"/>
        <v>N/A</v>
      </c>
      <c r="E876" s="28">
        <v>3728.0911686999998</v>
      </c>
      <c r="F876" s="24" t="str">
        <f t="shared" si="252"/>
        <v>N/A</v>
      </c>
      <c r="G876" s="28">
        <v>4089.9054872000002</v>
      </c>
      <c r="H876" s="24" t="str">
        <f t="shared" si="253"/>
        <v>N/A</v>
      </c>
      <c r="I876" s="25">
        <v>7.8940000000000001</v>
      </c>
      <c r="J876" s="25">
        <v>9.7050000000000001</v>
      </c>
      <c r="K876" s="26" t="s">
        <v>1191</v>
      </c>
      <c r="L876" s="27" t="str">
        <f t="shared" si="254"/>
        <v>Yes</v>
      </c>
    </row>
    <row r="877" spans="1:12" x14ac:dyDescent="0.25">
      <c r="A877" s="39" t="s">
        <v>526</v>
      </c>
      <c r="B877" s="22" t="s">
        <v>49</v>
      </c>
      <c r="C877" s="28">
        <v>13253.925277</v>
      </c>
      <c r="D877" s="24" t="str">
        <f t="shared" si="251"/>
        <v>N/A</v>
      </c>
      <c r="E877" s="28">
        <v>13657.133202000001</v>
      </c>
      <c r="F877" s="24" t="str">
        <f t="shared" si="252"/>
        <v>N/A</v>
      </c>
      <c r="G877" s="28">
        <v>12985.117043</v>
      </c>
      <c r="H877" s="24" t="str">
        <f t="shared" si="253"/>
        <v>N/A</v>
      </c>
      <c r="I877" s="25">
        <v>3.0419999999999998</v>
      </c>
      <c r="J877" s="25">
        <v>-4.92</v>
      </c>
      <c r="K877" s="26" t="s">
        <v>1191</v>
      </c>
      <c r="L877" s="27" t="str">
        <f t="shared" si="254"/>
        <v>Yes</v>
      </c>
    </row>
    <row r="878" spans="1:12" x14ac:dyDescent="0.25">
      <c r="A878" s="39" t="s">
        <v>529</v>
      </c>
      <c r="B878" s="22" t="s">
        <v>49</v>
      </c>
      <c r="C878" s="28">
        <v>2266.6226812999998</v>
      </c>
      <c r="D878" s="24" t="str">
        <f t="shared" si="251"/>
        <v>N/A</v>
      </c>
      <c r="E878" s="28">
        <v>1975.3667719</v>
      </c>
      <c r="F878" s="24" t="str">
        <f t="shared" si="252"/>
        <v>N/A</v>
      </c>
      <c r="G878" s="28">
        <v>1802.9258556</v>
      </c>
      <c r="H878" s="24" t="str">
        <f t="shared" si="253"/>
        <v>N/A</v>
      </c>
      <c r="I878" s="25">
        <v>-12.8</v>
      </c>
      <c r="J878" s="25">
        <v>-8.73</v>
      </c>
      <c r="K878" s="26" t="s">
        <v>1191</v>
      </c>
      <c r="L878" s="27" t="str">
        <f t="shared" si="254"/>
        <v>Yes</v>
      </c>
    </row>
    <row r="879" spans="1:12" x14ac:dyDescent="0.25">
      <c r="A879" s="39" t="s">
        <v>531</v>
      </c>
      <c r="B879" s="22" t="s">
        <v>49</v>
      </c>
      <c r="C879" s="28">
        <v>656.77684438999995</v>
      </c>
      <c r="D879" s="24" t="str">
        <f t="shared" si="251"/>
        <v>N/A</v>
      </c>
      <c r="E879" s="28">
        <v>497.78640732999997</v>
      </c>
      <c r="F879" s="24" t="str">
        <f t="shared" si="252"/>
        <v>N/A</v>
      </c>
      <c r="G879" s="28">
        <v>429.89539728</v>
      </c>
      <c r="H879" s="24" t="str">
        <f t="shared" si="253"/>
        <v>N/A</v>
      </c>
      <c r="I879" s="25">
        <v>-24.2</v>
      </c>
      <c r="J879" s="25">
        <v>-13.6</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19.223202515000001</v>
      </c>
      <c r="D881" s="24" t="str">
        <f t="shared" ref="D881:D912" si="255">IF($B881="N/A","N/A",IF(C881&gt;10,"No",IF(C881&lt;-10,"No","Yes")))</f>
        <v>N/A</v>
      </c>
      <c r="E881" s="29">
        <v>16.539477546000001</v>
      </c>
      <c r="F881" s="24" t="str">
        <f t="shared" ref="F881:F912" si="256">IF($B881="N/A","N/A",IF(E881&gt;10,"No",IF(E881&lt;-10,"No","Yes")))</f>
        <v>N/A</v>
      </c>
      <c r="G881" s="29">
        <v>15.525925925999999</v>
      </c>
      <c r="H881" s="24" t="str">
        <f t="shared" ref="H881:H912" si="257">IF($B881="N/A","N/A",IF(G881&gt;10,"No",IF(G881&lt;-10,"No","Yes")))</f>
        <v>N/A</v>
      </c>
      <c r="I881" s="25">
        <v>-14</v>
      </c>
      <c r="J881" s="25">
        <v>-6.13</v>
      </c>
      <c r="K881" s="26" t="s">
        <v>1191</v>
      </c>
      <c r="L881" s="27" t="str">
        <f t="shared" ref="L881:L912" si="258">IF(J881="Div by 0", "N/A", IF(K881="N/A","N/A", IF(J881&gt;VALUE(MID(K881,1,2)), "No", IF(J881&lt;-1*VALUE(MID(K881,1,2)), "No", "Yes"))))</f>
        <v>Yes</v>
      </c>
    </row>
    <row r="882" spans="1:12" x14ac:dyDescent="0.25">
      <c r="A882" s="39" t="s">
        <v>523</v>
      </c>
      <c r="B882" s="22" t="s">
        <v>49</v>
      </c>
      <c r="C882" s="29">
        <v>15.632603405999999</v>
      </c>
      <c r="D882" s="24" t="str">
        <f t="shared" si="255"/>
        <v>N/A</v>
      </c>
      <c r="E882" s="29">
        <v>16.540893330999999</v>
      </c>
      <c r="F882" s="24" t="str">
        <f t="shared" si="256"/>
        <v>N/A</v>
      </c>
      <c r="G882" s="29">
        <v>17.125561414</v>
      </c>
      <c r="H882" s="24" t="str">
        <f t="shared" si="257"/>
        <v>N/A</v>
      </c>
      <c r="I882" s="25">
        <v>5.81</v>
      </c>
      <c r="J882" s="25">
        <v>3.5350000000000001</v>
      </c>
      <c r="K882" s="26" t="s">
        <v>1191</v>
      </c>
      <c r="L882" s="27" t="str">
        <f t="shared" si="258"/>
        <v>Yes</v>
      </c>
    </row>
    <row r="883" spans="1:12" x14ac:dyDescent="0.25">
      <c r="A883" s="39" t="s">
        <v>526</v>
      </c>
      <c r="B883" s="22" t="s">
        <v>49</v>
      </c>
      <c r="C883" s="29">
        <v>29.85565626</v>
      </c>
      <c r="D883" s="24" t="str">
        <f t="shared" si="255"/>
        <v>N/A</v>
      </c>
      <c r="E883" s="29">
        <v>30.121597432000002</v>
      </c>
      <c r="F883" s="24" t="str">
        <f t="shared" si="256"/>
        <v>N/A</v>
      </c>
      <c r="G883" s="29">
        <v>29.249767771999998</v>
      </c>
      <c r="H883" s="24" t="str">
        <f t="shared" si="257"/>
        <v>N/A</v>
      </c>
      <c r="I883" s="25">
        <v>0.89080000000000004</v>
      </c>
      <c r="J883" s="25">
        <v>-2.89</v>
      </c>
      <c r="K883" s="26" t="s">
        <v>1191</v>
      </c>
      <c r="L883" s="27" t="str">
        <f t="shared" si="258"/>
        <v>Yes</v>
      </c>
    </row>
    <row r="884" spans="1:12" x14ac:dyDescent="0.25">
      <c r="A884" s="39" t="s">
        <v>529</v>
      </c>
      <c r="B884" s="22" t="s">
        <v>49</v>
      </c>
      <c r="C884" s="29">
        <v>16.090235782000001</v>
      </c>
      <c r="D884" s="24" t="str">
        <f t="shared" si="255"/>
        <v>N/A</v>
      </c>
      <c r="E884" s="29">
        <v>14.039749765</v>
      </c>
      <c r="F884" s="24" t="str">
        <f t="shared" si="256"/>
        <v>N/A</v>
      </c>
      <c r="G884" s="29">
        <v>10.987780536000001</v>
      </c>
      <c r="H884" s="24" t="str">
        <f t="shared" si="257"/>
        <v>N/A</v>
      </c>
      <c r="I884" s="25">
        <v>-12.7</v>
      </c>
      <c r="J884" s="25">
        <v>-21.7</v>
      </c>
      <c r="K884" s="26" t="s">
        <v>1191</v>
      </c>
      <c r="L884" s="27" t="str">
        <f t="shared" si="258"/>
        <v>Yes</v>
      </c>
    </row>
    <row r="885" spans="1:12" x14ac:dyDescent="0.25">
      <c r="A885" s="39" t="s">
        <v>531</v>
      </c>
      <c r="B885" s="22" t="s">
        <v>49</v>
      </c>
      <c r="C885" s="29">
        <v>12.817559786</v>
      </c>
      <c r="D885" s="24" t="str">
        <f t="shared" si="255"/>
        <v>N/A</v>
      </c>
      <c r="E885" s="29">
        <v>8.6465995757999998</v>
      </c>
      <c r="F885" s="24" t="str">
        <f t="shared" si="256"/>
        <v>N/A</v>
      </c>
      <c r="G885" s="29">
        <v>7.2859835333999996</v>
      </c>
      <c r="H885" s="24" t="str">
        <f t="shared" si="257"/>
        <v>N/A</v>
      </c>
      <c r="I885" s="25">
        <v>-32.5</v>
      </c>
      <c r="J885" s="25">
        <v>-15.7</v>
      </c>
      <c r="K885" s="26" t="s">
        <v>1191</v>
      </c>
      <c r="L885" s="27" t="str">
        <f t="shared" si="258"/>
        <v>Yes</v>
      </c>
    </row>
    <row r="886" spans="1:12" ht="12.75" customHeight="1" x14ac:dyDescent="0.25">
      <c r="A886" s="37" t="s">
        <v>418</v>
      </c>
      <c r="B886" s="22" t="s">
        <v>49</v>
      </c>
      <c r="C886" s="29">
        <v>7.0418821621000003</v>
      </c>
      <c r="D886" s="24" t="str">
        <f t="shared" si="255"/>
        <v>N/A</v>
      </c>
      <c r="E886" s="29">
        <v>5.5294654795999998</v>
      </c>
      <c r="F886" s="24" t="str">
        <f t="shared" si="256"/>
        <v>N/A</v>
      </c>
      <c r="G886" s="29">
        <v>5.2709551657000002</v>
      </c>
      <c r="H886" s="24" t="str">
        <f t="shared" si="257"/>
        <v>N/A</v>
      </c>
      <c r="I886" s="25">
        <v>-21.5</v>
      </c>
      <c r="J886" s="25">
        <v>-4.68</v>
      </c>
      <c r="K886" s="26" t="s">
        <v>1191</v>
      </c>
      <c r="L886" s="27" t="str">
        <f t="shared" si="258"/>
        <v>Yes</v>
      </c>
    </row>
    <row r="887" spans="1:12" x14ac:dyDescent="0.25">
      <c r="A887" s="39" t="s">
        <v>523</v>
      </c>
      <c r="B887" s="22" t="s">
        <v>49</v>
      </c>
      <c r="C887" s="29">
        <v>15.369018654</v>
      </c>
      <c r="D887" s="24" t="str">
        <f t="shared" si="255"/>
        <v>N/A</v>
      </c>
      <c r="E887" s="29">
        <v>15.194778706999999</v>
      </c>
      <c r="F887" s="24" t="str">
        <f t="shared" si="256"/>
        <v>N/A</v>
      </c>
      <c r="G887" s="29">
        <v>14.001171646</v>
      </c>
      <c r="H887" s="24" t="str">
        <f t="shared" si="257"/>
        <v>N/A</v>
      </c>
      <c r="I887" s="25">
        <v>-1.1299999999999999</v>
      </c>
      <c r="J887" s="25">
        <v>-7.86</v>
      </c>
      <c r="K887" s="26" t="s">
        <v>1191</v>
      </c>
      <c r="L887" s="27" t="str">
        <f t="shared" si="258"/>
        <v>Yes</v>
      </c>
    </row>
    <row r="888" spans="1:12" x14ac:dyDescent="0.25">
      <c r="A888" s="39" t="s">
        <v>526</v>
      </c>
      <c r="B888" s="22" t="s">
        <v>49</v>
      </c>
      <c r="C888" s="29">
        <v>14.756629741999999</v>
      </c>
      <c r="D888" s="24" t="str">
        <f t="shared" si="255"/>
        <v>N/A</v>
      </c>
      <c r="E888" s="29">
        <v>13.332510339000001</v>
      </c>
      <c r="F888" s="24" t="str">
        <f t="shared" si="256"/>
        <v>N/A</v>
      </c>
      <c r="G888" s="29">
        <v>12.070378668</v>
      </c>
      <c r="H888" s="24" t="str">
        <f t="shared" si="257"/>
        <v>N/A</v>
      </c>
      <c r="I888" s="25">
        <v>-9.65</v>
      </c>
      <c r="J888" s="25">
        <v>-9.4700000000000006</v>
      </c>
      <c r="K888" s="26" t="s">
        <v>1191</v>
      </c>
      <c r="L888" s="27" t="str">
        <f t="shared" si="258"/>
        <v>Yes</v>
      </c>
    </row>
    <row r="889" spans="1:12" x14ac:dyDescent="0.25">
      <c r="A889" s="39" t="s">
        <v>529</v>
      </c>
      <c r="B889" s="22" t="s">
        <v>49</v>
      </c>
      <c r="C889" s="29">
        <v>3.4178161309999999</v>
      </c>
      <c r="D889" s="24" t="str">
        <f t="shared" si="255"/>
        <v>N/A</v>
      </c>
      <c r="E889" s="29">
        <v>2.6241488125000001</v>
      </c>
      <c r="F889" s="24" t="str">
        <f t="shared" si="256"/>
        <v>N/A</v>
      </c>
      <c r="G889" s="29">
        <v>2.1469256609</v>
      </c>
      <c r="H889" s="24" t="str">
        <f t="shared" si="257"/>
        <v>N/A</v>
      </c>
      <c r="I889" s="25">
        <v>-23.2</v>
      </c>
      <c r="J889" s="25">
        <v>-18.2</v>
      </c>
      <c r="K889" s="26" t="s">
        <v>1191</v>
      </c>
      <c r="L889" s="27" t="str">
        <f t="shared" si="258"/>
        <v>Yes</v>
      </c>
    </row>
    <row r="890" spans="1:12" x14ac:dyDescent="0.25">
      <c r="A890" s="39" t="s">
        <v>531</v>
      </c>
      <c r="B890" s="22" t="s">
        <v>49</v>
      </c>
      <c r="C890" s="29">
        <v>8.8069913999999999E-2</v>
      </c>
      <c r="D890" s="24" t="str">
        <f t="shared" si="255"/>
        <v>N/A</v>
      </c>
      <c r="E890" s="29">
        <v>5.4154068299999997E-2</v>
      </c>
      <c r="F890" s="24" t="str">
        <f t="shared" si="256"/>
        <v>N/A</v>
      </c>
      <c r="G890" s="29">
        <v>6.4477730400000002E-2</v>
      </c>
      <c r="H890" s="24" t="str">
        <f t="shared" si="257"/>
        <v>N/A</v>
      </c>
      <c r="I890" s="25">
        <v>-38.5</v>
      </c>
      <c r="J890" s="25">
        <v>19.059999999999999</v>
      </c>
      <c r="K890" s="26" t="s">
        <v>1191</v>
      </c>
      <c r="L890" s="27" t="str">
        <f t="shared" si="258"/>
        <v>Yes</v>
      </c>
    </row>
    <row r="891" spans="1:12" x14ac:dyDescent="0.25">
      <c r="A891" s="37" t="s">
        <v>419</v>
      </c>
      <c r="B891" s="22" t="s">
        <v>49</v>
      </c>
      <c r="C891" s="29">
        <v>0</v>
      </c>
      <c r="D891" s="24" t="str">
        <f t="shared" si="255"/>
        <v>N/A</v>
      </c>
      <c r="E891" s="29">
        <v>0</v>
      </c>
      <c r="F891" s="24" t="str">
        <f t="shared" si="256"/>
        <v>N/A</v>
      </c>
      <c r="G891" s="29">
        <v>0</v>
      </c>
      <c r="H891" s="24" t="str">
        <f t="shared" si="257"/>
        <v>N/A</v>
      </c>
      <c r="I891" s="25" t="s">
        <v>1205</v>
      </c>
      <c r="J891" s="25" t="s">
        <v>1205</v>
      </c>
      <c r="K891" s="26" t="s">
        <v>1191</v>
      </c>
      <c r="L891" s="27" t="str">
        <f t="shared" si="258"/>
        <v>N/A</v>
      </c>
    </row>
    <row r="892" spans="1:12" ht="12.75" customHeight="1" x14ac:dyDescent="0.25">
      <c r="A892" s="37" t="s">
        <v>420</v>
      </c>
      <c r="B892" s="22" t="s">
        <v>49</v>
      </c>
      <c r="C892" s="29">
        <v>33.485447723</v>
      </c>
      <c r="D892" s="24" t="str">
        <f t="shared" si="255"/>
        <v>N/A</v>
      </c>
      <c r="E892" s="29">
        <v>28.891497896000001</v>
      </c>
      <c r="F892" s="24" t="str">
        <f t="shared" si="256"/>
        <v>N/A</v>
      </c>
      <c r="G892" s="29">
        <v>27.128265107000001</v>
      </c>
      <c r="H892" s="24" t="str">
        <f t="shared" si="257"/>
        <v>N/A</v>
      </c>
      <c r="I892" s="25">
        <v>-13.7</v>
      </c>
      <c r="J892" s="25">
        <v>-6.1</v>
      </c>
      <c r="K892" s="26" t="s">
        <v>1191</v>
      </c>
      <c r="L892" s="27" t="str">
        <f t="shared" si="258"/>
        <v>Yes</v>
      </c>
    </row>
    <row r="893" spans="1:12" x14ac:dyDescent="0.25">
      <c r="A893" s="39" t="s">
        <v>523</v>
      </c>
      <c r="B893" s="22" t="s">
        <v>49</v>
      </c>
      <c r="C893" s="29">
        <v>66.342254663000006</v>
      </c>
      <c r="D893" s="24" t="str">
        <f t="shared" si="255"/>
        <v>N/A</v>
      </c>
      <c r="E893" s="29">
        <v>67.387313888999998</v>
      </c>
      <c r="F893" s="24" t="str">
        <f t="shared" si="256"/>
        <v>N/A</v>
      </c>
      <c r="G893" s="29">
        <v>67.389181800000003</v>
      </c>
      <c r="H893" s="24" t="str">
        <f t="shared" si="257"/>
        <v>N/A</v>
      </c>
      <c r="I893" s="25">
        <v>1.575</v>
      </c>
      <c r="J893" s="25">
        <v>2.8E-3</v>
      </c>
      <c r="K893" s="26" t="s">
        <v>1191</v>
      </c>
      <c r="L893" s="27" t="str">
        <f t="shared" si="258"/>
        <v>Yes</v>
      </c>
    </row>
    <row r="894" spans="1:12" x14ac:dyDescent="0.25">
      <c r="A894" s="39" t="s">
        <v>526</v>
      </c>
      <c r="B894" s="22" t="s">
        <v>49</v>
      </c>
      <c r="C894" s="29">
        <v>55.622692178999998</v>
      </c>
      <c r="D894" s="24" t="str">
        <f t="shared" si="255"/>
        <v>N/A</v>
      </c>
      <c r="E894" s="29">
        <v>53.311523979999997</v>
      </c>
      <c r="F894" s="24" t="str">
        <f t="shared" si="256"/>
        <v>N/A</v>
      </c>
      <c r="G894" s="29">
        <v>49.620239331000001</v>
      </c>
      <c r="H894" s="24" t="str">
        <f t="shared" si="257"/>
        <v>N/A</v>
      </c>
      <c r="I894" s="25">
        <v>-4.16</v>
      </c>
      <c r="J894" s="25">
        <v>-6.92</v>
      </c>
      <c r="K894" s="26" t="s">
        <v>1191</v>
      </c>
      <c r="L894" s="27" t="str">
        <f t="shared" si="258"/>
        <v>Yes</v>
      </c>
    </row>
    <row r="895" spans="1:12" x14ac:dyDescent="0.25">
      <c r="A895" s="39" t="s">
        <v>529</v>
      </c>
      <c r="B895" s="22" t="s">
        <v>49</v>
      </c>
      <c r="C895" s="29">
        <v>18.536386491999998</v>
      </c>
      <c r="D895" s="24" t="str">
        <f t="shared" si="255"/>
        <v>N/A</v>
      </c>
      <c r="E895" s="29">
        <v>15.960803853</v>
      </c>
      <c r="F895" s="24" t="str">
        <f t="shared" si="256"/>
        <v>N/A</v>
      </c>
      <c r="G895" s="29">
        <v>12.433669246999999</v>
      </c>
      <c r="H895" s="24" t="str">
        <f t="shared" si="257"/>
        <v>N/A</v>
      </c>
      <c r="I895" s="25">
        <v>-13.9</v>
      </c>
      <c r="J895" s="25">
        <v>-22.1</v>
      </c>
      <c r="K895" s="26" t="s">
        <v>1191</v>
      </c>
      <c r="L895" s="27" t="str">
        <f t="shared" si="258"/>
        <v>Yes</v>
      </c>
    </row>
    <row r="896" spans="1:12" x14ac:dyDescent="0.25">
      <c r="A896" s="39" t="s">
        <v>531</v>
      </c>
      <c r="B896" s="22" t="s">
        <v>49</v>
      </c>
      <c r="C896" s="29">
        <v>15.073504505000001</v>
      </c>
      <c r="D896" s="24" t="str">
        <f t="shared" si="255"/>
        <v>N/A</v>
      </c>
      <c r="E896" s="29">
        <v>13.060156144</v>
      </c>
      <c r="F896" s="24" t="str">
        <f t="shared" si="256"/>
        <v>N/A</v>
      </c>
      <c r="G896" s="29">
        <v>11.457196707</v>
      </c>
      <c r="H896" s="24" t="str">
        <f t="shared" si="257"/>
        <v>N/A</v>
      </c>
      <c r="I896" s="25">
        <v>-13.4</v>
      </c>
      <c r="J896" s="25">
        <v>-12.3</v>
      </c>
      <c r="K896" s="26" t="s">
        <v>1191</v>
      </c>
      <c r="L896" s="27" t="str">
        <f t="shared" si="258"/>
        <v>Yes</v>
      </c>
    </row>
    <row r="897" spans="1:12" x14ac:dyDescent="0.25">
      <c r="A897" s="37" t="s">
        <v>626</v>
      </c>
      <c r="B897" s="22" t="s">
        <v>49</v>
      </c>
      <c r="C897" s="29">
        <v>49.990873137000001</v>
      </c>
      <c r="D897" s="24" t="str">
        <f t="shared" si="255"/>
        <v>N/A</v>
      </c>
      <c r="E897" s="29">
        <v>44.967876594000003</v>
      </c>
      <c r="F897" s="24" t="str">
        <f t="shared" si="256"/>
        <v>N/A</v>
      </c>
      <c r="G897" s="29">
        <v>43.837816764000003</v>
      </c>
      <c r="H897" s="24" t="str">
        <f t="shared" si="257"/>
        <v>N/A</v>
      </c>
      <c r="I897" s="25">
        <v>-10</v>
      </c>
      <c r="J897" s="25">
        <v>-2.5099999999999998</v>
      </c>
      <c r="K897" s="26" t="s">
        <v>1191</v>
      </c>
      <c r="L897" s="27" t="str">
        <f t="shared" si="258"/>
        <v>Yes</v>
      </c>
    </row>
    <row r="898" spans="1:12" x14ac:dyDescent="0.25">
      <c r="A898" s="39" t="s">
        <v>523</v>
      </c>
      <c r="B898" s="22" t="s">
        <v>49</v>
      </c>
      <c r="C898" s="29">
        <v>71.370640714000004</v>
      </c>
      <c r="D898" s="24" t="str">
        <f t="shared" si="255"/>
        <v>N/A</v>
      </c>
      <c r="E898" s="29">
        <v>72.445441566</v>
      </c>
      <c r="F898" s="24" t="str">
        <f t="shared" si="256"/>
        <v>N/A</v>
      </c>
      <c r="G898" s="29">
        <v>70.650263620000004</v>
      </c>
      <c r="H898" s="24" t="str">
        <f t="shared" si="257"/>
        <v>N/A</v>
      </c>
      <c r="I898" s="25">
        <v>1.506</v>
      </c>
      <c r="J898" s="25">
        <v>-2.48</v>
      </c>
      <c r="K898" s="26" t="s">
        <v>1191</v>
      </c>
      <c r="L898" s="27" t="str">
        <f t="shared" si="258"/>
        <v>Yes</v>
      </c>
    </row>
    <row r="899" spans="1:12" x14ac:dyDescent="0.25">
      <c r="A899" s="39" t="s">
        <v>526</v>
      </c>
      <c r="B899" s="22" t="s">
        <v>49</v>
      </c>
      <c r="C899" s="29">
        <v>73.487747565999996</v>
      </c>
      <c r="D899" s="24" t="str">
        <f t="shared" si="255"/>
        <v>N/A</v>
      </c>
      <c r="E899" s="29">
        <v>73.507808159999996</v>
      </c>
      <c r="F899" s="24" t="str">
        <f t="shared" si="256"/>
        <v>N/A</v>
      </c>
      <c r="G899" s="29">
        <v>69.575433036000007</v>
      </c>
      <c r="H899" s="24" t="str">
        <f t="shared" si="257"/>
        <v>N/A</v>
      </c>
      <c r="I899" s="25">
        <v>2.7300000000000001E-2</v>
      </c>
      <c r="J899" s="25">
        <v>-5.35</v>
      </c>
      <c r="K899" s="26" t="s">
        <v>1191</v>
      </c>
      <c r="L899" s="27" t="str">
        <f t="shared" si="258"/>
        <v>Yes</v>
      </c>
    </row>
    <row r="900" spans="1:12" x14ac:dyDescent="0.25">
      <c r="A900" s="39" t="s">
        <v>529</v>
      </c>
      <c r="B900" s="22" t="s">
        <v>49</v>
      </c>
      <c r="C900" s="29">
        <v>36.637901745999997</v>
      </c>
      <c r="D900" s="24" t="str">
        <f t="shared" si="255"/>
        <v>N/A</v>
      </c>
      <c r="E900" s="29">
        <v>33.111886175999999</v>
      </c>
      <c r="F900" s="24" t="str">
        <f t="shared" si="256"/>
        <v>N/A</v>
      </c>
      <c r="G900" s="29">
        <v>31.166934424000001</v>
      </c>
      <c r="H900" s="24" t="str">
        <f t="shared" si="257"/>
        <v>N/A</v>
      </c>
      <c r="I900" s="25">
        <v>-9.6199999999999992</v>
      </c>
      <c r="J900" s="25">
        <v>-5.87</v>
      </c>
      <c r="K900" s="26" t="s">
        <v>1191</v>
      </c>
      <c r="L900" s="27" t="str">
        <f t="shared" si="258"/>
        <v>Yes</v>
      </c>
    </row>
    <row r="901" spans="1:12" x14ac:dyDescent="0.25">
      <c r="A901" s="39" t="s">
        <v>531</v>
      </c>
      <c r="B901" s="22" t="s">
        <v>49</v>
      </c>
      <c r="C901" s="29">
        <v>32.450375991000001</v>
      </c>
      <c r="D901" s="24" t="str">
        <f t="shared" si="255"/>
        <v>N/A</v>
      </c>
      <c r="E901" s="29">
        <v>27.686267431000001</v>
      </c>
      <c r="F901" s="24" t="str">
        <f t="shared" si="256"/>
        <v>N/A</v>
      </c>
      <c r="G901" s="29">
        <v>26.574744569</v>
      </c>
      <c r="H901" s="24" t="str">
        <f t="shared" si="257"/>
        <v>N/A</v>
      </c>
      <c r="I901" s="25">
        <v>-14.7</v>
      </c>
      <c r="J901" s="25">
        <v>-4.01</v>
      </c>
      <c r="K901" s="26" t="s">
        <v>1191</v>
      </c>
      <c r="L901" s="27" t="str">
        <f t="shared" si="258"/>
        <v>Yes</v>
      </c>
    </row>
    <row r="902" spans="1:12" x14ac:dyDescent="0.25">
      <c r="A902" s="37" t="s">
        <v>1</v>
      </c>
      <c r="B902" s="22" t="s">
        <v>49</v>
      </c>
      <c r="C902" s="23">
        <v>11.601814729000001</v>
      </c>
      <c r="D902" s="24" t="str">
        <f t="shared" si="255"/>
        <v>N/A</v>
      </c>
      <c r="E902" s="23">
        <v>12.607019619000001</v>
      </c>
      <c r="F902" s="24" t="str">
        <f t="shared" si="256"/>
        <v>N/A</v>
      </c>
      <c r="G902" s="23">
        <v>13.166130976</v>
      </c>
      <c r="H902" s="24" t="str">
        <f t="shared" si="257"/>
        <v>N/A</v>
      </c>
      <c r="I902" s="25">
        <v>8.6639999999999997</v>
      </c>
      <c r="J902" s="25">
        <v>4.4349999999999996</v>
      </c>
      <c r="K902" s="26" t="s">
        <v>1191</v>
      </c>
      <c r="L902" s="27" t="str">
        <f t="shared" si="258"/>
        <v>Yes</v>
      </c>
    </row>
    <row r="903" spans="1:12" x14ac:dyDescent="0.25">
      <c r="A903" s="39" t="s">
        <v>523</v>
      </c>
      <c r="B903" s="22" t="s">
        <v>49</v>
      </c>
      <c r="C903" s="23">
        <v>7.4059662776000001</v>
      </c>
      <c r="D903" s="24" t="str">
        <f t="shared" si="255"/>
        <v>N/A</v>
      </c>
      <c r="E903" s="23">
        <v>9.8088779284999994</v>
      </c>
      <c r="F903" s="24" t="str">
        <f t="shared" si="256"/>
        <v>N/A</v>
      </c>
      <c r="G903" s="23">
        <v>10.703534778</v>
      </c>
      <c r="H903" s="24" t="str">
        <f t="shared" si="257"/>
        <v>N/A</v>
      </c>
      <c r="I903" s="25">
        <v>32.450000000000003</v>
      </c>
      <c r="J903" s="25">
        <v>9.1210000000000004</v>
      </c>
      <c r="K903" s="26" t="s">
        <v>1191</v>
      </c>
      <c r="L903" s="27" t="str">
        <f t="shared" si="258"/>
        <v>Yes</v>
      </c>
    </row>
    <row r="904" spans="1:12" x14ac:dyDescent="0.25">
      <c r="A904" s="39" t="s">
        <v>526</v>
      </c>
      <c r="B904" s="22" t="s">
        <v>49</v>
      </c>
      <c r="C904" s="23">
        <v>18.415785923000001</v>
      </c>
      <c r="D904" s="24" t="str">
        <f t="shared" si="255"/>
        <v>N/A</v>
      </c>
      <c r="E904" s="23">
        <v>19.672745901999999</v>
      </c>
      <c r="F904" s="24" t="str">
        <f t="shared" si="256"/>
        <v>N/A</v>
      </c>
      <c r="G904" s="23">
        <v>18.550345601</v>
      </c>
      <c r="H904" s="24" t="str">
        <f t="shared" si="257"/>
        <v>N/A</v>
      </c>
      <c r="I904" s="25">
        <v>6.8250000000000002</v>
      </c>
      <c r="J904" s="25">
        <v>-5.71</v>
      </c>
      <c r="K904" s="26" t="s">
        <v>1191</v>
      </c>
      <c r="L904" s="27" t="str">
        <f t="shared" si="258"/>
        <v>Yes</v>
      </c>
    </row>
    <row r="905" spans="1:12" x14ac:dyDescent="0.25">
      <c r="A905" s="39" t="s">
        <v>529</v>
      </c>
      <c r="B905" s="22" t="s">
        <v>49</v>
      </c>
      <c r="C905" s="23">
        <v>6.2436655405000003</v>
      </c>
      <c r="D905" s="24" t="str">
        <f t="shared" si="255"/>
        <v>N/A</v>
      </c>
      <c r="E905" s="23">
        <v>6.1514195583999998</v>
      </c>
      <c r="F905" s="24" t="str">
        <f t="shared" si="256"/>
        <v>N/A</v>
      </c>
      <c r="G905" s="23">
        <v>6.8732831191999999</v>
      </c>
      <c r="H905" s="24" t="str">
        <f t="shared" si="257"/>
        <v>N/A</v>
      </c>
      <c r="I905" s="25">
        <v>-1.48</v>
      </c>
      <c r="J905" s="25">
        <v>11.73</v>
      </c>
      <c r="K905" s="26" t="s">
        <v>1191</v>
      </c>
      <c r="L905" s="27" t="str">
        <f t="shared" si="258"/>
        <v>Yes</v>
      </c>
    </row>
    <row r="906" spans="1:12" x14ac:dyDescent="0.25">
      <c r="A906" s="39" t="s">
        <v>531</v>
      </c>
      <c r="B906" s="22" t="s">
        <v>49</v>
      </c>
      <c r="C906" s="23">
        <v>4.0021141649</v>
      </c>
      <c r="D906" s="24" t="str">
        <f t="shared" si="255"/>
        <v>N/A</v>
      </c>
      <c r="E906" s="23">
        <v>4.3397703548999997</v>
      </c>
      <c r="F906" s="24" t="str">
        <f t="shared" si="256"/>
        <v>N/A</v>
      </c>
      <c r="G906" s="23">
        <v>4.6848196052000004</v>
      </c>
      <c r="H906" s="24" t="str">
        <f t="shared" si="257"/>
        <v>N/A</v>
      </c>
      <c r="I906" s="25">
        <v>8.4369999999999994</v>
      </c>
      <c r="J906" s="25">
        <v>7.9509999999999996</v>
      </c>
      <c r="K906" s="26" t="s">
        <v>1191</v>
      </c>
      <c r="L906" s="27" t="str">
        <f t="shared" si="258"/>
        <v>Yes</v>
      </c>
    </row>
    <row r="907" spans="1:12" x14ac:dyDescent="0.25">
      <c r="A907" s="37" t="s">
        <v>2</v>
      </c>
      <c r="B907" s="22" t="s">
        <v>49</v>
      </c>
      <c r="C907" s="23">
        <v>248.08611751000001</v>
      </c>
      <c r="D907" s="24" t="str">
        <f t="shared" si="255"/>
        <v>N/A</v>
      </c>
      <c r="E907" s="23">
        <v>246.49719847</v>
      </c>
      <c r="F907" s="24" t="str">
        <f t="shared" si="256"/>
        <v>N/A</v>
      </c>
      <c r="G907" s="23">
        <v>238.50946746</v>
      </c>
      <c r="H907" s="24" t="str">
        <f t="shared" si="257"/>
        <v>N/A</v>
      </c>
      <c r="I907" s="25">
        <v>-0.64</v>
      </c>
      <c r="J907" s="25">
        <v>-3.24</v>
      </c>
      <c r="K907" s="26" t="s">
        <v>1191</v>
      </c>
      <c r="L907" s="27" t="str">
        <f t="shared" si="258"/>
        <v>Yes</v>
      </c>
    </row>
    <row r="908" spans="1:12" x14ac:dyDescent="0.25">
      <c r="A908" s="39" t="s">
        <v>523</v>
      </c>
      <c r="B908" s="22" t="s">
        <v>49</v>
      </c>
      <c r="C908" s="23">
        <v>248.59630607</v>
      </c>
      <c r="D908" s="24" t="str">
        <f t="shared" si="255"/>
        <v>N/A</v>
      </c>
      <c r="E908" s="23">
        <v>248.90469798999999</v>
      </c>
      <c r="F908" s="24" t="str">
        <f t="shared" si="256"/>
        <v>N/A</v>
      </c>
      <c r="G908" s="23">
        <v>234.013947</v>
      </c>
      <c r="H908" s="24" t="str">
        <f t="shared" si="257"/>
        <v>N/A</v>
      </c>
      <c r="I908" s="25">
        <v>0.1241</v>
      </c>
      <c r="J908" s="25">
        <v>-5.98</v>
      </c>
      <c r="K908" s="26" t="s">
        <v>1191</v>
      </c>
      <c r="L908" s="27" t="str">
        <f t="shared" si="258"/>
        <v>Yes</v>
      </c>
    </row>
    <row r="909" spans="1:12" x14ac:dyDescent="0.25">
      <c r="A909" s="39" t="s">
        <v>526</v>
      </c>
      <c r="B909" s="22" t="s">
        <v>49</v>
      </c>
      <c r="C909" s="23">
        <v>254.07825295999999</v>
      </c>
      <c r="D909" s="24" t="str">
        <f t="shared" si="255"/>
        <v>N/A</v>
      </c>
      <c r="E909" s="23">
        <v>250.38611111</v>
      </c>
      <c r="F909" s="24" t="str">
        <f t="shared" si="256"/>
        <v>N/A</v>
      </c>
      <c r="G909" s="23">
        <v>247.44228158000001</v>
      </c>
      <c r="H909" s="24" t="str">
        <f t="shared" si="257"/>
        <v>N/A</v>
      </c>
      <c r="I909" s="25">
        <v>-1.45</v>
      </c>
      <c r="J909" s="25">
        <v>-1.18</v>
      </c>
      <c r="K909" s="26" t="s">
        <v>1191</v>
      </c>
      <c r="L909" s="27" t="str">
        <f t="shared" si="258"/>
        <v>Yes</v>
      </c>
    </row>
    <row r="910" spans="1:12" x14ac:dyDescent="0.25">
      <c r="A910" s="39" t="s">
        <v>529</v>
      </c>
      <c r="B910" s="22" t="s">
        <v>49</v>
      </c>
      <c r="C910" s="23">
        <v>226.02385686</v>
      </c>
      <c r="D910" s="24" t="str">
        <f t="shared" si="255"/>
        <v>N/A</v>
      </c>
      <c r="E910" s="23">
        <v>230.30590717000001</v>
      </c>
      <c r="F910" s="24" t="str">
        <f t="shared" si="256"/>
        <v>N/A</v>
      </c>
      <c r="G910" s="23">
        <v>206.37414966</v>
      </c>
      <c r="H910" s="24" t="str">
        <f t="shared" si="257"/>
        <v>N/A</v>
      </c>
      <c r="I910" s="25">
        <v>1.895</v>
      </c>
      <c r="J910" s="25">
        <v>-10.4</v>
      </c>
      <c r="K910" s="26" t="s">
        <v>1191</v>
      </c>
      <c r="L910" s="27" t="str">
        <f t="shared" si="258"/>
        <v>Yes</v>
      </c>
    </row>
    <row r="911" spans="1:12" x14ac:dyDescent="0.25">
      <c r="A911" s="39" t="s">
        <v>531</v>
      </c>
      <c r="B911" s="22" t="s">
        <v>49</v>
      </c>
      <c r="C911" s="23">
        <v>58.846153846</v>
      </c>
      <c r="D911" s="24" t="str">
        <f t="shared" si="255"/>
        <v>N/A</v>
      </c>
      <c r="E911" s="23">
        <v>36.583333332999999</v>
      </c>
      <c r="F911" s="24" t="str">
        <f t="shared" si="256"/>
        <v>N/A</v>
      </c>
      <c r="G911" s="23">
        <v>58.692307692</v>
      </c>
      <c r="H911" s="24" t="str">
        <f t="shared" si="257"/>
        <v>N/A</v>
      </c>
      <c r="I911" s="25">
        <v>-37.799999999999997</v>
      </c>
      <c r="J911" s="25">
        <v>60.43</v>
      </c>
      <c r="K911" s="26" t="s">
        <v>1191</v>
      </c>
      <c r="L911" s="27" t="str">
        <f t="shared" si="258"/>
        <v>No</v>
      </c>
    </row>
    <row r="912" spans="1:12" x14ac:dyDescent="0.25">
      <c r="A912" s="37" t="s">
        <v>158</v>
      </c>
      <c r="B912" s="22" t="s">
        <v>49</v>
      </c>
      <c r="C912" s="29">
        <v>1.6631173309</v>
      </c>
      <c r="D912" s="24" t="str">
        <f t="shared" si="255"/>
        <v>N/A</v>
      </c>
      <c r="E912" s="29">
        <v>1.2800443531000001</v>
      </c>
      <c r="F912" s="24" t="str">
        <f t="shared" si="256"/>
        <v>N/A</v>
      </c>
      <c r="G912" s="29">
        <v>0.84678362569999999</v>
      </c>
      <c r="H912" s="24" t="str">
        <f t="shared" si="257"/>
        <v>N/A</v>
      </c>
      <c r="I912" s="25">
        <v>-23</v>
      </c>
      <c r="J912" s="25">
        <v>-33.799999999999997</v>
      </c>
      <c r="K912" s="26" t="s">
        <v>1191</v>
      </c>
      <c r="L912" s="27" t="str">
        <f t="shared" si="258"/>
        <v>No</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0</v>
      </c>
      <c r="J914" s="25">
        <v>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40</v>
      </c>
      <c r="D915" s="24" t="str">
        <f t="shared" si="259"/>
        <v>N/A</v>
      </c>
      <c r="E915" s="23">
        <v>67</v>
      </c>
      <c r="F915" s="24" t="str">
        <f t="shared" si="260"/>
        <v>N/A</v>
      </c>
      <c r="G915" s="23">
        <v>72</v>
      </c>
      <c r="H915" s="24" t="str">
        <f t="shared" si="261"/>
        <v>N/A</v>
      </c>
      <c r="I915" s="25">
        <v>67.5</v>
      </c>
      <c r="J915" s="25">
        <v>7.4630000000000001</v>
      </c>
      <c r="K915" s="38" t="s">
        <v>49</v>
      </c>
      <c r="L915" s="27" t="str">
        <f t="shared" si="262"/>
        <v>N/A</v>
      </c>
    </row>
    <row r="916" spans="1:12" x14ac:dyDescent="0.25">
      <c r="A916" s="39" t="s">
        <v>569</v>
      </c>
      <c r="B916" s="22" t="s">
        <v>49</v>
      </c>
      <c r="C916" s="23">
        <v>32</v>
      </c>
      <c r="D916" s="24" t="str">
        <f t="shared" si="259"/>
        <v>N/A</v>
      </c>
      <c r="E916" s="23">
        <v>40</v>
      </c>
      <c r="F916" s="24" t="str">
        <f t="shared" si="260"/>
        <v>N/A</v>
      </c>
      <c r="G916" s="23">
        <v>49</v>
      </c>
      <c r="H916" s="24" t="str">
        <f t="shared" si="261"/>
        <v>N/A</v>
      </c>
      <c r="I916" s="25">
        <v>25</v>
      </c>
      <c r="J916" s="25">
        <v>22.5</v>
      </c>
      <c r="K916" s="38" t="s">
        <v>49</v>
      </c>
      <c r="L916" s="27" t="str">
        <f t="shared" si="262"/>
        <v>N/A</v>
      </c>
    </row>
    <row r="917" spans="1:12" x14ac:dyDescent="0.25">
      <c r="A917" s="39" t="s">
        <v>570</v>
      </c>
      <c r="B917" s="22" t="s">
        <v>49</v>
      </c>
      <c r="C917" s="23">
        <v>18</v>
      </c>
      <c r="D917" s="24" t="str">
        <f t="shared" si="259"/>
        <v>N/A</v>
      </c>
      <c r="E917" s="23">
        <v>43</v>
      </c>
      <c r="F917" s="24" t="str">
        <f t="shared" si="260"/>
        <v>N/A</v>
      </c>
      <c r="G917" s="23">
        <v>44</v>
      </c>
      <c r="H917" s="24" t="str">
        <f t="shared" si="261"/>
        <v>N/A</v>
      </c>
      <c r="I917" s="25">
        <v>138.9</v>
      </c>
      <c r="J917" s="25">
        <v>2.3260000000000001</v>
      </c>
      <c r="K917" s="38" t="s">
        <v>49</v>
      </c>
      <c r="L917" s="27" t="str">
        <f t="shared" si="262"/>
        <v>N/A</v>
      </c>
    </row>
    <row r="918" spans="1:12" x14ac:dyDescent="0.25">
      <c r="A918" s="39" t="s">
        <v>571</v>
      </c>
      <c r="B918" s="22" t="s">
        <v>49</v>
      </c>
      <c r="C918" s="23">
        <v>19</v>
      </c>
      <c r="D918" s="24" t="str">
        <f t="shared" si="259"/>
        <v>N/A</v>
      </c>
      <c r="E918" s="23">
        <v>17</v>
      </c>
      <c r="F918" s="24" t="str">
        <f t="shared" si="260"/>
        <v>N/A</v>
      </c>
      <c r="G918" s="23">
        <v>20</v>
      </c>
      <c r="H918" s="24" t="str">
        <f t="shared" si="261"/>
        <v>N/A</v>
      </c>
      <c r="I918" s="25">
        <v>-10.5</v>
      </c>
      <c r="J918" s="25">
        <v>17.649999999999999</v>
      </c>
      <c r="K918" s="38" t="s">
        <v>49</v>
      </c>
      <c r="L918" s="27" t="str">
        <f t="shared" si="262"/>
        <v>N/A</v>
      </c>
    </row>
    <row r="919" spans="1:12" x14ac:dyDescent="0.25">
      <c r="A919" s="39" t="s">
        <v>572</v>
      </c>
      <c r="B919" s="22" t="s">
        <v>49</v>
      </c>
      <c r="C919" s="23">
        <v>156</v>
      </c>
      <c r="D919" s="24" t="str">
        <f t="shared" si="259"/>
        <v>N/A</v>
      </c>
      <c r="E919" s="23">
        <v>208</v>
      </c>
      <c r="F919" s="24" t="str">
        <f t="shared" si="260"/>
        <v>N/A</v>
      </c>
      <c r="G919" s="23">
        <v>210</v>
      </c>
      <c r="H919" s="24" t="str">
        <f t="shared" si="261"/>
        <v>N/A</v>
      </c>
      <c r="I919" s="25">
        <v>33.33</v>
      </c>
      <c r="J919" s="25">
        <v>0.96150000000000002</v>
      </c>
      <c r="K919" s="38" t="s">
        <v>49</v>
      </c>
      <c r="L919" s="27" t="str">
        <f t="shared" si="262"/>
        <v>N/A</v>
      </c>
    </row>
    <row r="920" spans="1:12" x14ac:dyDescent="0.25">
      <c r="A920" s="37" t="s">
        <v>741</v>
      </c>
      <c r="B920" s="22" t="s">
        <v>49</v>
      </c>
      <c r="C920" s="28">
        <v>2692014</v>
      </c>
      <c r="D920" s="24" t="str">
        <f t="shared" si="259"/>
        <v>N/A</v>
      </c>
      <c r="E920" s="28">
        <v>3316918</v>
      </c>
      <c r="F920" s="24" t="str">
        <f t="shared" si="260"/>
        <v>N/A</v>
      </c>
      <c r="G920" s="28">
        <v>1243987</v>
      </c>
      <c r="H920" s="24" t="str">
        <f t="shared" si="261"/>
        <v>N/A</v>
      </c>
      <c r="I920" s="25">
        <v>23.21</v>
      </c>
      <c r="J920" s="25">
        <v>-62.5</v>
      </c>
      <c r="K920" s="38" t="s">
        <v>49</v>
      </c>
      <c r="L920" s="27" t="str">
        <f t="shared" si="262"/>
        <v>N/A</v>
      </c>
    </row>
    <row r="921" spans="1:12" x14ac:dyDescent="0.25">
      <c r="A921" s="39" t="s">
        <v>573</v>
      </c>
      <c r="B921" s="22" t="s">
        <v>49</v>
      </c>
      <c r="C921" s="28">
        <v>2648081</v>
      </c>
      <c r="D921" s="24" t="str">
        <f t="shared" si="259"/>
        <v>N/A</v>
      </c>
      <c r="E921" s="28">
        <v>3203201</v>
      </c>
      <c r="F921" s="24" t="str">
        <f t="shared" si="260"/>
        <v>N/A</v>
      </c>
      <c r="G921" s="28">
        <v>1240391</v>
      </c>
      <c r="H921" s="24" t="str">
        <f t="shared" si="261"/>
        <v>N/A</v>
      </c>
      <c r="I921" s="25">
        <v>20.96</v>
      </c>
      <c r="J921" s="25">
        <v>-61.3</v>
      </c>
      <c r="K921" s="38" t="s">
        <v>49</v>
      </c>
      <c r="L921" s="27" t="str">
        <f t="shared" si="262"/>
        <v>N/A</v>
      </c>
    </row>
    <row r="922" spans="1:12" x14ac:dyDescent="0.25">
      <c r="A922" s="39" t="s">
        <v>567</v>
      </c>
      <c r="B922" s="22" t="s">
        <v>49</v>
      </c>
      <c r="C922" s="28">
        <v>282510</v>
      </c>
      <c r="D922" s="24" t="str">
        <f t="shared" si="259"/>
        <v>N/A</v>
      </c>
      <c r="E922" s="28">
        <v>359276</v>
      </c>
      <c r="F922" s="24" t="str">
        <f t="shared" si="260"/>
        <v>N/A</v>
      </c>
      <c r="G922" s="28">
        <v>446503</v>
      </c>
      <c r="H922" s="24" t="str">
        <f t="shared" si="261"/>
        <v>N/A</v>
      </c>
      <c r="I922" s="25">
        <v>27.17</v>
      </c>
      <c r="J922" s="25">
        <v>24.28</v>
      </c>
      <c r="K922" s="38" t="s">
        <v>49</v>
      </c>
      <c r="L922" s="27" t="str">
        <f t="shared" si="262"/>
        <v>N/A</v>
      </c>
    </row>
    <row r="923" spans="1:12" x14ac:dyDescent="0.25">
      <c r="A923" s="39" t="s">
        <v>220</v>
      </c>
      <c r="B923" s="22" t="s">
        <v>49</v>
      </c>
      <c r="C923" s="28">
        <v>1057141</v>
      </c>
      <c r="D923" s="24" t="str">
        <f t="shared" si="259"/>
        <v>N/A</v>
      </c>
      <c r="E923" s="28">
        <v>1709853</v>
      </c>
      <c r="F923" s="24" t="str">
        <f t="shared" si="260"/>
        <v>N/A</v>
      </c>
      <c r="G923" s="28">
        <v>509653</v>
      </c>
      <c r="H923" s="24" t="str">
        <f t="shared" si="261"/>
        <v>N/A</v>
      </c>
      <c r="I923" s="25">
        <v>61.74</v>
      </c>
      <c r="J923" s="25">
        <v>-70.2</v>
      </c>
      <c r="K923" s="38" t="s">
        <v>49</v>
      </c>
      <c r="L923" s="27" t="str">
        <f t="shared" si="262"/>
        <v>N/A</v>
      </c>
    </row>
    <row r="924" spans="1:12" x14ac:dyDescent="0.25">
      <c r="A924" s="39" t="s">
        <v>627</v>
      </c>
      <c r="B924" s="22" t="s">
        <v>49</v>
      </c>
      <c r="C924" s="28">
        <v>402651</v>
      </c>
      <c r="D924" s="24" t="str">
        <f t="shared" si="259"/>
        <v>N/A</v>
      </c>
      <c r="E924" s="28">
        <v>403018</v>
      </c>
      <c r="F924" s="24" t="str">
        <f t="shared" si="260"/>
        <v>N/A</v>
      </c>
      <c r="G924" s="28">
        <v>350890</v>
      </c>
      <c r="H924" s="24" t="str">
        <f t="shared" si="261"/>
        <v>N/A</v>
      </c>
      <c r="I924" s="25">
        <v>9.11E-2</v>
      </c>
      <c r="J924" s="25">
        <v>-12.9</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411224</v>
      </c>
      <c r="D926" s="24" t="str">
        <f t="shared" ref="D926:D940" si="263">IF($B926="N/A","N/A",IF(C926&gt;10,"No",IF(C926&lt;-10,"No","Yes")))</f>
        <v>N/A</v>
      </c>
      <c r="E926" s="28">
        <v>598463</v>
      </c>
      <c r="F926" s="24" t="str">
        <f t="shared" ref="F926:F940" si="264">IF($B926="N/A","N/A",IF(E926&gt;10,"No",IF(E926&lt;-10,"No","Yes")))</f>
        <v>N/A</v>
      </c>
      <c r="G926" s="28">
        <v>672787</v>
      </c>
      <c r="H926" s="24" t="str">
        <f t="shared" ref="H926:H940" si="265">IF($B926="N/A","N/A",IF(G926&gt;10,"No",IF(G926&lt;-10,"No","Yes")))</f>
        <v>N/A</v>
      </c>
      <c r="I926" s="25">
        <v>45.53</v>
      </c>
      <c r="J926" s="25">
        <v>12.42</v>
      </c>
      <c r="K926" s="26" t="s">
        <v>1191</v>
      </c>
      <c r="L926" s="27" t="str">
        <f t="shared" ref="L926:L940" si="266">IF(J926="Div by 0", "N/A", IF(K926="N/A","N/A", IF(J926&gt;VALUE(MID(K926,1,2)), "No", IF(J926&lt;-1*VALUE(MID(K926,1,2)), "No", "Yes"))))</f>
        <v>Yes</v>
      </c>
    </row>
    <row r="927" spans="1:12" x14ac:dyDescent="0.25">
      <c r="A927" s="37" t="s">
        <v>575</v>
      </c>
      <c r="B927" s="22" t="s">
        <v>49</v>
      </c>
      <c r="C927" s="23">
        <v>957</v>
      </c>
      <c r="D927" s="24" t="str">
        <f t="shared" si="263"/>
        <v>N/A</v>
      </c>
      <c r="E927" s="23">
        <v>1171</v>
      </c>
      <c r="F927" s="24" t="str">
        <f t="shared" si="264"/>
        <v>N/A</v>
      </c>
      <c r="G927" s="23">
        <v>1070</v>
      </c>
      <c r="H927" s="24" t="str">
        <f t="shared" si="265"/>
        <v>N/A</v>
      </c>
      <c r="I927" s="25">
        <v>22.36</v>
      </c>
      <c r="J927" s="25">
        <v>-8.6300000000000008</v>
      </c>
      <c r="K927" s="26" t="s">
        <v>1191</v>
      </c>
      <c r="L927" s="27" t="str">
        <f t="shared" si="266"/>
        <v>Yes</v>
      </c>
    </row>
    <row r="928" spans="1:12" x14ac:dyDescent="0.25">
      <c r="A928" s="37" t="s">
        <v>576</v>
      </c>
      <c r="B928" s="22" t="s">
        <v>49</v>
      </c>
      <c r="C928" s="28">
        <v>429.70114942999999</v>
      </c>
      <c r="D928" s="24" t="str">
        <f t="shared" si="263"/>
        <v>N/A</v>
      </c>
      <c r="E928" s="28">
        <v>511.07002562000002</v>
      </c>
      <c r="F928" s="24" t="str">
        <f t="shared" si="264"/>
        <v>N/A</v>
      </c>
      <c r="G928" s="28">
        <v>628.77289719999999</v>
      </c>
      <c r="H928" s="24" t="str">
        <f t="shared" si="265"/>
        <v>N/A</v>
      </c>
      <c r="I928" s="25">
        <v>18.940000000000001</v>
      </c>
      <c r="J928" s="25">
        <v>23.03</v>
      </c>
      <c r="K928" s="26" t="s">
        <v>1191</v>
      </c>
      <c r="L928" s="27" t="str">
        <f t="shared" si="266"/>
        <v>Yes</v>
      </c>
    </row>
    <row r="929" spans="1:12" x14ac:dyDescent="0.25">
      <c r="A929" s="37" t="s">
        <v>577</v>
      </c>
      <c r="B929" s="22" t="s">
        <v>49</v>
      </c>
      <c r="C929" s="28">
        <v>0</v>
      </c>
      <c r="D929" s="24" t="str">
        <f t="shared" si="263"/>
        <v>N/A</v>
      </c>
      <c r="E929" s="28">
        <v>0</v>
      </c>
      <c r="F929" s="24" t="str">
        <f t="shared" si="264"/>
        <v>N/A</v>
      </c>
      <c r="G929" s="28">
        <v>0</v>
      </c>
      <c r="H929" s="24" t="str">
        <f t="shared" si="265"/>
        <v>N/A</v>
      </c>
      <c r="I929" s="25" t="s">
        <v>1205</v>
      </c>
      <c r="J929" s="25" t="s">
        <v>1205</v>
      </c>
      <c r="K929" s="26" t="s">
        <v>1191</v>
      </c>
      <c r="L929" s="27" t="str">
        <f t="shared" si="266"/>
        <v>N/A</v>
      </c>
    </row>
    <row r="930" spans="1:12" x14ac:dyDescent="0.25">
      <c r="A930" s="37" t="s">
        <v>578</v>
      </c>
      <c r="B930" s="22" t="s">
        <v>49</v>
      </c>
      <c r="C930" s="23">
        <v>0</v>
      </c>
      <c r="D930" s="24" t="str">
        <f t="shared" si="263"/>
        <v>N/A</v>
      </c>
      <c r="E930" s="23">
        <v>0</v>
      </c>
      <c r="F930" s="24" t="str">
        <f t="shared" si="264"/>
        <v>N/A</v>
      </c>
      <c r="G930" s="23">
        <v>0</v>
      </c>
      <c r="H930" s="24" t="str">
        <f t="shared" si="265"/>
        <v>N/A</v>
      </c>
      <c r="I930" s="25" t="s">
        <v>1205</v>
      </c>
      <c r="J930" s="25" t="s">
        <v>1205</v>
      </c>
      <c r="K930" s="26" t="s">
        <v>1191</v>
      </c>
      <c r="L930" s="27" t="str">
        <f t="shared" si="266"/>
        <v>N/A</v>
      </c>
    </row>
    <row r="931" spans="1:12" x14ac:dyDescent="0.25">
      <c r="A931" s="37" t="s">
        <v>579</v>
      </c>
      <c r="B931" s="22" t="s">
        <v>49</v>
      </c>
      <c r="C931" s="28" t="s">
        <v>1205</v>
      </c>
      <c r="D931" s="24" t="str">
        <f t="shared" si="263"/>
        <v>N/A</v>
      </c>
      <c r="E931" s="28" t="s">
        <v>1205</v>
      </c>
      <c r="F931" s="24" t="str">
        <f t="shared" si="264"/>
        <v>N/A</v>
      </c>
      <c r="G931" s="28" t="s">
        <v>1205</v>
      </c>
      <c r="H931" s="24" t="str">
        <f t="shared" si="265"/>
        <v>N/A</v>
      </c>
      <c r="I931" s="25" t="s">
        <v>1205</v>
      </c>
      <c r="J931" s="25" t="s">
        <v>1205</v>
      </c>
      <c r="K931" s="26" t="s">
        <v>1191</v>
      </c>
      <c r="L931" s="27" t="str">
        <f t="shared" si="266"/>
        <v>N/A</v>
      </c>
    </row>
    <row r="932" spans="1:12" x14ac:dyDescent="0.25">
      <c r="A932" s="37" t="s">
        <v>589</v>
      </c>
      <c r="B932" s="22" t="s">
        <v>49</v>
      </c>
      <c r="C932" s="28">
        <v>969927</v>
      </c>
      <c r="D932" s="24" t="str">
        <f t="shared" si="263"/>
        <v>N/A</v>
      </c>
      <c r="E932" s="28">
        <v>1092988</v>
      </c>
      <c r="F932" s="24" t="str">
        <f t="shared" si="264"/>
        <v>N/A</v>
      </c>
      <c r="G932" s="28">
        <v>1268234</v>
      </c>
      <c r="H932" s="24" t="str">
        <f t="shared" si="265"/>
        <v>N/A</v>
      </c>
      <c r="I932" s="25">
        <v>12.69</v>
      </c>
      <c r="J932" s="25">
        <v>16.03</v>
      </c>
      <c r="K932" s="26" t="s">
        <v>1191</v>
      </c>
      <c r="L932" s="27" t="str">
        <f t="shared" si="266"/>
        <v>Yes</v>
      </c>
    </row>
    <row r="933" spans="1:12" x14ac:dyDescent="0.25">
      <c r="A933" s="37" t="s">
        <v>591</v>
      </c>
      <c r="B933" s="22" t="s">
        <v>49</v>
      </c>
      <c r="C933" s="23">
        <v>1826</v>
      </c>
      <c r="D933" s="24" t="str">
        <f t="shared" si="263"/>
        <v>N/A</v>
      </c>
      <c r="E933" s="23">
        <v>2047</v>
      </c>
      <c r="F933" s="24" t="str">
        <f t="shared" si="264"/>
        <v>N/A</v>
      </c>
      <c r="G933" s="23">
        <v>2195</v>
      </c>
      <c r="H933" s="24" t="str">
        <f t="shared" si="265"/>
        <v>N/A</v>
      </c>
      <c r="I933" s="25">
        <v>12.1</v>
      </c>
      <c r="J933" s="25">
        <v>7.23</v>
      </c>
      <c r="K933" s="26" t="s">
        <v>1191</v>
      </c>
      <c r="L933" s="27" t="str">
        <f t="shared" si="266"/>
        <v>Yes</v>
      </c>
    </row>
    <row r="934" spans="1:12" x14ac:dyDescent="0.25">
      <c r="A934" s="37" t="s">
        <v>590</v>
      </c>
      <c r="B934" s="22" t="s">
        <v>49</v>
      </c>
      <c r="C934" s="28">
        <v>531.17579408999995</v>
      </c>
      <c r="D934" s="24" t="str">
        <f t="shared" si="263"/>
        <v>N/A</v>
      </c>
      <c r="E934" s="28">
        <v>533.94626282000002</v>
      </c>
      <c r="F934" s="24" t="str">
        <f t="shared" si="264"/>
        <v>N/A</v>
      </c>
      <c r="G934" s="28">
        <v>577.78314350999995</v>
      </c>
      <c r="H934" s="24" t="str">
        <f t="shared" si="265"/>
        <v>N/A</v>
      </c>
      <c r="I934" s="25">
        <v>0.52159999999999995</v>
      </c>
      <c r="J934" s="25">
        <v>8.2100000000000009</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32352466</v>
      </c>
      <c r="D938" s="24" t="str">
        <f t="shared" si="263"/>
        <v>N/A</v>
      </c>
      <c r="E938" s="28">
        <v>35731152</v>
      </c>
      <c r="F938" s="24" t="str">
        <f t="shared" si="264"/>
        <v>N/A</v>
      </c>
      <c r="G938" s="28">
        <v>38416075</v>
      </c>
      <c r="H938" s="24" t="str">
        <f t="shared" si="265"/>
        <v>N/A</v>
      </c>
      <c r="I938" s="25">
        <v>10.44</v>
      </c>
      <c r="J938" s="25">
        <v>7.5140000000000002</v>
      </c>
      <c r="K938" s="26" t="s">
        <v>1191</v>
      </c>
      <c r="L938" s="27" t="str">
        <f t="shared" si="266"/>
        <v>Yes</v>
      </c>
    </row>
    <row r="939" spans="1:12" x14ac:dyDescent="0.25">
      <c r="A939" s="37" t="s">
        <v>583</v>
      </c>
      <c r="B939" s="22" t="s">
        <v>49</v>
      </c>
      <c r="C939" s="23">
        <v>967</v>
      </c>
      <c r="D939" s="24" t="str">
        <f t="shared" si="263"/>
        <v>N/A</v>
      </c>
      <c r="E939" s="23">
        <v>1013</v>
      </c>
      <c r="F939" s="24" t="str">
        <f t="shared" si="264"/>
        <v>N/A</v>
      </c>
      <c r="G939" s="23">
        <v>1056</v>
      </c>
      <c r="H939" s="24" t="str">
        <f t="shared" si="265"/>
        <v>N/A</v>
      </c>
      <c r="I939" s="25">
        <v>4.7569999999999997</v>
      </c>
      <c r="J939" s="25">
        <v>4.2450000000000001</v>
      </c>
      <c r="K939" s="26" t="s">
        <v>1191</v>
      </c>
      <c r="L939" s="27" t="str">
        <f t="shared" si="266"/>
        <v>Yes</v>
      </c>
    </row>
    <row r="940" spans="1:12" x14ac:dyDescent="0.25">
      <c r="A940" s="37" t="s">
        <v>584</v>
      </c>
      <c r="B940" s="22" t="s">
        <v>49</v>
      </c>
      <c r="C940" s="28">
        <v>33456.531540999997</v>
      </c>
      <c r="D940" s="24" t="str">
        <f t="shared" si="263"/>
        <v>N/A</v>
      </c>
      <c r="E940" s="28">
        <v>35272.608095000003</v>
      </c>
      <c r="F940" s="24" t="str">
        <f t="shared" si="264"/>
        <v>N/A</v>
      </c>
      <c r="G940" s="28">
        <v>36378.858902</v>
      </c>
      <c r="H940" s="24" t="str">
        <f t="shared" si="265"/>
        <v>N/A</v>
      </c>
      <c r="I940" s="25">
        <v>5.4279999999999999</v>
      </c>
      <c r="J940" s="25">
        <v>3.1360000000000001</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124213478</v>
      </c>
      <c r="D942" s="24" t="str">
        <f t="shared" ref="D942:D965" si="267">IF($B942="N/A","N/A",IF(C942&gt;10,"No",IF(C942&lt;-10,"No","Yes")))</f>
        <v>N/A</v>
      </c>
      <c r="E942" s="38">
        <v>138768475</v>
      </c>
      <c r="F942" s="24" t="str">
        <f t="shared" ref="F942:F965" si="268">IF($B942="N/A","N/A",IF(E942&gt;10,"No",IF(E942&lt;-10,"No","Yes")))</f>
        <v>N/A</v>
      </c>
      <c r="G942" s="38">
        <v>148245288</v>
      </c>
      <c r="H942" s="24" t="str">
        <f t="shared" ref="H942:H965" si="269">IF($B942="N/A","N/A",IF(G942&gt;10,"No",IF(G942&lt;-10,"No","Yes")))</f>
        <v>N/A</v>
      </c>
      <c r="I942" s="25">
        <v>11.72</v>
      </c>
      <c r="J942" s="25">
        <v>6.8289999999999997</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5161</v>
      </c>
      <c r="D943" s="24" t="str">
        <f t="shared" si="267"/>
        <v>N/A</v>
      </c>
      <c r="E943" s="30">
        <v>5220</v>
      </c>
      <c r="F943" s="24" t="str">
        <f t="shared" si="268"/>
        <v>N/A</v>
      </c>
      <c r="G943" s="30">
        <v>5281</v>
      </c>
      <c r="H943" s="24" t="str">
        <f t="shared" si="269"/>
        <v>N/A</v>
      </c>
      <c r="I943" s="25">
        <v>1.143</v>
      </c>
      <c r="J943" s="25">
        <v>1.169</v>
      </c>
      <c r="K943" s="26" t="s">
        <v>1191</v>
      </c>
      <c r="L943" s="27" t="str">
        <f t="shared" si="270"/>
        <v>Yes</v>
      </c>
    </row>
    <row r="944" spans="1:12" ht="12.75" customHeight="1" x14ac:dyDescent="0.25">
      <c r="A944" s="40" t="s">
        <v>743</v>
      </c>
      <c r="B944" s="22" t="s">
        <v>49</v>
      </c>
      <c r="C944" s="38">
        <v>24067.715171</v>
      </c>
      <c r="D944" s="24" t="str">
        <f t="shared" si="267"/>
        <v>N/A</v>
      </c>
      <c r="E944" s="38">
        <v>26583.999041999999</v>
      </c>
      <c r="F944" s="24" t="str">
        <f t="shared" si="268"/>
        <v>N/A</v>
      </c>
      <c r="G944" s="38">
        <v>28071.44253</v>
      </c>
      <c r="H944" s="24" t="str">
        <f t="shared" si="269"/>
        <v>N/A</v>
      </c>
      <c r="I944" s="25">
        <v>10.46</v>
      </c>
      <c r="J944" s="25">
        <v>5.5949999999999998</v>
      </c>
      <c r="K944" s="26" t="s">
        <v>1191</v>
      </c>
      <c r="L944" s="27" t="str">
        <f t="shared" si="270"/>
        <v>Yes</v>
      </c>
    </row>
    <row r="945" spans="1:12" x14ac:dyDescent="0.25">
      <c r="A945" s="39" t="s">
        <v>523</v>
      </c>
      <c r="B945" s="22" t="s">
        <v>49</v>
      </c>
      <c r="C945" s="38">
        <v>12817.480337000001</v>
      </c>
      <c r="D945" s="24" t="str">
        <f t="shared" si="267"/>
        <v>N/A</v>
      </c>
      <c r="E945" s="38">
        <v>13520.069892</v>
      </c>
      <c r="F945" s="24" t="str">
        <f t="shared" si="268"/>
        <v>N/A</v>
      </c>
      <c r="G945" s="38">
        <v>14172.316456</v>
      </c>
      <c r="H945" s="24" t="str">
        <f t="shared" si="269"/>
        <v>N/A</v>
      </c>
      <c r="I945" s="25">
        <v>5.4809999999999999</v>
      </c>
      <c r="J945" s="25">
        <v>4.8239999999999998</v>
      </c>
      <c r="K945" s="26" t="s">
        <v>1191</v>
      </c>
      <c r="L945" s="27" t="str">
        <f t="shared" si="270"/>
        <v>Yes</v>
      </c>
    </row>
    <row r="946" spans="1:12" x14ac:dyDescent="0.25">
      <c r="A946" s="39" t="s">
        <v>526</v>
      </c>
      <c r="B946" s="22" t="s">
        <v>49</v>
      </c>
      <c r="C946" s="38">
        <v>30908.402012999999</v>
      </c>
      <c r="D946" s="24" t="str">
        <f t="shared" si="267"/>
        <v>N/A</v>
      </c>
      <c r="E946" s="38">
        <v>34213.877587000003</v>
      </c>
      <c r="F946" s="24" t="str">
        <f t="shared" si="268"/>
        <v>N/A</v>
      </c>
      <c r="G946" s="38">
        <v>35053.197096999997</v>
      </c>
      <c r="H946" s="24" t="str">
        <f t="shared" si="269"/>
        <v>N/A</v>
      </c>
      <c r="I946" s="25">
        <v>10.69</v>
      </c>
      <c r="J946" s="25">
        <v>2.4529999999999998</v>
      </c>
      <c r="K946" s="26" t="s">
        <v>1191</v>
      </c>
      <c r="L946" s="27" t="str">
        <f t="shared" si="270"/>
        <v>Yes</v>
      </c>
    </row>
    <row r="947" spans="1:12" x14ac:dyDescent="0.25">
      <c r="A947" s="39" t="s">
        <v>529</v>
      </c>
      <c r="B947" s="22" t="s">
        <v>49</v>
      </c>
      <c r="C947" s="38">
        <v>11117.842993</v>
      </c>
      <c r="D947" s="24" t="str">
        <f t="shared" si="267"/>
        <v>N/A</v>
      </c>
      <c r="E947" s="38">
        <v>11978.266567999999</v>
      </c>
      <c r="F947" s="24" t="str">
        <f t="shared" si="268"/>
        <v>N/A</v>
      </c>
      <c r="G947" s="38">
        <v>13453.589399</v>
      </c>
      <c r="H947" s="24" t="str">
        <f t="shared" si="269"/>
        <v>N/A</v>
      </c>
      <c r="I947" s="25">
        <v>7.7389999999999999</v>
      </c>
      <c r="J947" s="25">
        <v>12.32</v>
      </c>
      <c r="K947" s="26" t="s">
        <v>1191</v>
      </c>
      <c r="L947" s="27" t="str">
        <f t="shared" si="270"/>
        <v>Yes</v>
      </c>
    </row>
    <row r="948" spans="1:12" x14ac:dyDescent="0.25">
      <c r="A948" s="39" t="s">
        <v>531</v>
      </c>
      <c r="B948" s="22" t="s">
        <v>49</v>
      </c>
      <c r="C948" s="38">
        <v>1378.953125</v>
      </c>
      <c r="D948" s="24" t="str">
        <f t="shared" si="267"/>
        <v>N/A</v>
      </c>
      <c r="E948" s="38">
        <v>1435.7457626999999</v>
      </c>
      <c r="F948" s="24" t="str">
        <f t="shared" si="268"/>
        <v>N/A</v>
      </c>
      <c r="G948" s="38">
        <v>2033.35</v>
      </c>
      <c r="H948" s="24" t="str">
        <f t="shared" si="269"/>
        <v>N/A</v>
      </c>
      <c r="I948" s="25">
        <v>4.1189999999999998</v>
      </c>
      <c r="J948" s="25">
        <v>41.62</v>
      </c>
      <c r="K948" s="26" t="s">
        <v>1191</v>
      </c>
      <c r="L948" s="27" t="str">
        <f t="shared" si="270"/>
        <v>No</v>
      </c>
    </row>
    <row r="949" spans="1:12" ht="12.75" customHeight="1" x14ac:dyDescent="0.25">
      <c r="A949" s="37" t="s">
        <v>423</v>
      </c>
      <c r="B949" s="22" t="s">
        <v>49</v>
      </c>
      <c r="C949" s="24">
        <v>10.467498225</v>
      </c>
      <c r="D949" s="24" t="str">
        <f t="shared" si="267"/>
        <v>N/A</v>
      </c>
      <c r="E949" s="24">
        <v>8.5118872909000007</v>
      </c>
      <c r="F949" s="24" t="str">
        <f t="shared" si="268"/>
        <v>N/A</v>
      </c>
      <c r="G949" s="24">
        <v>8.2354775827999998</v>
      </c>
      <c r="H949" s="24" t="str">
        <f t="shared" si="269"/>
        <v>N/A</v>
      </c>
      <c r="I949" s="25">
        <v>-18.7</v>
      </c>
      <c r="J949" s="25">
        <v>-3.25</v>
      </c>
      <c r="K949" s="26" t="s">
        <v>1191</v>
      </c>
      <c r="L949" s="27" t="str">
        <f t="shared" si="270"/>
        <v>Yes</v>
      </c>
    </row>
    <row r="950" spans="1:12" x14ac:dyDescent="0.25">
      <c r="A950" s="39" t="s">
        <v>523</v>
      </c>
      <c r="B950" s="22" t="s">
        <v>49</v>
      </c>
      <c r="C950" s="24">
        <v>7.2181670722</v>
      </c>
      <c r="D950" s="24" t="str">
        <f t="shared" si="267"/>
        <v>N/A</v>
      </c>
      <c r="E950" s="24">
        <v>7.5871915153999998</v>
      </c>
      <c r="F950" s="24" t="str">
        <f t="shared" si="268"/>
        <v>N/A</v>
      </c>
      <c r="G950" s="24">
        <v>7.7133372388000003</v>
      </c>
      <c r="H950" s="24" t="str">
        <f t="shared" si="269"/>
        <v>N/A</v>
      </c>
      <c r="I950" s="25">
        <v>5.1120000000000001</v>
      </c>
      <c r="J950" s="25">
        <v>1.663</v>
      </c>
      <c r="K950" s="26" t="s">
        <v>1191</v>
      </c>
      <c r="L950" s="27" t="str">
        <f t="shared" si="270"/>
        <v>Yes</v>
      </c>
    </row>
    <row r="951" spans="1:12" x14ac:dyDescent="0.25">
      <c r="A951" s="39" t="s">
        <v>526</v>
      </c>
      <c r="B951" s="22" t="s">
        <v>49</v>
      </c>
      <c r="C951" s="24">
        <v>22.678751258999998</v>
      </c>
      <c r="D951" s="24" t="str">
        <f t="shared" si="267"/>
        <v>N/A</v>
      </c>
      <c r="E951" s="24">
        <v>21.177705079999999</v>
      </c>
      <c r="F951" s="24" t="str">
        <f t="shared" si="268"/>
        <v>N/A</v>
      </c>
      <c r="G951" s="24">
        <v>19.572700945000001</v>
      </c>
      <c r="H951" s="24" t="str">
        <f t="shared" si="269"/>
        <v>N/A</v>
      </c>
      <c r="I951" s="25">
        <v>-6.62</v>
      </c>
      <c r="J951" s="25">
        <v>-7.58</v>
      </c>
      <c r="K951" s="26" t="s">
        <v>1191</v>
      </c>
      <c r="L951" s="27" t="str">
        <f t="shared" si="270"/>
        <v>Yes</v>
      </c>
    </row>
    <row r="952" spans="1:12" x14ac:dyDescent="0.25">
      <c r="A952" s="39" t="s">
        <v>529</v>
      </c>
      <c r="B952" s="22" t="s">
        <v>49</v>
      </c>
      <c r="C952" s="24">
        <v>9.2613983827999995</v>
      </c>
      <c r="D952" s="24" t="str">
        <f t="shared" si="267"/>
        <v>N/A</v>
      </c>
      <c r="E952" s="24">
        <v>7.5181309860000001</v>
      </c>
      <c r="F952" s="24" t="str">
        <f t="shared" si="268"/>
        <v>N/A</v>
      </c>
      <c r="G952" s="24">
        <v>6.1535465654000001</v>
      </c>
      <c r="H952" s="24" t="str">
        <f t="shared" si="269"/>
        <v>N/A</v>
      </c>
      <c r="I952" s="25">
        <v>-18.8</v>
      </c>
      <c r="J952" s="25">
        <v>-18.2</v>
      </c>
      <c r="K952" s="26" t="s">
        <v>1191</v>
      </c>
      <c r="L952" s="27" t="str">
        <f t="shared" si="270"/>
        <v>Yes</v>
      </c>
    </row>
    <row r="953" spans="1:12" x14ac:dyDescent="0.25">
      <c r="A953" s="39" t="s">
        <v>531</v>
      </c>
      <c r="B953" s="22" t="s">
        <v>49</v>
      </c>
      <c r="C953" s="24">
        <v>0.43357496099999998</v>
      </c>
      <c r="D953" s="24" t="str">
        <f t="shared" si="267"/>
        <v>N/A</v>
      </c>
      <c r="E953" s="24">
        <v>0.26625750259999997</v>
      </c>
      <c r="F953" s="24" t="str">
        <f t="shared" si="268"/>
        <v>N/A</v>
      </c>
      <c r="G953" s="24">
        <v>0.1983930166</v>
      </c>
      <c r="H953" s="24" t="str">
        <f t="shared" si="269"/>
        <v>N/A</v>
      </c>
      <c r="I953" s="25">
        <v>-38.6</v>
      </c>
      <c r="J953" s="25">
        <v>-25.5</v>
      </c>
      <c r="K953" s="26" t="s">
        <v>1191</v>
      </c>
      <c r="L953" s="27" t="str">
        <f t="shared" si="270"/>
        <v>Yes</v>
      </c>
    </row>
    <row r="954" spans="1:12" ht="12.75" customHeight="1" x14ac:dyDescent="0.25">
      <c r="A954" s="40" t="s">
        <v>744</v>
      </c>
      <c r="B954" s="22" t="s">
        <v>49</v>
      </c>
      <c r="C954" s="38">
        <v>32352466</v>
      </c>
      <c r="D954" s="24" t="str">
        <f t="shared" si="267"/>
        <v>N/A</v>
      </c>
      <c r="E954" s="38">
        <v>35731152</v>
      </c>
      <c r="F954" s="24" t="str">
        <f t="shared" si="268"/>
        <v>N/A</v>
      </c>
      <c r="G954" s="38">
        <v>38416075</v>
      </c>
      <c r="H954" s="24" t="str">
        <f t="shared" si="269"/>
        <v>N/A</v>
      </c>
      <c r="I954" s="25">
        <v>10.44</v>
      </c>
      <c r="J954" s="25">
        <v>7.5140000000000002</v>
      </c>
      <c r="K954" s="26" t="s">
        <v>1191</v>
      </c>
      <c r="L954" s="27" t="str">
        <f t="shared" si="270"/>
        <v>Yes</v>
      </c>
    </row>
    <row r="955" spans="1:12" ht="12.75" customHeight="1" x14ac:dyDescent="0.25">
      <c r="A955" s="40" t="s">
        <v>850</v>
      </c>
      <c r="B955" s="22" t="s">
        <v>49</v>
      </c>
      <c r="C955" s="30">
        <v>967</v>
      </c>
      <c r="D955" s="24" t="str">
        <f t="shared" si="267"/>
        <v>N/A</v>
      </c>
      <c r="E955" s="30">
        <v>1013</v>
      </c>
      <c r="F955" s="24" t="str">
        <f t="shared" si="268"/>
        <v>N/A</v>
      </c>
      <c r="G955" s="30">
        <v>1056</v>
      </c>
      <c r="H955" s="24" t="str">
        <f t="shared" si="269"/>
        <v>N/A</v>
      </c>
      <c r="I955" s="25">
        <v>4.7569999999999997</v>
      </c>
      <c r="J955" s="25">
        <v>4.2450000000000001</v>
      </c>
      <c r="K955" s="26" t="s">
        <v>1191</v>
      </c>
      <c r="L955" s="27" t="str">
        <f t="shared" si="270"/>
        <v>Yes</v>
      </c>
    </row>
    <row r="956" spans="1:12" ht="25" x14ac:dyDescent="0.25">
      <c r="A956" s="40" t="s">
        <v>745</v>
      </c>
      <c r="B956" s="22" t="s">
        <v>49</v>
      </c>
      <c r="C956" s="38">
        <v>33456.531540999997</v>
      </c>
      <c r="D956" s="24" t="str">
        <f t="shared" si="267"/>
        <v>N/A</v>
      </c>
      <c r="E956" s="38">
        <v>35272.608095000003</v>
      </c>
      <c r="F956" s="24" t="str">
        <f t="shared" si="268"/>
        <v>N/A</v>
      </c>
      <c r="G956" s="38">
        <v>36378.858902</v>
      </c>
      <c r="H956" s="24" t="str">
        <f t="shared" si="269"/>
        <v>N/A</v>
      </c>
      <c r="I956" s="25">
        <v>5.4279999999999999</v>
      </c>
      <c r="J956" s="25">
        <v>3.1360000000000001</v>
      </c>
      <c r="K956" s="26" t="s">
        <v>1191</v>
      </c>
      <c r="L956" s="27" t="str">
        <f t="shared" si="270"/>
        <v>Yes</v>
      </c>
    </row>
    <row r="957" spans="1:12" x14ac:dyDescent="0.25">
      <c r="A957" s="39" t="s">
        <v>523</v>
      </c>
      <c r="B957" s="22" t="s">
        <v>49</v>
      </c>
      <c r="C957" s="38">
        <v>31080.712121</v>
      </c>
      <c r="D957" s="24" t="str">
        <f t="shared" si="267"/>
        <v>N/A</v>
      </c>
      <c r="E957" s="38">
        <v>34585.285713999998</v>
      </c>
      <c r="F957" s="24" t="str">
        <f t="shared" si="268"/>
        <v>N/A</v>
      </c>
      <c r="G957" s="38">
        <v>37543.652778000003</v>
      </c>
      <c r="H957" s="24" t="str">
        <f t="shared" si="269"/>
        <v>N/A</v>
      </c>
      <c r="I957" s="25">
        <v>11.28</v>
      </c>
      <c r="J957" s="25">
        <v>8.5540000000000003</v>
      </c>
      <c r="K957" s="26" t="s">
        <v>1191</v>
      </c>
      <c r="L957" s="27" t="str">
        <f t="shared" si="270"/>
        <v>Yes</v>
      </c>
    </row>
    <row r="958" spans="1:12" x14ac:dyDescent="0.25">
      <c r="A958" s="39" t="s">
        <v>526</v>
      </c>
      <c r="B958" s="22" t="s">
        <v>49</v>
      </c>
      <c r="C958" s="38">
        <v>33777.561936999999</v>
      </c>
      <c r="D958" s="24" t="str">
        <f t="shared" si="267"/>
        <v>N/A</v>
      </c>
      <c r="E958" s="38">
        <v>35642.139784999999</v>
      </c>
      <c r="F958" s="24" t="str">
        <f t="shared" si="268"/>
        <v>N/A</v>
      </c>
      <c r="G958" s="38">
        <v>36524.015480000002</v>
      </c>
      <c r="H958" s="24" t="str">
        <f t="shared" si="269"/>
        <v>N/A</v>
      </c>
      <c r="I958" s="25">
        <v>5.52</v>
      </c>
      <c r="J958" s="25">
        <v>2.4740000000000002</v>
      </c>
      <c r="K958" s="26" t="s">
        <v>1191</v>
      </c>
      <c r="L958" s="27" t="str">
        <f t="shared" si="270"/>
        <v>Yes</v>
      </c>
    </row>
    <row r="959" spans="1:12" x14ac:dyDescent="0.25">
      <c r="A959" s="39" t="s">
        <v>529</v>
      </c>
      <c r="B959" s="22" t="s">
        <v>49</v>
      </c>
      <c r="C959" s="38">
        <v>25165</v>
      </c>
      <c r="D959" s="24" t="str">
        <f t="shared" si="267"/>
        <v>N/A</v>
      </c>
      <c r="E959" s="38">
        <v>12103.916667</v>
      </c>
      <c r="F959" s="24" t="str">
        <f t="shared" si="268"/>
        <v>N/A</v>
      </c>
      <c r="G959" s="38">
        <v>21410.733333</v>
      </c>
      <c r="H959" s="24" t="str">
        <f t="shared" si="269"/>
        <v>N/A</v>
      </c>
      <c r="I959" s="25">
        <v>-51.9</v>
      </c>
      <c r="J959" s="25">
        <v>76.89</v>
      </c>
      <c r="K959" s="26" t="s">
        <v>1191</v>
      </c>
      <c r="L959" s="27" t="str">
        <f t="shared" si="270"/>
        <v>No</v>
      </c>
    </row>
    <row r="960" spans="1:12" x14ac:dyDescent="0.25">
      <c r="A960" s="39" t="s">
        <v>531</v>
      </c>
      <c r="B960" s="22" t="s">
        <v>49</v>
      </c>
      <c r="C960" s="38">
        <v>4684</v>
      </c>
      <c r="D960" s="24" t="str">
        <f t="shared" si="267"/>
        <v>N/A</v>
      </c>
      <c r="E960" s="38">
        <v>17745</v>
      </c>
      <c r="F960" s="24" t="str">
        <f t="shared" si="268"/>
        <v>N/A</v>
      </c>
      <c r="G960" s="38" t="s">
        <v>1205</v>
      </c>
      <c r="H960" s="24" t="str">
        <f t="shared" si="269"/>
        <v>N/A</v>
      </c>
      <c r="I960" s="25">
        <v>278.8</v>
      </c>
      <c r="J960" s="25" t="s">
        <v>1205</v>
      </c>
      <c r="K960" s="26" t="s">
        <v>1191</v>
      </c>
      <c r="L960" s="27" t="str">
        <f t="shared" si="270"/>
        <v>N/A</v>
      </c>
    </row>
    <row r="961" spans="1:12" ht="25" x14ac:dyDescent="0.25">
      <c r="A961" s="37" t="s">
        <v>424</v>
      </c>
      <c r="B961" s="22" t="s">
        <v>49</v>
      </c>
      <c r="C961" s="24">
        <v>1.9612615353</v>
      </c>
      <c r="D961" s="24" t="str">
        <f t="shared" si="267"/>
        <v>N/A</v>
      </c>
      <c r="E961" s="24">
        <v>1.6518279359000001</v>
      </c>
      <c r="F961" s="24" t="str">
        <f t="shared" si="268"/>
        <v>N/A</v>
      </c>
      <c r="G961" s="24">
        <v>1.6467836256999999</v>
      </c>
      <c r="H961" s="24" t="str">
        <f t="shared" si="269"/>
        <v>N/A</v>
      </c>
      <c r="I961" s="25">
        <v>-15.8</v>
      </c>
      <c r="J961" s="25">
        <v>-0.30499999999999999</v>
      </c>
      <c r="K961" s="26" t="s">
        <v>1191</v>
      </c>
      <c r="L961" s="27" t="str">
        <f t="shared" si="270"/>
        <v>Yes</v>
      </c>
    </row>
    <row r="962" spans="1:12" x14ac:dyDescent="0.25">
      <c r="A962" s="39" t="s">
        <v>523</v>
      </c>
      <c r="B962" s="22" t="s">
        <v>49</v>
      </c>
      <c r="C962" s="24">
        <v>1.3381995134</v>
      </c>
      <c r="D962" s="24" t="str">
        <f t="shared" si="267"/>
        <v>N/A</v>
      </c>
      <c r="E962" s="24">
        <v>1.4276973282000001</v>
      </c>
      <c r="F962" s="24" t="str">
        <f t="shared" si="268"/>
        <v>N/A</v>
      </c>
      <c r="G962" s="24">
        <v>1.4059753954</v>
      </c>
      <c r="H962" s="24" t="str">
        <f t="shared" si="269"/>
        <v>N/A</v>
      </c>
      <c r="I962" s="25">
        <v>6.6879999999999997</v>
      </c>
      <c r="J962" s="25">
        <v>-1.52</v>
      </c>
      <c r="K962" s="26" t="s">
        <v>1191</v>
      </c>
      <c r="L962" s="27" t="str">
        <f t="shared" si="270"/>
        <v>Yes</v>
      </c>
    </row>
    <row r="963" spans="1:12" x14ac:dyDescent="0.25">
      <c r="A963" s="39" t="s">
        <v>526</v>
      </c>
      <c r="B963" s="22" t="s">
        <v>49</v>
      </c>
      <c r="C963" s="24">
        <v>5.9617321249000002</v>
      </c>
      <c r="D963" s="24" t="str">
        <f t="shared" si="267"/>
        <v>N/A</v>
      </c>
      <c r="E963" s="24">
        <v>5.7403863958999999</v>
      </c>
      <c r="F963" s="24" t="str">
        <f t="shared" si="268"/>
        <v>N/A</v>
      </c>
      <c r="G963" s="24">
        <v>5.2947926343000002</v>
      </c>
      <c r="H963" s="24" t="str">
        <f t="shared" si="269"/>
        <v>N/A</v>
      </c>
      <c r="I963" s="25">
        <v>-3.71</v>
      </c>
      <c r="J963" s="25">
        <v>-7.76</v>
      </c>
      <c r="K963" s="26" t="s">
        <v>1191</v>
      </c>
      <c r="L963" s="27" t="str">
        <f t="shared" si="270"/>
        <v>Yes</v>
      </c>
    </row>
    <row r="964" spans="1:12" x14ac:dyDescent="0.25">
      <c r="A964" s="39" t="s">
        <v>529</v>
      </c>
      <c r="B964" s="22" t="s">
        <v>49</v>
      </c>
      <c r="C964" s="24">
        <v>8.1538357000000006E-2</v>
      </c>
      <c r="D964" s="24" t="str">
        <f t="shared" si="267"/>
        <v>N/A</v>
      </c>
      <c r="E964" s="24">
        <v>6.6434147200000002E-2</v>
      </c>
      <c r="F964" s="24" t="str">
        <f t="shared" si="268"/>
        <v>N/A</v>
      </c>
      <c r="G964" s="24">
        <v>7.3024682300000004E-2</v>
      </c>
      <c r="H964" s="24" t="str">
        <f t="shared" si="269"/>
        <v>N/A</v>
      </c>
      <c r="I964" s="25">
        <v>-18.5</v>
      </c>
      <c r="J964" s="25">
        <v>9.92</v>
      </c>
      <c r="K964" s="26" t="s">
        <v>1191</v>
      </c>
      <c r="L964" s="27" t="str">
        <f t="shared" si="270"/>
        <v>Yes</v>
      </c>
    </row>
    <row r="965" spans="1:12" x14ac:dyDescent="0.25">
      <c r="A965" s="39" t="s">
        <v>531</v>
      </c>
      <c r="B965" s="22" t="s">
        <v>49</v>
      </c>
      <c r="C965" s="24">
        <v>6.7746087999999999E-3</v>
      </c>
      <c r="D965" s="24" t="str">
        <f t="shared" si="267"/>
        <v>N/A</v>
      </c>
      <c r="E965" s="24">
        <v>4.5128390000000003E-3</v>
      </c>
      <c r="F965" s="24" t="str">
        <f t="shared" si="268"/>
        <v>N/A</v>
      </c>
      <c r="G965" s="24">
        <v>0</v>
      </c>
      <c r="H965" s="24" t="str">
        <f t="shared" si="269"/>
        <v>N/A</v>
      </c>
      <c r="I965" s="25">
        <v>-33.4</v>
      </c>
      <c r="J965" s="25">
        <v>-100</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71271</v>
      </c>
      <c r="D967" s="24" t="str">
        <f t="shared" ref="D967:D997" si="271">IF($B967="N/A","N/A",IF(C967&gt;10,"No",IF(C967&lt;-10,"No","Yes")))</f>
        <v>N/A</v>
      </c>
      <c r="E967" s="23">
        <v>72430</v>
      </c>
      <c r="F967" s="24" t="str">
        <f t="shared" ref="F967:F997" si="272">IF($B967="N/A","N/A",IF(E967&gt;10,"No",IF(E967&lt;-10,"No","Yes")))</f>
        <v>N/A</v>
      </c>
      <c r="G967" s="23">
        <v>75324</v>
      </c>
      <c r="H967" s="24" t="str">
        <f t="shared" ref="H967:H997" si="273">IF($B967="N/A","N/A",IF(G967&gt;10,"No",IF(G967&lt;-10,"No","Yes")))</f>
        <v>N/A</v>
      </c>
      <c r="I967" s="25">
        <v>1.6259999999999999</v>
      </c>
      <c r="J967" s="25">
        <v>3.996</v>
      </c>
      <c r="K967" s="26" t="s">
        <v>1191</v>
      </c>
      <c r="L967" s="27" t="str">
        <f t="shared" ref="L967:L999" si="274">IF(J967="Div by 0", "N/A", IF(K967="N/A","N/A", IF(J967&gt;VALUE(MID(K967,1,2)), "No", IF(J967&lt;-1*VALUE(MID(K967,1,2)), "No", "Yes"))))</f>
        <v>Yes</v>
      </c>
    </row>
    <row r="968" spans="1:12" x14ac:dyDescent="0.25">
      <c r="A968" s="37" t="s">
        <v>33</v>
      </c>
      <c r="B968" s="22" t="s">
        <v>49</v>
      </c>
      <c r="C968" s="23">
        <v>65813</v>
      </c>
      <c r="D968" s="24" t="str">
        <f t="shared" si="271"/>
        <v>N/A</v>
      </c>
      <c r="E968" s="23">
        <v>66758</v>
      </c>
      <c r="F968" s="24" t="str">
        <f t="shared" si="272"/>
        <v>N/A</v>
      </c>
      <c r="G968" s="23">
        <v>69251</v>
      </c>
      <c r="H968" s="24" t="str">
        <f t="shared" si="273"/>
        <v>N/A</v>
      </c>
      <c r="I968" s="25">
        <v>1.4359999999999999</v>
      </c>
      <c r="J968" s="25">
        <v>3.734</v>
      </c>
      <c r="K968" s="26" t="s">
        <v>1191</v>
      </c>
      <c r="L968" s="27" t="str">
        <f t="shared" si="274"/>
        <v>Yes</v>
      </c>
    </row>
    <row r="969" spans="1:12" x14ac:dyDescent="0.25">
      <c r="A969" s="40" t="s">
        <v>425</v>
      </c>
      <c r="B969" s="26" t="s">
        <v>49</v>
      </c>
      <c r="C969" s="30">
        <v>63014.19</v>
      </c>
      <c r="D969" s="24" t="str">
        <f t="shared" si="271"/>
        <v>N/A</v>
      </c>
      <c r="E969" s="30">
        <v>64099.51</v>
      </c>
      <c r="F969" s="24" t="str">
        <f t="shared" si="272"/>
        <v>N/A</v>
      </c>
      <c r="G969" s="30">
        <v>67044.490000000005</v>
      </c>
      <c r="H969" s="24" t="str">
        <f t="shared" si="273"/>
        <v>N/A</v>
      </c>
      <c r="I969" s="25">
        <v>1.722</v>
      </c>
      <c r="J969" s="25">
        <v>4.5940000000000003</v>
      </c>
      <c r="K969" s="26" t="s">
        <v>1191</v>
      </c>
      <c r="L969" s="27" t="str">
        <f t="shared" si="274"/>
        <v>Yes</v>
      </c>
    </row>
    <row r="970" spans="1:12" x14ac:dyDescent="0.25">
      <c r="A970" s="39" t="s">
        <v>1072</v>
      </c>
      <c r="B970" s="22" t="s">
        <v>49</v>
      </c>
      <c r="C970" s="29">
        <v>1.0424997545000001</v>
      </c>
      <c r="D970" s="24" t="str">
        <f t="shared" si="271"/>
        <v>N/A</v>
      </c>
      <c r="E970" s="29">
        <v>1.1707855861000001</v>
      </c>
      <c r="F970" s="24" t="str">
        <f t="shared" si="272"/>
        <v>N/A</v>
      </c>
      <c r="G970" s="29">
        <v>1.3103393341</v>
      </c>
      <c r="H970" s="24" t="str">
        <f t="shared" si="273"/>
        <v>N/A</v>
      </c>
      <c r="I970" s="25">
        <v>12.31</v>
      </c>
      <c r="J970" s="25">
        <v>11.92</v>
      </c>
      <c r="K970" s="26" t="s">
        <v>1191</v>
      </c>
      <c r="L970" s="27" t="str">
        <f t="shared" si="274"/>
        <v>Yes</v>
      </c>
    </row>
    <row r="971" spans="1:12" x14ac:dyDescent="0.25">
      <c r="A971" s="39" t="s">
        <v>673</v>
      </c>
      <c r="B971" s="22" t="s">
        <v>49</v>
      </c>
      <c r="C971" s="29">
        <v>1.4550097515</v>
      </c>
      <c r="D971" s="24" t="str">
        <f t="shared" si="271"/>
        <v>N/A</v>
      </c>
      <c r="E971" s="29">
        <v>1.3157531410000001</v>
      </c>
      <c r="F971" s="24" t="str">
        <f t="shared" si="272"/>
        <v>N/A</v>
      </c>
      <c r="G971" s="29">
        <v>1.3010461472999999</v>
      </c>
      <c r="H971" s="24" t="str">
        <f t="shared" si="273"/>
        <v>N/A</v>
      </c>
      <c r="I971" s="25">
        <v>-9.57</v>
      </c>
      <c r="J971" s="25">
        <v>-1.1200000000000001</v>
      </c>
      <c r="K971" s="26" t="s">
        <v>1191</v>
      </c>
      <c r="L971" s="27" t="str">
        <f t="shared" si="274"/>
        <v>Yes</v>
      </c>
    </row>
    <row r="972" spans="1:12" x14ac:dyDescent="0.25">
      <c r="A972" s="39" t="s">
        <v>674</v>
      </c>
      <c r="B972" s="22" t="s">
        <v>49</v>
      </c>
      <c r="C972" s="29">
        <v>67.678298326000004</v>
      </c>
      <c r="D972" s="24" t="str">
        <f t="shared" si="271"/>
        <v>N/A</v>
      </c>
      <c r="E972" s="29">
        <v>68.394311748999996</v>
      </c>
      <c r="F972" s="24" t="str">
        <f t="shared" si="272"/>
        <v>N/A</v>
      </c>
      <c r="G972" s="29">
        <v>69.167861505000005</v>
      </c>
      <c r="H972" s="24" t="str">
        <f t="shared" si="273"/>
        <v>N/A</v>
      </c>
      <c r="I972" s="25">
        <v>1.0580000000000001</v>
      </c>
      <c r="J972" s="25">
        <v>1.131</v>
      </c>
      <c r="K972" s="26" t="s">
        <v>1191</v>
      </c>
      <c r="L972" s="27" t="str">
        <f t="shared" si="274"/>
        <v>Yes</v>
      </c>
    </row>
    <row r="973" spans="1:12" x14ac:dyDescent="0.25">
      <c r="A973" s="39" t="s">
        <v>675</v>
      </c>
      <c r="B973" s="22" t="s">
        <v>49</v>
      </c>
      <c r="C973" s="29">
        <v>0.68611356649999999</v>
      </c>
      <c r="D973" s="24" t="str">
        <f t="shared" si="271"/>
        <v>N/A</v>
      </c>
      <c r="E973" s="29">
        <v>0.64476045839999996</v>
      </c>
      <c r="F973" s="24" t="str">
        <f t="shared" si="272"/>
        <v>N/A</v>
      </c>
      <c r="G973" s="29">
        <v>0.70893739050000004</v>
      </c>
      <c r="H973" s="24" t="str">
        <f t="shared" si="273"/>
        <v>N/A</v>
      </c>
      <c r="I973" s="25">
        <v>-6.03</v>
      </c>
      <c r="J973" s="25">
        <v>9.9540000000000006</v>
      </c>
      <c r="K973" s="26" t="s">
        <v>1191</v>
      </c>
      <c r="L973" s="27" t="str">
        <f t="shared" si="274"/>
        <v>Yes</v>
      </c>
    </row>
    <row r="974" spans="1:12" x14ac:dyDescent="0.25">
      <c r="A974" s="39" t="s">
        <v>676</v>
      </c>
      <c r="B974" s="22" t="s">
        <v>49</v>
      </c>
      <c r="C974" s="29">
        <v>0</v>
      </c>
      <c r="D974" s="24" t="str">
        <f t="shared" si="271"/>
        <v>N/A</v>
      </c>
      <c r="E974" s="29">
        <v>0</v>
      </c>
      <c r="F974" s="24" t="str">
        <f t="shared" si="272"/>
        <v>N/A</v>
      </c>
      <c r="G974" s="29">
        <v>0</v>
      </c>
      <c r="H974" s="24" t="str">
        <f t="shared" si="273"/>
        <v>N/A</v>
      </c>
      <c r="I974" s="25" t="s">
        <v>1205</v>
      </c>
      <c r="J974" s="25" t="s">
        <v>1205</v>
      </c>
      <c r="K974" s="26" t="s">
        <v>1191</v>
      </c>
      <c r="L974" s="27" t="str">
        <f t="shared" si="274"/>
        <v>N/A</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0.32832428340000003</v>
      </c>
      <c r="D976" s="24" t="str">
        <f t="shared" si="271"/>
        <v>N/A</v>
      </c>
      <c r="E976" s="29">
        <v>0.29269639650000001</v>
      </c>
      <c r="F976" s="24" t="str">
        <f t="shared" si="272"/>
        <v>N/A</v>
      </c>
      <c r="G976" s="29">
        <v>0.37039987260000001</v>
      </c>
      <c r="H976" s="24" t="str">
        <f t="shared" si="273"/>
        <v>N/A</v>
      </c>
      <c r="I976" s="25">
        <v>-10.9</v>
      </c>
      <c r="J976" s="25">
        <v>26.55</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28.809754318</v>
      </c>
      <c r="D978" s="24" t="str">
        <f t="shared" si="271"/>
        <v>N/A</v>
      </c>
      <c r="E978" s="29">
        <v>28.181692669</v>
      </c>
      <c r="F978" s="24" t="str">
        <f t="shared" si="272"/>
        <v>N/A</v>
      </c>
      <c r="G978" s="29">
        <v>27.141415751</v>
      </c>
      <c r="H978" s="24" t="str">
        <f t="shared" si="273"/>
        <v>N/A</v>
      </c>
      <c r="I978" s="25">
        <v>-2.1800000000000002</v>
      </c>
      <c r="J978" s="25">
        <v>-3.69</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97.530552399000001</v>
      </c>
      <c r="D980" s="24" t="str">
        <f t="shared" ref="D980:D981" si="275">IF($B980="N/A","N/A",IF(C980&gt;10,"No",IF(C980&lt;-10,"No","Yes")))</f>
        <v>N/A</v>
      </c>
      <c r="E980" s="29">
        <v>97.746790004000005</v>
      </c>
      <c r="F980" s="24" t="str">
        <f t="shared" ref="F980:F981" si="276">IF($B980="N/A","N/A",IF(E980&gt;10,"No",IF(E980&lt;-10,"No","Yes")))</f>
        <v>N/A</v>
      </c>
      <c r="G980" s="29">
        <v>97.619616590000007</v>
      </c>
      <c r="H980" s="24" t="str">
        <f t="shared" ref="H980:H981" si="277">IF($B980="N/A","N/A",IF(G980&gt;10,"No",IF(G980&lt;-10,"No","Yes")))</f>
        <v>N/A</v>
      </c>
      <c r="I980" s="25">
        <v>0.22170000000000001</v>
      </c>
      <c r="J980" s="25">
        <v>-0.13</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2.4694476014000002</v>
      </c>
      <c r="D981" s="24" t="str">
        <f t="shared" si="275"/>
        <v>N/A</v>
      </c>
      <c r="E981" s="29">
        <v>2.2532099958999998</v>
      </c>
      <c r="F981" s="24" t="str">
        <f t="shared" si="276"/>
        <v>N/A</v>
      </c>
      <c r="G981" s="29">
        <v>2.3803834102999999</v>
      </c>
      <c r="H981" s="24" t="str">
        <f t="shared" si="277"/>
        <v>N/A</v>
      </c>
      <c r="I981" s="25">
        <v>-8.76</v>
      </c>
      <c r="J981" s="25">
        <v>5.6440000000000001</v>
      </c>
      <c r="K981" s="26" t="s">
        <v>1191</v>
      </c>
      <c r="L981" s="27" t="str">
        <f t="shared" si="278"/>
        <v>Yes</v>
      </c>
    </row>
    <row r="982" spans="1:12" x14ac:dyDescent="0.25">
      <c r="A982" s="42" t="s">
        <v>524</v>
      </c>
      <c r="B982" s="22" t="s">
        <v>49</v>
      </c>
      <c r="C982" s="23">
        <v>35806</v>
      </c>
      <c r="D982" s="24" t="str">
        <f t="shared" si="271"/>
        <v>N/A</v>
      </c>
      <c r="E982" s="23">
        <v>35433</v>
      </c>
      <c r="F982" s="24" t="str">
        <f t="shared" si="272"/>
        <v>N/A</v>
      </c>
      <c r="G982" s="23">
        <v>35981</v>
      </c>
      <c r="H982" s="24" t="str">
        <f t="shared" si="273"/>
        <v>N/A</v>
      </c>
      <c r="I982" s="25">
        <v>-1.04</v>
      </c>
      <c r="J982" s="25">
        <v>1.5469999999999999</v>
      </c>
      <c r="K982" s="26" t="s">
        <v>1191</v>
      </c>
      <c r="L982" s="27" t="str">
        <f t="shared" si="274"/>
        <v>Yes</v>
      </c>
    </row>
    <row r="983" spans="1:12" x14ac:dyDescent="0.25">
      <c r="A983" s="39" t="s">
        <v>701</v>
      </c>
      <c r="B983" s="22" t="s">
        <v>49</v>
      </c>
      <c r="C983" s="23">
        <v>16407</v>
      </c>
      <c r="D983" s="24" t="str">
        <f t="shared" si="271"/>
        <v>N/A</v>
      </c>
      <c r="E983" s="23">
        <v>16300</v>
      </c>
      <c r="F983" s="24" t="str">
        <f t="shared" si="272"/>
        <v>N/A</v>
      </c>
      <c r="G983" s="23">
        <v>16609</v>
      </c>
      <c r="H983" s="24" t="str">
        <f t="shared" si="273"/>
        <v>N/A</v>
      </c>
      <c r="I983" s="25">
        <v>-0.65200000000000002</v>
      </c>
      <c r="J983" s="25">
        <v>1.8959999999999999</v>
      </c>
      <c r="K983" s="26" t="s">
        <v>1191</v>
      </c>
      <c r="L983" s="27" t="str">
        <f t="shared" si="274"/>
        <v>Yes</v>
      </c>
    </row>
    <row r="984" spans="1:12" x14ac:dyDescent="0.25">
      <c r="A984" s="39" t="s">
        <v>702</v>
      </c>
      <c r="B984" s="22" t="s">
        <v>49</v>
      </c>
      <c r="C984" s="23">
        <v>18623</v>
      </c>
      <c r="D984" s="24" t="str">
        <f t="shared" si="271"/>
        <v>N/A</v>
      </c>
      <c r="E984" s="23">
        <v>18381</v>
      </c>
      <c r="F984" s="24" t="str">
        <f t="shared" si="272"/>
        <v>N/A</v>
      </c>
      <c r="G984" s="23">
        <v>18516</v>
      </c>
      <c r="H984" s="24" t="str">
        <f t="shared" si="273"/>
        <v>N/A</v>
      </c>
      <c r="I984" s="25">
        <v>-1.3</v>
      </c>
      <c r="J984" s="25">
        <v>0.73450000000000004</v>
      </c>
      <c r="K984" s="26" t="s">
        <v>1191</v>
      </c>
      <c r="L984" s="27" t="str">
        <f t="shared" si="274"/>
        <v>Yes</v>
      </c>
    </row>
    <row r="985" spans="1:12" x14ac:dyDescent="0.25">
      <c r="A985" s="39" t="s">
        <v>703</v>
      </c>
      <c r="B985" s="22" t="s">
        <v>49</v>
      </c>
      <c r="C985" s="23">
        <v>755</v>
      </c>
      <c r="D985" s="24" t="str">
        <f t="shared" si="271"/>
        <v>N/A</v>
      </c>
      <c r="E985" s="23">
        <v>732</v>
      </c>
      <c r="F985" s="24" t="str">
        <f t="shared" si="272"/>
        <v>N/A</v>
      </c>
      <c r="G985" s="23">
        <v>841</v>
      </c>
      <c r="H985" s="24" t="str">
        <f t="shared" si="273"/>
        <v>N/A</v>
      </c>
      <c r="I985" s="25">
        <v>-3.05</v>
      </c>
      <c r="J985" s="25">
        <v>14.89</v>
      </c>
      <c r="K985" s="26" t="s">
        <v>1191</v>
      </c>
      <c r="L985" s="27" t="str">
        <f t="shared" si="274"/>
        <v>Yes</v>
      </c>
    </row>
    <row r="986" spans="1:12" x14ac:dyDescent="0.25">
      <c r="A986" s="39" t="s">
        <v>704</v>
      </c>
      <c r="B986" s="22" t="s">
        <v>49</v>
      </c>
      <c r="C986" s="23">
        <v>21</v>
      </c>
      <c r="D986" s="24" t="str">
        <f t="shared" si="271"/>
        <v>N/A</v>
      </c>
      <c r="E986" s="23">
        <v>20</v>
      </c>
      <c r="F986" s="24" t="str">
        <f t="shared" si="272"/>
        <v>N/A</v>
      </c>
      <c r="G986" s="23">
        <v>15</v>
      </c>
      <c r="H986" s="24" t="str">
        <f t="shared" si="273"/>
        <v>N/A</v>
      </c>
      <c r="I986" s="25">
        <v>-4.76</v>
      </c>
      <c r="J986" s="25">
        <v>-25</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35039</v>
      </c>
      <c r="D988" s="24" t="str">
        <f t="shared" si="271"/>
        <v>N/A</v>
      </c>
      <c r="E988" s="23">
        <v>35867</v>
      </c>
      <c r="F988" s="24" t="str">
        <f t="shared" si="272"/>
        <v>N/A</v>
      </c>
      <c r="G988" s="23">
        <v>37162</v>
      </c>
      <c r="H988" s="24" t="str">
        <f t="shared" si="273"/>
        <v>N/A</v>
      </c>
      <c r="I988" s="25">
        <v>2.363</v>
      </c>
      <c r="J988" s="25">
        <v>3.6110000000000002</v>
      </c>
      <c r="K988" s="26" t="s">
        <v>1191</v>
      </c>
      <c r="L988" s="27" t="str">
        <f t="shared" si="274"/>
        <v>Yes</v>
      </c>
    </row>
    <row r="989" spans="1:12" x14ac:dyDescent="0.25">
      <c r="A989" s="39" t="s">
        <v>706</v>
      </c>
      <c r="B989" s="22" t="s">
        <v>49</v>
      </c>
      <c r="C989" s="23">
        <v>25649</v>
      </c>
      <c r="D989" s="24" t="str">
        <f t="shared" si="271"/>
        <v>N/A</v>
      </c>
      <c r="E989" s="23">
        <v>26405</v>
      </c>
      <c r="F989" s="24" t="str">
        <f t="shared" si="272"/>
        <v>N/A</v>
      </c>
      <c r="G989" s="23">
        <v>27092</v>
      </c>
      <c r="H989" s="24" t="str">
        <f t="shared" si="273"/>
        <v>N/A</v>
      </c>
      <c r="I989" s="25">
        <v>2.9470000000000001</v>
      </c>
      <c r="J989" s="25">
        <v>2.6019999999999999</v>
      </c>
      <c r="K989" s="26" t="s">
        <v>1191</v>
      </c>
      <c r="L989" s="27" t="str">
        <f t="shared" si="274"/>
        <v>Yes</v>
      </c>
    </row>
    <row r="990" spans="1:12" x14ac:dyDescent="0.25">
      <c r="A990" s="39" t="s">
        <v>707</v>
      </c>
      <c r="B990" s="22" t="s">
        <v>49</v>
      </c>
      <c r="C990" s="23">
        <v>4214</v>
      </c>
      <c r="D990" s="24" t="str">
        <f t="shared" si="271"/>
        <v>N/A</v>
      </c>
      <c r="E990" s="23">
        <v>4176</v>
      </c>
      <c r="F990" s="24" t="str">
        <f t="shared" si="272"/>
        <v>N/A</v>
      </c>
      <c r="G990" s="23">
        <v>4237</v>
      </c>
      <c r="H990" s="24" t="str">
        <f t="shared" si="273"/>
        <v>N/A</v>
      </c>
      <c r="I990" s="25">
        <v>-0.90200000000000002</v>
      </c>
      <c r="J990" s="25">
        <v>1.4610000000000001</v>
      </c>
      <c r="K990" s="26" t="s">
        <v>1191</v>
      </c>
      <c r="L990" s="27" t="str">
        <f t="shared" si="274"/>
        <v>Yes</v>
      </c>
    </row>
    <row r="991" spans="1:12" x14ac:dyDescent="0.25">
      <c r="A991" s="39" t="s">
        <v>790</v>
      </c>
      <c r="B991" s="22" t="s">
        <v>49</v>
      </c>
      <c r="C991" s="23">
        <v>1035</v>
      </c>
      <c r="D991" s="24" t="str">
        <f t="shared" si="271"/>
        <v>N/A</v>
      </c>
      <c r="E991" s="23">
        <v>930</v>
      </c>
      <c r="F991" s="24" t="str">
        <f t="shared" si="272"/>
        <v>N/A</v>
      </c>
      <c r="G991" s="23">
        <v>974</v>
      </c>
      <c r="H991" s="24" t="str">
        <f t="shared" si="273"/>
        <v>N/A</v>
      </c>
      <c r="I991" s="25">
        <v>-10.1</v>
      </c>
      <c r="J991" s="25">
        <v>4.7309999999999999</v>
      </c>
      <c r="K991" s="26" t="s">
        <v>1191</v>
      </c>
      <c r="L991" s="27" t="str">
        <f t="shared" si="274"/>
        <v>Yes</v>
      </c>
    </row>
    <row r="992" spans="1:12" x14ac:dyDescent="0.25">
      <c r="A992" s="39" t="s">
        <v>722</v>
      </c>
      <c r="B992" s="22" t="s">
        <v>49</v>
      </c>
      <c r="C992" s="23">
        <v>4141</v>
      </c>
      <c r="D992" s="24" t="str">
        <f t="shared" si="271"/>
        <v>N/A</v>
      </c>
      <c r="E992" s="23">
        <v>4356</v>
      </c>
      <c r="F992" s="24" t="str">
        <f t="shared" si="272"/>
        <v>N/A</v>
      </c>
      <c r="G992" s="23">
        <v>4859</v>
      </c>
      <c r="H992" s="24" t="str">
        <f t="shared" si="273"/>
        <v>N/A</v>
      </c>
      <c r="I992" s="25">
        <v>5.1920000000000002</v>
      </c>
      <c r="J992" s="25">
        <v>11.55</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1543943079</v>
      </c>
      <c r="D994" s="24" t="str">
        <f t="shared" si="271"/>
        <v>N/A</v>
      </c>
      <c r="E994" s="28">
        <v>1677863646</v>
      </c>
      <c r="F994" s="24" t="str">
        <f t="shared" si="272"/>
        <v>N/A</v>
      </c>
      <c r="G994" s="28">
        <v>1707994129</v>
      </c>
      <c r="H994" s="24" t="str">
        <f t="shared" si="273"/>
        <v>N/A</v>
      </c>
      <c r="I994" s="25">
        <v>8.6739999999999995</v>
      </c>
      <c r="J994" s="25">
        <v>1.796</v>
      </c>
      <c r="K994" s="26" t="s">
        <v>1191</v>
      </c>
      <c r="L994" s="27" t="str">
        <f t="shared" si="274"/>
        <v>Yes</v>
      </c>
    </row>
    <row r="995" spans="1:12" x14ac:dyDescent="0.25">
      <c r="A995" s="37" t="s">
        <v>426</v>
      </c>
      <c r="B995" s="22" t="s">
        <v>49</v>
      </c>
      <c r="C995" s="28">
        <v>21662.991666000002</v>
      </c>
      <c r="D995" s="24" t="str">
        <f t="shared" si="271"/>
        <v>N/A</v>
      </c>
      <c r="E995" s="28">
        <v>23165.313351000001</v>
      </c>
      <c r="F995" s="24" t="str">
        <f t="shared" si="272"/>
        <v>N/A</v>
      </c>
      <c r="G995" s="28">
        <v>22675.297767</v>
      </c>
      <c r="H995" s="24" t="str">
        <f t="shared" si="273"/>
        <v>N/A</v>
      </c>
      <c r="I995" s="25">
        <v>6.9349999999999996</v>
      </c>
      <c r="J995" s="25">
        <v>-2.12</v>
      </c>
      <c r="K995" s="26" t="s">
        <v>1191</v>
      </c>
      <c r="L995" s="27" t="str">
        <f t="shared" si="274"/>
        <v>Yes</v>
      </c>
    </row>
    <row r="996" spans="1:12" ht="12.75" customHeight="1" x14ac:dyDescent="0.25">
      <c r="A996" s="37" t="s">
        <v>622</v>
      </c>
      <c r="B996" s="22" t="s">
        <v>49</v>
      </c>
      <c r="C996" s="28">
        <v>23459.545666999999</v>
      </c>
      <c r="D996" s="24" t="str">
        <f t="shared" si="271"/>
        <v>N/A</v>
      </c>
      <c r="E996" s="28">
        <v>25133.521765000001</v>
      </c>
      <c r="F996" s="24" t="str">
        <f t="shared" si="272"/>
        <v>N/A</v>
      </c>
      <c r="G996" s="28">
        <v>24663.818992</v>
      </c>
      <c r="H996" s="24" t="str">
        <f t="shared" si="273"/>
        <v>N/A</v>
      </c>
      <c r="I996" s="25">
        <v>7.1360000000000001</v>
      </c>
      <c r="J996" s="25">
        <v>-1.87</v>
      </c>
      <c r="K996" s="26" t="s">
        <v>1191</v>
      </c>
      <c r="L996" s="27" t="str">
        <f t="shared" si="274"/>
        <v>Yes</v>
      </c>
    </row>
    <row r="997" spans="1:12" x14ac:dyDescent="0.25">
      <c r="A997" s="44" t="s">
        <v>532</v>
      </c>
      <c r="B997" s="22" t="s">
        <v>49</v>
      </c>
      <c r="C997" s="28">
        <v>23304</v>
      </c>
      <c r="D997" s="24" t="str">
        <f t="shared" si="271"/>
        <v>N/A</v>
      </c>
      <c r="E997" s="28">
        <v>13258</v>
      </c>
      <c r="F997" s="24" t="str">
        <f t="shared" si="272"/>
        <v>N/A</v>
      </c>
      <c r="G997" s="28">
        <v>36925</v>
      </c>
      <c r="H997" s="24" t="str">
        <f t="shared" si="273"/>
        <v>N/A</v>
      </c>
      <c r="I997" s="25">
        <v>-43.1</v>
      </c>
      <c r="J997" s="25">
        <v>178.5</v>
      </c>
      <c r="K997" s="26" t="s">
        <v>1191</v>
      </c>
      <c r="L997" s="27" t="str">
        <f t="shared" si="274"/>
        <v>No</v>
      </c>
    </row>
    <row r="998" spans="1:12" ht="12.75" customHeight="1" x14ac:dyDescent="0.25">
      <c r="A998" s="45" t="s">
        <v>849</v>
      </c>
      <c r="B998" s="26" t="s">
        <v>121</v>
      </c>
      <c r="C998" s="30">
        <v>11</v>
      </c>
      <c r="D998" s="24" t="str">
        <f>IF($B998="N/A","N/A",IF(C998&gt;0,"No",IF(C998&lt;0,"No","Yes")))</f>
        <v>No</v>
      </c>
      <c r="E998" s="30">
        <v>11</v>
      </c>
      <c r="F998" s="24" t="str">
        <f>IF($B998="N/A","N/A",IF(E998&gt;0,"No",IF(E998&lt;0,"No","Yes")))</f>
        <v>No</v>
      </c>
      <c r="G998" s="30">
        <v>14</v>
      </c>
      <c r="H998" s="24" t="str">
        <f>IF($B998="N/A","N/A",IF(G998&gt;0,"No",IF(G998&lt;0,"No","Yes")))</f>
        <v>No</v>
      </c>
      <c r="I998" s="25">
        <v>-27.3</v>
      </c>
      <c r="J998" s="25">
        <v>75</v>
      </c>
      <c r="K998" s="26" t="s">
        <v>1191</v>
      </c>
      <c r="L998" s="27" t="str">
        <f t="shared" si="274"/>
        <v>No</v>
      </c>
    </row>
    <row r="999" spans="1:12" x14ac:dyDescent="0.25">
      <c r="A999" s="45" t="s">
        <v>835</v>
      </c>
      <c r="B999" s="22" t="s">
        <v>49</v>
      </c>
      <c r="C999" s="28">
        <v>23304</v>
      </c>
      <c r="D999" s="24" t="str">
        <f t="shared" ref="D999:D1000" si="279">IF($B999="N/A","N/A",IF(C999&gt;10,"No",IF(C999&lt;-10,"No","Yes")))</f>
        <v>N/A</v>
      </c>
      <c r="E999" s="28">
        <v>13258</v>
      </c>
      <c r="F999" s="24" t="str">
        <f t="shared" ref="F999:F1000" si="280">IF($B999="N/A","N/A",IF(E999&gt;10,"No",IF(E999&lt;-10,"No","Yes")))</f>
        <v>N/A</v>
      </c>
      <c r="G999" s="28">
        <v>36925</v>
      </c>
      <c r="H999" s="24" t="str">
        <f t="shared" ref="H999:H1000" si="281">IF($B999="N/A","N/A",IF(G999&gt;10,"No",IF(G999&lt;-10,"No","Yes")))</f>
        <v>N/A</v>
      </c>
      <c r="I999" s="25">
        <v>-43.1</v>
      </c>
      <c r="J999" s="25">
        <v>178.5</v>
      </c>
      <c r="K999" s="26" t="s">
        <v>1191</v>
      </c>
      <c r="L999" s="27" t="str">
        <f t="shared" si="274"/>
        <v>No</v>
      </c>
    </row>
    <row r="1000" spans="1:12" x14ac:dyDescent="0.25">
      <c r="A1000" s="45" t="s">
        <v>950</v>
      </c>
      <c r="B1000" s="22" t="s">
        <v>49</v>
      </c>
      <c r="C1000" s="28" t="s">
        <v>49</v>
      </c>
      <c r="D1000" s="24" t="str">
        <f t="shared" si="279"/>
        <v>N/A</v>
      </c>
      <c r="E1000" s="28">
        <v>1657.25</v>
      </c>
      <c r="F1000" s="24" t="str">
        <f t="shared" si="280"/>
        <v>N/A</v>
      </c>
      <c r="G1000" s="28">
        <v>2637.5</v>
      </c>
      <c r="H1000" s="24" t="str">
        <f t="shared" si="281"/>
        <v>N/A</v>
      </c>
      <c r="I1000" s="25" t="s">
        <v>49</v>
      </c>
      <c r="J1000" s="25">
        <v>59.15</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23590.514551</v>
      </c>
      <c r="D1002" s="24" t="str">
        <f t="shared" ref="D1002:D1013" si="282">IF($B1002="N/A","N/A",IF(C1002&gt;10,"No",IF(C1002&lt;-10,"No","Yes")))</f>
        <v>N/A</v>
      </c>
      <c r="E1002" s="28">
        <v>25765.360540000001</v>
      </c>
      <c r="F1002" s="24" t="str">
        <f t="shared" ref="F1002:F1013" si="283">IF($B1002="N/A","N/A",IF(E1002&gt;10,"No",IF(E1002&lt;-10,"No","Yes")))</f>
        <v>N/A</v>
      </c>
      <c r="G1002" s="28">
        <v>25514.609044000001</v>
      </c>
      <c r="H1002" s="24" t="str">
        <f t="shared" ref="H1002:H1013" si="284">IF($B1002="N/A","N/A",IF(G1002&gt;10,"No",IF(G1002&lt;-10,"No","Yes")))</f>
        <v>N/A</v>
      </c>
      <c r="I1002" s="25">
        <v>9.2189999999999994</v>
      </c>
      <c r="J1002" s="25">
        <v>-0.97299999999999998</v>
      </c>
      <c r="K1002" s="26" t="s">
        <v>1191</v>
      </c>
      <c r="L1002" s="27" t="str">
        <f t="shared" ref="L1002:L1013" si="285">IF(J1002="Div by 0", "N/A", IF(K1002="N/A","N/A", IF(J1002&gt;VALUE(MID(K1002,1,2)), "No", IF(J1002&lt;-1*VALUE(MID(K1002,1,2)), "No", "Yes"))))</f>
        <v>Yes</v>
      </c>
    </row>
    <row r="1003" spans="1:12" x14ac:dyDescent="0.25">
      <c r="A1003" s="39" t="s">
        <v>701</v>
      </c>
      <c r="B1003" s="22" t="s">
        <v>49</v>
      </c>
      <c r="C1003" s="28">
        <v>7840.1061132000004</v>
      </c>
      <c r="D1003" s="24" t="str">
        <f t="shared" si="282"/>
        <v>N/A</v>
      </c>
      <c r="E1003" s="28">
        <v>8566.1282209000001</v>
      </c>
      <c r="F1003" s="24" t="str">
        <f t="shared" si="283"/>
        <v>N/A</v>
      </c>
      <c r="G1003" s="28">
        <v>8847.1299295999997</v>
      </c>
      <c r="H1003" s="24" t="str">
        <f t="shared" si="284"/>
        <v>N/A</v>
      </c>
      <c r="I1003" s="25">
        <v>9.26</v>
      </c>
      <c r="J1003" s="25">
        <v>3.28</v>
      </c>
      <c r="K1003" s="26" t="s">
        <v>1191</v>
      </c>
      <c r="L1003" s="27" t="str">
        <f t="shared" si="285"/>
        <v>Yes</v>
      </c>
    </row>
    <row r="1004" spans="1:12" x14ac:dyDescent="0.25">
      <c r="A1004" s="39" t="s">
        <v>702</v>
      </c>
      <c r="B1004" s="22" t="s">
        <v>49</v>
      </c>
      <c r="C1004" s="28">
        <v>38334.266123000001</v>
      </c>
      <c r="D1004" s="24" t="str">
        <f t="shared" si="282"/>
        <v>N/A</v>
      </c>
      <c r="E1004" s="28">
        <v>41940.190795000002</v>
      </c>
      <c r="F1004" s="24" t="str">
        <f t="shared" si="283"/>
        <v>N/A</v>
      </c>
      <c r="G1004" s="28">
        <v>41511.432653000003</v>
      </c>
      <c r="H1004" s="24" t="str">
        <f t="shared" si="284"/>
        <v>N/A</v>
      </c>
      <c r="I1004" s="25">
        <v>9.407</v>
      </c>
      <c r="J1004" s="25">
        <v>-1.02</v>
      </c>
      <c r="K1004" s="26" t="s">
        <v>1191</v>
      </c>
      <c r="L1004" s="27" t="str">
        <f t="shared" si="285"/>
        <v>Yes</v>
      </c>
    </row>
    <row r="1005" spans="1:12" x14ac:dyDescent="0.25">
      <c r="A1005" s="39" t="s">
        <v>703</v>
      </c>
      <c r="B1005" s="22" t="s">
        <v>49</v>
      </c>
      <c r="C1005" s="28">
        <v>2773.392053</v>
      </c>
      <c r="D1005" s="24" t="str">
        <f t="shared" si="282"/>
        <v>N/A</v>
      </c>
      <c r="E1005" s="28">
        <v>3178.9467212999998</v>
      </c>
      <c r="F1005" s="24" t="str">
        <f t="shared" si="283"/>
        <v>N/A</v>
      </c>
      <c r="G1005" s="28">
        <v>2822.7966706000002</v>
      </c>
      <c r="H1005" s="24" t="str">
        <f t="shared" si="284"/>
        <v>N/A</v>
      </c>
      <c r="I1005" s="25">
        <v>14.62</v>
      </c>
      <c r="J1005" s="25">
        <v>-11.2</v>
      </c>
      <c r="K1005" s="26" t="s">
        <v>1191</v>
      </c>
      <c r="L1005" s="27" t="str">
        <f t="shared" si="285"/>
        <v>Yes</v>
      </c>
    </row>
    <row r="1006" spans="1:12" x14ac:dyDescent="0.25">
      <c r="A1006" s="39" t="s">
        <v>704</v>
      </c>
      <c r="B1006" s="22" t="s">
        <v>49</v>
      </c>
      <c r="C1006" s="28">
        <v>2685.4285713999998</v>
      </c>
      <c r="D1006" s="24" t="str">
        <f t="shared" si="282"/>
        <v>N/A</v>
      </c>
      <c r="E1006" s="28">
        <v>4324.7</v>
      </c>
      <c r="F1006" s="24" t="str">
        <f t="shared" si="283"/>
        <v>N/A</v>
      </c>
      <c r="G1006" s="28">
        <v>6633.8666666999998</v>
      </c>
      <c r="H1006" s="24" t="str">
        <f t="shared" si="284"/>
        <v>N/A</v>
      </c>
      <c r="I1006" s="25">
        <v>61.04</v>
      </c>
      <c r="J1006" s="25">
        <v>53.39</v>
      </c>
      <c r="K1006" s="26" t="s">
        <v>1191</v>
      </c>
      <c r="L1006" s="27" t="str">
        <f t="shared" si="285"/>
        <v>No</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19902.127686</v>
      </c>
      <c r="D1008" s="24" t="str">
        <f t="shared" si="282"/>
        <v>N/A</v>
      </c>
      <c r="E1008" s="28">
        <v>21201.986171</v>
      </c>
      <c r="F1008" s="24" t="str">
        <f t="shared" si="283"/>
        <v>N/A</v>
      </c>
      <c r="G1008" s="28">
        <v>21075.644906000001</v>
      </c>
      <c r="H1008" s="24" t="str">
        <f t="shared" si="284"/>
        <v>N/A</v>
      </c>
      <c r="I1008" s="25">
        <v>6.5309999999999997</v>
      </c>
      <c r="J1008" s="25">
        <v>-0.59599999999999997</v>
      </c>
      <c r="K1008" s="26" t="s">
        <v>1191</v>
      </c>
      <c r="L1008" s="27" t="str">
        <f t="shared" si="285"/>
        <v>Yes</v>
      </c>
    </row>
    <row r="1009" spans="1:12" x14ac:dyDescent="0.25">
      <c r="A1009" s="3" t="s">
        <v>706</v>
      </c>
      <c r="B1009" s="26" t="s">
        <v>49</v>
      </c>
      <c r="C1009" s="38">
        <v>13712.724629</v>
      </c>
      <c r="D1009" s="24" t="str">
        <f t="shared" si="282"/>
        <v>N/A</v>
      </c>
      <c r="E1009" s="38">
        <v>14310.076084</v>
      </c>
      <c r="F1009" s="24" t="str">
        <f t="shared" si="283"/>
        <v>N/A</v>
      </c>
      <c r="G1009" s="38">
        <v>14463.868301</v>
      </c>
      <c r="H1009" s="24" t="str">
        <f t="shared" si="284"/>
        <v>N/A</v>
      </c>
      <c r="I1009" s="25">
        <v>4.3559999999999999</v>
      </c>
      <c r="J1009" s="25">
        <v>1.075</v>
      </c>
      <c r="K1009" s="26" t="s">
        <v>1191</v>
      </c>
      <c r="L1009" s="27" t="str">
        <f t="shared" si="285"/>
        <v>Yes</v>
      </c>
    </row>
    <row r="1010" spans="1:12" x14ac:dyDescent="0.25">
      <c r="A1010" s="3" t="s">
        <v>707</v>
      </c>
      <c r="B1010" s="26" t="s">
        <v>49</v>
      </c>
      <c r="C1010" s="38">
        <v>43937.107023999997</v>
      </c>
      <c r="D1010" s="24" t="str">
        <f t="shared" si="282"/>
        <v>N/A</v>
      </c>
      <c r="E1010" s="38">
        <v>49461.137452000003</v>
      </c>
      <c r="F1010" s="24" t="str">
        <f t="shared" si="283"/>
        <v>N/A</v>
      </c>
      <c r="G1010" s="38">
        <v>45770.638658999997</v>
      </c>
      <c r="H1010" s="24" t="str">
        <f t="shared" si="284"/>
        <v>N/A</v>
      </c>
      <c r="I1010" s="25">
        <v>12.57</v>
      </c>
      <c r="J1010" s="25">
        <v>-7.46</v>
      </c>
      <c r="K1010" s="26" t="s">
        <v>1191</v>
      </c>
      <c r="L1010" s="27" t="str">
        <f t="shared" si="285"/>
        <v>Yes</v>
      </c>
    </row>
    <row r="1011" spans="1:12" x14ac:dyDescent="0.25">
      <c r="A1011" s="3" t="s">
        <v>790</v>
      </c>
      <c r="B1011" s="26" t="s">
        <v>49</v>
      </c>
      <c r="C1011" s="38">
        <v>4576.2628019000003</v>
      </c>
      <c r="D1011" s="24" t="str">
        <f t="shared" si="282"/>
        <v>N/A</v>
      </c>
      <c r="E1011" s="38">
        <v>3903.3903226000002</v>
      </c>
      <c r="F1011" s="24" t="str">
        <f t="shared" si="283"/>
        <v>N/A</v>
      </c>
      <c r="G1011" s="38">
        <v>5125.2813142000005</v>
      </c>
      <c r="H1011" s="24" t="str">
        <f t="shared" si="284"/>
        <v>N/A</v>
      </c>
      <c r="I1011" s="25">
        <v>-14.7</v>
      </c>
      <c r="J1011" s="25">
        <v>31.3</v>
      </c>
      <c r="K1011" s="26" t="s">
        <v>1191</v>
      </c>
      <c r="L1011" s="27" t="str">
        <f t="shared" si="285"/>
        <v>No</v>
      </c>
    </row>
    <row r="1012" spans="1:12" x14ac:dyDescent="0.25">
      <c r="A1012" s="3" t="s">
        <v>722</v>
      </c>
      <c r="B1012" s="26" t="s">
        <v>49</v>
      </c>
      <c r="C1012" s="38">
        <v>37610.619898999998</v>
      </c>
      <c r="D1012" s="24" t="str">
        <f t="shared" si="282"/>
        <v>N/A</v>
      </c>
      <c r="E1012" s="38">
        <v>39580.857667999997</v>
      </c>
      <c r="F1012" s="24" t="str">
        <f t="shared" si="283"/>
        <v>N/A</v>
      </c>
      <c r="G1012" s="38">
        <v>39603.987652000003</v>
      </c>
      <c r="H1012" s="24" t="str">
        <f t="shared" si="284"/>
        <v>N/A</v>
      </c>
      <c r="I1012" s="25">
        <v>5.2389999999999999</v>
      </c>
      <c r="J1012" s="25">
        <v>5.8400000000000001E-2</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64173109</v>
      </c>
      <c r="D1015" s="24" t="str">
        <f t="shared" ref="D1015:D1084" si="286">IF($B1015="N/A","N/A",IF(C1015&gt;10,"No",IF(C1015&lt;-10,"No","Yes")))</f>
        <v>N/A</v>
      </c>
      <c r="E1015" s="28">
        <v>80246342</v>
      </c>
      <c r="F1015" s="24" t="str">
        <f t="shared" ref="F1015:F1084" si="287">IF($B1015="N/A","N/A",IF(E1015&gt;10,"No",IF(E1015&lt;-10,"No","Yes")))</f>
        <v>N/A</v>
      </c>
      <c r="G1015" s="28">
        <v>84059599</v>
      </c>
      <c r="H1015" s="24" t="str">
        <f t="shared" ref="H1015:H1084" si="288">IF($B1015="N/A","N/A",IF(G1015&gt;10,"No",IF(G1015&lt;-10,"No","Yes")))</f>
        <v>N/A</v>
      </c>
      <c r="I1015" s="25">
        <v>25.05</v>
      </c>
      <c r="J1015" s="25">
        <v>4.7519999999999998</v>
      </c>
      <c r="K1015" s="26" t="s">
        <v>1191</v>
      </c>
      <c r="L1015" s="27" t="str">
        <f t="shared" ref="L1015:L1046" si="289">IF(J1015="Div by 0", "N/A", IF(K1015="N/A","N/A", IF(J1015&gt;VALUE(MID(K1015,1,2)), "No", IF(J1015&lt;-1*VALUE(MID(K1015,1,2)), "No", "Yes"))))</f>
        <v>Yes</v>
      </c>
    </row>
    <row r="1016" spans="1:12" x14ac:dyDescent="0.25">
      <c r="A1016" s="37" t="s">
        <v>94</v>
      </c>
      <c r="B1016" s="22" t="s">
        <v>49</v>
      </c>
      <c r="C1016" s="23">
        <v>15737</v>
      </c>
      <c r="D1016" s="24" t="str">
        <f t="shared" si="286"/>
        <v>N/A</v>
      </c>
      <c r="E1016" s="23">
        <v>16883</v>
      </c>
      <c r="F1016" s="24" t="str">
        <f t="shared" si="287"/>
        <v>N/A</v>
      </c>
      <c r="G1016" s="23">
        <v>17443</v>
      </c>
      <c r="H1016" s="24" t="str">
        <f t="shared" si="288"/>
        <v>N/A</v>
      </c>
      <c r="I1016" s="25">
        <v>7.282</v>
      </c>
      <c r="J1016" s="25">
        <v>3.3170000000000002</v>
      </c>
      <c r="K1016" s="26" t="s">
        <v>1191</v>
      </c>
      <c r="L1016" s="27" t="str">
        <f t="shared" si="289"/>
        <v>Yes</v>
      </c>
    </row>
    <row r="1017" spans="1:12" x14ac:dyDescent="0.25">
      <c r="A1017" s="37" t="s">
        <v>359</v>
      </c>
      <c r="B1017" s="22" t="s">
        <v>49</v>
      </c>
      <c r="C1017" s="28">
        <v>4077.8489546999999</v>
      </c>
      <c r="D1017" s="24" t="str">
        <f t="shared" si="286"/>
        <v>N/A</v>
      </c>
      <c r="E1017" s="28">
        <v>4753.0854706</v>
      </c>
      <c r="F1017" s="24" t="str">
        <f t="shared" si="287"/>
        <v>N/A</v>
      </c>
      <c r="G1017" s="28">
        <v>4819.1021613000003</v>
      </c>
      <c r="H1017" s="24" t="str">
        <f t="shared" si="288"/>
        <v>N/A</v>
      </c>
      <c r="I1017" s="25">
        <v>16.559999999999999</v>
      </c>
      <c r="J1017" s="25">
        <v>1.389</v>
      </c>
      <c r="K1017" s="26" t="s">
        <v>1191</v>
      </c>
      <c r="L1017" s="27" t="str">
        <f t="shared" si="289"/>
        <v>Yes</v>
      </c>
    </row>
    <row r="1018" spans="1:12" x14ac:dyDescent="0.25">
      <c r="A1018" s="37" t="s">
        <v>360</v>
      </c>
      <c r="B1018" s="22" t="s">
        <v>49</v>
      </c>
      <c r="C1018" s="23">
        <v>1.7530660226999999</v>
      </c>
      <c r="D1018" s="24" t="str">
        <f t="shared" si="286"/>
        <v>N/A</v>
      </c>
      <c r="E1018" s="23">
        <v>2.1481371793999999</v>
      </c>
      <c r="F1018" s="24" t="str">
        <f t="shared" si="287"/>
        <v>N/A</v>
      </c>
      <c r="G1018" s="23">
        <v>1.9690420226000001</v>
      </c>
      <c r="H1018" s="24" t="str">
        <f t="shared" si="288"/>
        <v>N/A</v>
      </c>
      <c r="I1018" s="25">
        <v>22.54</v>
      </c>
      <c r="J1018" s="25">
        <v>-8.34</v>
      </c>
      <c r="K1018" s="26" t="s">
        <v>1191</v>
      </c>
      <c r="L1018" s="27" t="str">
        <f t="shared" si="289"/>
        <v>Yes</v>
      </c>
    </row>
    <row r="1019" spans="1:12" x14ac:dyDescent="0.25">
      <c r="A1019" s="37" t="s">
        <v>361</v>
      </c>
      <c r="B1019" s="22" t="s">
        <v>49</v>
      </c>
      <c r="C1019" s="28">
        <v>2475379</v>
      </c>
      <c r="D1019" s="24" t="str">
        <f t="shared" si="286"/>
        <v>N/A</v>
      </c>
      <c r="E1019" s="28">
        <v>2714649</v>
      </c>
      <c r="F1019" s="24" t="str">
        <f t="shared" si="287"/>
        <v>N/A</v>
      </c>
      <c r="G1019" s="28">
        <v>2649257</v>
      </c>
      <c r="H1019" s="24" t="str">
        <f t="shared" si="288"/>
        <v>N/A</v>
      </c>
      <c r="I1019" s="25">
        <v>9.6660000000000004</v>
      </c>
      <c r="J1019" s="25">
        <v>-2.41</v>
      </c>
      <c r="K1019" s="26" t="s">
        <v>1191</v>
      </c>
      <c r="L1019" s="27" t="str">
        <f t="shared" si="289"/>
        <v>Yes</v>
      </c>
    </row>
    <row r="1020" spans="1:12" x14ac:dyDescent="0.25">
      <c r="A1020" s="37" t="s">
        <v>95</v>
      </c>
      <c r="B1020" s="22" t="s">
        <v>49</v>
      </c>
      <c r="C1020" s="23">
        <v>18</v>
      </c>
      <c r="D1020" s="24" t="str">
        <f t="shared" si="286"/>
        <v>N/A</v>
      </c>
      <c r="E1020" s="23">
        <v>26</v>
      </c>
      <c r="F1020" s="24" t="str">
        <f t="shared" si="287"/>
        <v>N/A</v>
      </c>
      <c r="G1020" s="23">
        <v>24</v>
      </c>
      <c r="H1020" s="24" t="str">
        <f t="shared" si="288"/>
        <v>N/A</v>
      </c>
      <c r="I1020" s="25">
        <v>44.44</v>
      </c>
      <c r="J1020" s="25">
        <v>-7.69</v>
      </c>
      <c r="K1020" s="26" t="s">
        <v>1191</v>
      </c>
      <c r="L1020" s="27" t="str">
        <f t="shared" si="289"/>
        <v>Yes</v>
      </c>
    </row>
    <row r="1021" spans="1:12" x14ac:dyDescent="0.25">
      <c r="A1021" s="37" t="s">
        <v>362</v>
      </c>
      <c r="B1021" s="22" t="s">
        <v>49</v>
      </c>
      <c r="C1021" s="28">
        <v>137521.05556000001</v>
      </c>
      <c r="D1021" s="24" t="str">
        <f t="shared" si="286"/>
        <v>N/A</v>
      </c>
      <c r="E1021" s="28">
        <v>104409.57692000001</v>
      </c>
      <c r="F1021" s="24" t="str">
        <f t="shared" si="287"/>
        <v>N/A</v>
      </c>
      <c r="G1021" s="28">
        <v>110385.70832999999</v>
      </c>
      <c r="H1021" s="24" t="str">
        <f t="shared" si="288"/>
        <v>N/A</v>
      </c>
      <c r="I1021" s="25">
        <v>-24.1</v>
      </c>
      <c r="J1021" s="25">
        <v>5.7240000000000002</v>
      </c>
      <c r="K1021" s="26" t="s">
        <v>1191</v>
      </c>
      <c r="L1021" s="27" t="str">
        <f t="shared" si="289"/>
        <v>Yes</v>
      </c>
    </row>
    <row r="1022" spans="1:12" x14ac:dyDescent="0.25">
      <c r="A1022" s="37" t="s">
        <v>363</v>
      </c>
      <c r="B1022" s="22" t="s">
        <v>49</v>
      </c>
      <c r="C1022" s="28">
        <v>334226</v>
      </c>
      <c r="D1022" s="24" t="str">
        <f t="shared" si="286"/>
        <v>N/A</v>
      </c>
      <c r="E1022" s="28">
        <v>261130</v>
      </c>
      <c r="F1022" s="24" t="str">
        <f t="shared" si="287"/>
        <v>N/A</v>
      </c>
      <c r="G1022" s="28">
        <v>434649</v>
      </c>
      <c r="H1022" s="24" t="str">
        <f t="shared" si="288"/>
        <v>N/A</v>
      </c>
      <c r="I1022" s="25">
        <v>-21.9</v>
      </c>
      <c r="J1022" s="25">
        <v>66.45</v>
      </c>
      <c r="K1022" s="26" t="s">
        <v>1191</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-33.299999999999997</v>
      </c>
      <c r="J1023" s="25">
        <v>100</v>
      </c>
      <c r="K1023" s="26" t="s">
        <v>1191</v>
      </c>
      <c r="L1023" s="27" t="str">
        <f t="shared" si="289"/>
        <v>No</v>
      </c>
    </row>
    <row r="1024" spans="1:12" x14ac:dyDescent="0.25">
      <c r="A1024" s="40" t="s">
        <v>738</v>
      </c>
      <c r="B1024" s="26" t="s">
        <v>49</v>
      </c>
      <c r="C1024" s="38">
        <v>111408.66667000001</v>
      </c>
      <c r="D1024" s="24" t="str">
        <f t="shared" si="286"/>
        <v>N/A</v>
      </c>
      <c r="E1024" s="38">
        <v>130565</v>
      </c>
      <c r="F1024" s="24" t="str">
        <f t="shared" si="287"/>
        <v>N/A</v>
      </c>
      <c r="G1024" s="38">
        <v>108662.25</v>
      </c>
      <c r="H1024" s="24" t="str">
        <f t="shared" si="288"/>
        <v>N/A</v>
      </c>
      <c r="I1024" s="25">
        <v>17.190000000000001</v>
      </c>
      <c r="J1024" s="25">
        <v>-16.8</v>
      </c>
      <c r="K1024" s="26" t="s">
        <v>1191</v>
      </c>
      <c r="L1024" s="27" t="str">
        <f t="shared" si="289"/>
        <v>Yes</v>
      </c>
    </row>
    <row r="1025" spans="1:12" x14ac:dyDescent="0.25">
      <c r="A1025" s="40" t="s">
        <v>365</v>
      </c>
      <c r="B1025" s="26" t="s">
        <v>49</v>
      </c>
      <c r="C1025" s="38">
        <v>44159902</v>
      </c>
      <c r="D1025" s="24" t="str">
        <f t="shared" si="286"/>
        <v>N/A</v>
      </c>
      <c r="E1025" s="38">
        <v>48713204</v>
      </c>
      <c r="F1025" s="24" t="str">
        <f t="shared" si="287"/>
        <v>N/A</v>
      </c>
      <c r="G1025" s="38">
        <v>31047698</v>
      </c>
      <c r="H1025" s="24" t="str">
        <f t="shared" si="288"/>
        <v>N/A</v>
      </c>
      <c r="I1025" s="25">
        <v>10.31</v>
      </c>
      <c r="J1025" s="25">
        <v>-36.299999999999997</v>
      </c>
      <c r="K1025" s="26" t="s">
        <v>1191</v>
      </c>
      <c r="L1025" s="27" t="str">
        <f t="shared" si="289"/>
        <v>No</v>
      </c>
    </row>
    <row r="1026" spans="1:12" x14ac:dyDescent="0.25">
      <c r="A1026" s="40" t="s">
        <v>96</v>
      </c>
      <c r="B1026" s="26" t="s">
        <v>49</v>
      </c>
      <c r="C1026" s="30">
        <v>246</v>
      </c>
      <c r="D1026" s="24" t="str">
        <f t="shared" si="286"/>
        <v>N/A</v>
      </c>
      <c r="E1026" s="30">
        <v>232</v>
      </c>
      <c r="F1026" s="24" t="str">
        <f t="shared" si="287"/>
        <v>N/A</v>
      </c>
      <c r="G1026" s="30">
        <v>187</v>
      </c>
      <c r="H1026" s="24" t="str">
        <f t="shared" si="288"/>
        <v>N/A</v>
      </c>
      <c r="I1026" s="25">
        <v>-5.69</v>
      </c>
      <c r="J1026" s="25">
        <v>-19.399999999999999</v>
      </c>
      <c r="K1026" s="26" t="s">
        <v>1191</v>
      </c>
      <c r="L1026" s="27" t="str">
        <f t="shared" si="289"/>
        <v>Yes</v>
      </c>
    </row>
    <row r="1027" spans="1:12" x14ac:dyDescent="0.25">
      <c r="A1027" s="40" t="s">
        <v>366</v>
      </c>
      <c r="B1027" s="26" t="s">
        <v>49</v>
      </c>
      <c r="C1027" s="38">
        <v>179511.79675000001</v>
      </c>
      <c r="D1027" s="24" t="str">
        <f t="shared" si="286"/>
        <v>N/A</v>
      </c>
      <c r="E1027" s="38">
        <v>209970.70689999999</v>
      </c>
      <c r="F1027" s="24" t="str">
        <f t="shared" si="287"/>
        <v>N/A</v>
      </c>
      <c r="G1027" s="38">
        <v>166030.47059000001</v>
      </c>
      <c r="H1027" s="24" t="str">
        <f t="shared" si="288"/>
        <v>N/A</v>
      </c>
      <c r="I1027" s="25">
        <v>16.97</v>
      </c>
      <c r="J1027" s="25">
        <v>-20.9</v>
      </c>
      <c r="K1027" s="26" t="s">
        <v>1191</v>
      </c>
      <c r="L1027" s="27" t="str">
        <f t="shared" si="289"/>
        <v>Yes</v>
      </c>
    </row>
    <row r="1028" spans="1:12" x14ac:dyDescent="0.25">
      <c r="A1028" s="40" t="s">
        <v>367</v>
      </c>
      <c r="B1028" s="26" t="s">
        <v>49</v>
      </c>
      <c r="C1028" s="38">
        <v>815210425</v>
      </c>
      <c r="D1028" s="24" t="str">
        <f t="shared" si="286"/>
        <v>N/A</v>
      </c>
      <c r="E1028" s="38">
        <v>878034907</v>
      </c>
      <c r="F1028" s="24" t="str">
        <f t="shared" si="287"/>
        <v>N/A</v>
      </c>
      <c r="G1028" s="38">
        <v>874633019</v>
      </c>
      <c r="H1028" s="24" t="str">
        <f t="shared" si="288"/>
        <v>N/A</v>
      </c>
      <c r="I1028" s="25">
        <v>7.7069999999999999</v>
      </c>
      <c r="J1028" s="25">
        <v>-0.38700000000000001</v>
      </c>
      <c r="K1028" s="26" t="s">
        <v>1191</v>
      </c>
      <c r="L1028" s="27" t="str">
        <f t="shared" si="289"/>
        <v>Yes</v>
      </c>
    </row>
    <row r="1029" spans="1:12" x14ac:dyDescent="0.25">
      <c r="A1029" s="40" t="s">
        <v>368</v>
      </c>
      <c r="B1029" s="26" t="s">
        <v>49</v>
      </c>
      <c r="C1029" s="30">
        <v>19326</v>
      </c>
      <c r="D1029" s="24" t="str">
        <f t="shared" si="286"/>
        <v>N/A</v>
      </c>
      <c r="E1029" s="30">
        <v>19198</v>
      </c>
      <c r="F1029" s="24" t="str">
        <f t="shared" si="287"/>
        <v>N/A</v>
      </c>
      <c r="G1029" s="30">
        <v>19177</v>
      </c>
      <c r="H1029" s="24" t="str">
        <f t="shared" si="288"/>
        <v>N/A</v>
      </c>
      <c r="I1029" s="25">
        <v>-0.66200000000000003</v>
      </c>
      <c r="J1029" s="25">
        <v>-0.109</v>
      </c>
      <c r="K1029" s="26" t="s">
        <v>1191</v>
      </c>
      <c r="L1029" s="27" t="str">
        <f t="shared" si="289"/>
        <v>Yes</v>
      </c>
    </row>
    <row r="1030" spans="1:12" x14ac:dyDescent="0.25">
      <c r="A1030" s="40" t="s">
        <v>369</v>
      </c>
      <c r="B1030" s="26" t="s">
        <v>49</v>
      </c>
      <c r="C1030" s="38">
        <v>42182.056556000003</v>
      </c>
      <c r="D1030" s="24" t="str">
        <f t="shared" si="286"/>
        <v>N/A</v>
      </c>
      <c r="E1030" s="38">
        <v>45735.748879999999</v>
      </c>
      <c r="F1030" s="24" t="str">
        <f t="shared" si="287"/>
        <v>N/A</v>
      </c>
      <c r="G1030" s="38">
        <v>45608.438180999998</v>
      </c>
      <c r="H1030" s="24" t="str">
        <f t="shared" si="288"/>
        <v>N/A</v>
      </c>
      <c r="I1030" s="25">
        <v>8.4250000000000007</v>
      </c>
      <c r="J1030" s="25">
        <v>-0.27800000000000002</v>
      </c>
      <c r="K1030" s="26" t="s">
        <v>1191</v>
      </c>
      <c r="L1030" s="27" t="str">
        <f t="shared" si="289"/>
        <v>Yes</v>
      </c>
    </row>
    <row r="1031" spans="1:12" x14ac:dyDescent="0.25">
      <c r="A1031" s="40" t="s">
        <v>370</v>
      </c>
      <c r="B1031" s="26" t="s">
        <v>49</v>
      </c>
      <c r="C1031" s="38">
        <v>26304640</v>
      </c>
      <c r="D1031" s="24" t="str">
        <f t="shared" si="286"/>
        <v>N/A</v>
      </c>
      <c r="E1031" s="38">
        <v>27300054</v>
      </c>
      <c r="F1031" s="24" t="str">
        <f t="shared" si="287"/>
        <v>N/A</v>
      </c>
      <c r="G1031" s="38">
        <v>29752191</v>
      </c>
      <c r="H1031" s="24" t="str">
        <f t="shared" si="288"/>
        <v>N/A</v>
      </c>
      <c r="I1031" s="25">
        <v>3.7839999999999998</v>
      </c>
      <c r="J1031" s="25">
        <v>8.9819999999999993</v>
      </c>
      <c r="K1031" s="26" t="s">
        <v>1191</v>
      </c>
      <c r="L1031" s="27" t="str">
        <f t="shared" si="289"/>
        <v>Yes</v>
      </c>
    </row>
    <row r="1032" spans="1:12" x14ac:dyDescent="0.25">
      <c r="A1032" s="40" t="s">
        <v>97</v>
      </c>
      <c r="B1032" s="26" t="s">
        <v>49</v>
      </c>
      <c r="C1032" s="30">
        <v>54820</v>
      </c>
      <c r="D1032" s="24" t="str">
        <f t="shared" si="286"/>
        <v>N/A</v>
      </c>
      <c r="E1032" s="30">
        <v>55724</v>
      </c>
      <c r="F1032" s="24" t="str">
        <f t="shared" si="287"/>
        <v>N/A</v>
      </c>
      <c r="G1032" s="30">
        <v>57244</v>
      </c>
      <c r="H1032" s="24" t="str">
        <f t="shared" si="288"/>
        <v>N/A</v>
      </c>
      <c r="I1032" s="25">
        <v>1.649</v>
      </c>
      <c r="J1032" s="25">
        <v>2.7280000000000002</v>
      </c>
      <c r="K1032" s="26" t="s">
        <v>1191</v>
      </c>
      <c r="L1032" s="27" t="str">
        <f t="shared" si="289"/>
        <v>Yes</v>
      </c>
    </row>
    <row r="1033" spans="1:12" x14ac:dyDescent="0.25">
      <c r="A1033" s="40" t="s">
        <v>371</v>
      </c>
      <c r="B1033" s="26" t="s">
        <v>49</v>
      </c>
      <c r="C1033" s="38">
        <v>479.83655599999997</v>
      </c>
      <c r="D1033" s="24" t="str">
        <f t="shared" si="286"/>
        <v>N/A</v>
      </c>
      <c r="E1033" s="38">
        <v>489.91554805999999</v>
      </c>
      <c r="F1033" s="24" t="str">
        <f t="shared" si="287"/>
        <v>N/A</v>
      </c>
      <c r="G1033" s="38">
        <v>519.74339669000005</v>
      </c>
      <c r="H1033" s="24" t="str">
        <f t="shared" si="288"/>
        <v>N/A</v>
      </c>
      <c r="I1033" s="25">
        <v>2.101</v>
      </c>
      <c r="J1033" s="25">
        <v>6.0880000000000001</v>
      </c>
      <c r="K1033" s="26" t="s">
        <v>1191</v>
      </c>
      <c r="L1033" s="27" t="str">
        <f t="shared" si="289"/>
        <v>Yes</v>
      </c>
    </row>
    <row r="1034" spans="1:12" x14ac:dyDescent="0.25">
      <c r="A1034" s="40" t="s">
        <v>372</v>
      </c>
      <c r="B1034" s="26" t="s">
        <v>49</v>
      </c>
      <c r="C1034" s="38">
        <v>7992</v>
      </c>
      <c r="D1034" s="24" t="str">
        <f t="shared" si="286"/>
        <v>N/A</v>
      </c>
      <c r="E1034" s="38">
        <v>11728</v>
      </c>
      <c r="F1034" s="24" t="str">
        <f t="shared" si="287"/>
        <v>N/A</v>
      </c>
      <c r="G1034" s="38">
        <v>27510</v>
      </c>
      <c r="H1034" s="24" t="str">
        <f t="shared" si="288"/>
        <v>N/A</v>
      </c>
      <c r="I1034" s="25">
        <v>46.75</v>
      </c>
      <c r="J1034" s="25">
        <v>134.6</v>
      </c>
      <c r="K1034" s="26" t="s">
        <v>1191</v>
      </c>
      <c r="L1034" s="27" t="str">
        <f t="shared" si="289"/>
        <v>No</v>
      </c>
    </row>
    <row r="1035" spans="1:12" x14ac:dyDescent="0.25">
      <c r="A1035" s="40" t="s">
        <v>98</v>
      </c>
      <c r="B1035" s="26" t="s">
        <v>49</v>
      </c>
      <c r="C1035" s="30">
        <v>80</v>
      </c>
      <c r="D1035" s="24" t="str">
        <f t="shared" si="286"/>
        <v>N/A</v>
      </c>
      <c r="E1035" s="30">
        <v>70</v>
      </c>
      <c r="F1035" s="24" t="str">
        <f t="shared" si="287"/>
        <v>N/A</v>
      </c>
      <c r="G1035" s="30">
        <v>186</v>
      </c>
      <c r="H1035" s="24" t="str">
        <f t="shared" si="288"/>
        <v>N/A</v>
      </c>
      <c r="I1035" s="25">
        <v>-12.5</v>
      </c>
      <c r="J1035" s="25">
        <v>165.7</v>
      </c>
      <c r="K1035" s="26" t="s">
        <v>1191</v>
      </c>
      <c r="L1035" s="27" t="str">
        <f t="shared" si="289"/>
        <v>No</v>
      </c>
    </row>
    <row r="1036" spans="1:12" x14ac:dyDescent="0.25">
      <c r="A1036" s="40" t="s">
        <v>373</v>
      </c>
      <c r="B1036" s="26" t="s">
        <v>49</v>
      </c>
      <c r="C1036" s="38">
        <v>99.9</v>
      </c>
      <c r="D1036" s="24" t="str">
        <f t="shared" si="286"/>
        <v>N/A</v>
      </c>
      <c r="E1036" s="38">
        <v>167.54285714</v>
      </c>
      <c r="F1036" s="24" t="str">
        <f t="shared" si="287"/>
        <v>N/A</v>
      </c>
      <c r="G1036" s="38">
        <v>147.90322581000001</v>
      </c>
      <c r="H1036" s="24" t="str">
        <f t="shared" si="288"/>
        <v>N/A</v>
      </c>
      <c r="I1036" s="25">
        <v>67.709999999999994</v>
      </c>
      <c r="J1036" s="25">
        <v>-11.7</v>
      </c>
      <c r="K1036" s="26" t="s">
        <v>1191</v>
      </c>
      <c r="L1036" s="27" t="str">
        <f t="shared" si="289"/>
        <v>Yes</v>
      </c>
    </row>
    <row r="1037" spans="1:12" x14ac:dyDescent="0.25">
      <c r="A1037" s="40" t="s">
        <v>374</v>
      </c>
      <c r="B1037" s="26" t="s">
        <v>49</v>
      </c>
      <c r="C1037" s="38">
        <v>848917</v>
      </c>
      <c r="D1037" s="24" t="str">
        <f t="shared" si="286"/>
        <v>N/A</v>
      </c>
      <c r="E1037" s="38">
        <v>849850</v>
      </c>
      <c r="F1037" s="24" t="str">
        <f t="shared" si="287"/>
        <v>N/A</v>
      </c>
      <c r="G1037" s="38">
        <v>853218</v>
      </c>
      <c r="H1037" s="24" t="str">
        <f t="shared" si="288"/>
        <v>N/A</v>
      </c>
      <c r="I1037" s="25">
        <v>0.1099</v>
      </c>
      <c r="J1037" s="25">
        <v>0.39629999999999999</v>
      </c>
      <c r="K1037" s="26" t="s">
        <v>1191</v>
      </c>
      <c r="L1037" s="27" t="str">
        <f t="shared" si="289"/>
        <v>Yes</v>
      </c>
    </row>
    <row r="1038" spans="1:12" x14ac:dyDescent="0.25">
      <c r="A1038" s="37" t="s">
        <v>99</v>
      </c>
      <c r="B1038" s="22" t="s">
        <v>49</v>
      </c>
      <c r="C1038" s="23">
        <v>17311</v>
      </c>
      <c r="D1038" s="24" t="str">
        <f t="shared" si="286"/>
        <v>N/A</v>
      </c>
      <c r="E1038" s="23">
        <v>17489</v>
      </c>
      <c r="F1038" s="24" t="str">
        <f t="shared" si="287"/>
        <v>N/A</v>
      </c>
      <c r="G1038" s="23">
        <v>16542</v>
      </c>
      <c r="H1038" s="24" t="str">
        <f t="shared" si="288"/>
        <v>N/A</v>
      </c>
      <c r="I1038" s="25">
        <v>1.028</v>
      </c>
      <c r="J1038" s="25">
        <v>-5.41</v>
      </c>
      <c r="K1038" s="26" t="s">
        <v>1191</v>
      </c>
      <c r="L1038" s="27" t="str">
        <f t="shared" si="289"/>
        <v>Yes</v>
      </c>
    </row>
    <row r="1039" spans="1:12" x14ac:dyDescent="0.25">
      <c r="A1039" s="37" t="s">
        <v>375</v>
      </c>
      <c r="B1039" s="22" t="s">
        <v>49</v>
      </c>
      <c r="C1039" s="28">
        <v>49.039165848000003</v>
      </c>
      <c r="D1039" s="24" t="str">
        <f t="shared" si="286"/>
        <v>N/A</v>
      </c>
      <c r="E1039" s="28">
        <v>48.593401567000001</v>
      </c>
      <c r="F1039" s="24" t="str">
        <f t="shared" si="287"/>
        <v>N/A</v>
      </c>
      <c r="G1039" s="28">
        <v>51.578890098000002</v>
      </c>
      <c r="H1039" s="24" t="str">
        <f t="shared" si="288"/>
        <v>N/A</v>
      </c>
      <c r="I1039" s="25">
        <v>-0.90900000000000003</v>
      </c>
      <c r="J1039" s="25">
        <v>6.1440000000000001</v>
      </c>
      <c r="K1039" s="26" t="s">
        <v>1191</v>
      </c>
      <c r="L1039" s="27" t="str">
        <f t="shared" si="289"/>
        <v>Yes</v>
      </c>
    </row>
    <row r="1040" spans="1:12" x14ac:dyDescent="0.25">
      <c r="A1040" s="37" t="s">
        <v>376</v>
      </c>
      <c r="B1040" s="22" t="s">
        <v>49</v>
      </c>
      <c r="C1040" s="28">
        <v>15049988</v>
      </c>
      <c r="D1040" s="24" t="str">
        <f t="shared" si="286"/>
        <v>N/A</v>
      </c>
      <c r="E1040" s="28">
        <v>17718883</v>
      </c>
      <c r="F1040" s="24" t="str">
        <f t="shared" si="287"/>
        <v>N/A</v>
      </c>
      <c r="G1040" s="28">
        <v>17364098</v>
      </c>
      <c r="H1040" s="24" t="str">
        <f t="shared" si="288"/>
        <v>N/A</v>
      </c>
      <c r="I1040" s="25">
        <v>17.73</v>
      </c>
      <c r="J1040" s="25">
        <v>-2</v>
      </c>
      <c r="K1040" s="26" t="s">
        <v>1191</v>
      </c>
      <c r="L1040" s="27" t="str">
        <f t="shared" si="289"/>
        <v>Yes</v>
      </c>
    </row>
    <row r="1041" spans="1:12" x14ac:dyDescent="0.25">
      <c r="A1041" s="37" t="s">
        <v>377</v>
      </c>
      <c r="B1041" s="22" t="s">
        <v>49</v>
      </c>
      <c r="C1041" s="23">
        <v>25860</v>
      </c>
      <c r="D1041" s="24" t="str">
        <f t="shared" si="286"/>
        <v>N/A</v>
      </c>
      <c r="E1041" s="23">
        <v>27148</v>
      </c>
      <c r="F1041" s="24" t="str">
        <f t="shared" si="287"/>
        <v>N/A</v>
      </c>
      <c r="G1041" s="23">
        <v>26156</v>
      </c>
      <c r="H1041" s="24" t="str">
        <f t="shared" si="288"/>
        <v>N/A</v>
      </c>
      <c r="I1041" s="25">
        <v>4.9809999999999999</v>
      </c>
      <c r="J1041" s="25">
        <v>-3.65</v>
      </c>
      <c r="K1041" s="26" t="s">
        <v>1191</v>
      </c>
      <c r="L1041" s="27" t="str">
        <f t="shared" si="289"/>
        <v>Yes</v>
      </c>
    </row>
    <row r="1042" spans="1:12" x14ac:dyDescent="0.25">
      <c r="A1042" s="37" t="s">
        <v>378</v>
      </c>
      <c r="B1042" s="22" t="s">
        <v>49</v>
      </c>
      <c r="C1042" s="28">
        <v>581.97942768999997</v>
      </c>
      <c r="D1042" s="24" t="str">
        <f t="shared" si="286"/>
        <v>N/A</v>
      </c>
      <c r="E1042" s="28">
        <v>652.67728746</v>
      </c>
      <c r="F1042" s="24" t="str">
        <f t="shared" si="287"/>
        <v>N/A</v>
      </c>
      <c r="G1042" s="28">
        <v>663.86672274</v>
      </c>
      <c r="H1042" s="24" t="str">
        <f t="shared" si="288"/>
        <v>N/A</v>
      </c>
      <c r="I1042" s="25">
        <v>12.15</v>
      </c>
      <c r="J1042" s="25">
        <v>1.714</v>
      </c>
      <c r="K1042" s="26" t="s">
        <v>1191</v>
      </c>
      <c r="L1042" s="27" t="str">
        <f t="shared" si="289"/>
        <v>Yes</v>
      </c>
    </row>
    <row r="1043" spans="1:12" x14ac:dyDescent="0.25">
      <c r="A1043" s="37" t="s">
        <v>379</v>
      </c>
      <c r="B1043" s="22" t="s">
        <v>49</v>
      </c>
      <c r="C1043" s="28">
        <v>542673</v>
      </c>
      <c r="D1043" s="24" t="str">
        <f t="shared" si="286"/>
        <v>N/A</v>
      </c>
      <c r="E1043" s="28">
        <v>521457</v>
      </c>
      <c r="F1043" s="24" t="str">
        <f t="shared" si="287"/>
        <v>N/A</v>
      </c>
      <c r="G1043" s="28">
        <v>551920</v>
      </c>
      <c r="H1043" s="24" t="str">
        <f t="shared" si="288"/>
        <v>N/A</v>
      </c>
      <c r="I1043" s="25">
        <v>-3.91</v>
      </c>
      <c r="J1043" s="25">
        <v>5.8419999999999996</v>
      </c>
      <c r="K1043" s="26" t="s">
        <v>1191</v>
      </c>
      <c r="L1043" s="27" t="str">
        <f t="shared" si="289"/>
        <v>Yes</v>
      </c>
    </row>
    <row r="1044" spans="1:12" x14ac:dyDescent="0.25">
      <c r="A1044" s="37" t="s">
        <v>100</v>
      </c>
      <c r="B1044" s="22" t="s">
        <v>49</v>
      </c>
      <c r="C1044" s="23">
        <v>4495</v>
      </c>
      <c r="D1044" s="24" t="str">
        <f t="shared" si="286"/>
        <v>N/A</v>
      </c>
      <c r="E1044" s="23">
        <v>4414</v>
      </c>
      <c r="F1044" s="24" t="str">
        <f t="shared" si="287"/>
        <v>N/A</v>
      </c>
      <c r="G1044" s="23">
        <v>4125</v>
      </c>
      <c r="H1044" s="24" t="str">
        <f t="shared" si="288"/>
        <v>N/A</v>
      </c>
      <c r="I1044" s="25">
        <v>-1.8</v>
      </c>
      <c r="J1044" s="25">
        <v>-6.55</v>
      </c>
      <c r="K1044" s="26" t="s">
        <v>1191</v>
      </c>
      <c r="L1044" s="27" t="str">
        <f t="shared" si="289"/>
        <v>Yes</v>
      </c>
    </row>
    <row r="1045" spans="1:12" x14ac:dyDescent="0.25">
      <c r="A1045" s="37" t="s">
        <v>380</v>
      </c>
      <c r="B1045" s="22" t="s">
        <v>49</v>
      </c>
      <c r="C1045" s="28">
        <v>120.72814237999999</v>
      </c>
      <c r="D1045" s="24" t="str">
        <f t="shared" si="286"/>
        <v>N/A</v>
      </c>
      <c r="E1045" s="28">
        <v>118.13706388999999</v>
      </c>
      <c r="F1045" s="24" t="str">
        <f t="shared" si="287"/>
        <v>N/A</v>
      </c>
      <c r="G1045" s="28">
        <v>133.79878787999999</v>
      </c>
      <c r="H1045" s="24" t="str">
        <f t="shared" si="288"/>
        <v>N/A</v>
      </c>
      <c r="I1045" s="25">
        <v>-2.15</v>
      </c>
      <c r="J1045" s="25">
        <v>13.26</v>
      </c>
      <c r="K1045" s="26" t="s">
        <v>1191</v>
      </c>
      <c r="L1045" s="27" t="str">
        <f t="shared" si="289"/>
        <v>Yes</v>
      </c>
    </row>
    <row r="1046" spans="1:12" x14ac:dyDescent="0.25">
      <c r="A1046" s="37" t="s">
        <v>381</v>
      </c>
      <c r="B1046" s="22" t="s">
        <v>49</v>
      </c>
      <c r="C1046" s="28">
        <v>104292749</v>
      </c>
      <c r="D1046" s="24" t="str">
        <f t="shared" si="286"/>
        <v>N/A</v>
      </c>
      <c r="E1046" s="28">
        <v>114829839</v>
      </c>
      <c r="F1046" s="24" t="str">
        <f t="shared" si="287"/>
        <v>N/A</v>
      </c>
      <c r="G1046" s="28">
        <v>125284776</v>
      </c>
      <c r="H1046" s="24" t="str">
        <f t="shared" si="288"/>
        <v>N/A</v>
      </c>
      <c r="I1046" s="25">
        <v>10.1</v>
      </c>
      <c r="J1046" s="25">
        <v>9.1050000000000004</v>
      </c>
      <c r="K1046" s="26" t="s">
        <v>1191</v>
      </c>
      <c r="L1046" s="27" t="str">
        <f t="shared" si="289"/>
        <v>Yes</v>
      </c>
    </row>
    <row r="1047" spans="1:12" x14ac:dyDescent="0.25">
      <c r="A1047" s="37" t="s">
        <v>382</v>
      </c>
      <c r="B1047" s="22" t="s">
        <v>49</v>
      </c>
      <c r="C1047" s="23">
        <v>7430</v>
      </c>
      <c r="D1047" s="24" t="str">
        <f t="shared" si="286"/>
        <v>N/A</v>
      </c>
      <c r="E1047" s="23">
        <v>7746</v>
      </c>
      <c r="F1047" s="24" t="str">
        <f t="shared" si="287"/>
        <v>N/A</v>
      </c>
      <c r="G1047" s="23">
        <v>8100</v>
      </c>
      <c r="H1047" s="24" t="str">
        <f t="shared" si="288"/>
        <v>N/A</v>
      </c>
      <c r="I1047" s="25">
        <v>4.2530000000000001</v>
      </c>
      <c r="J1047" s="25">
        <v>4.57</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14036.709151999999</v>
      </c>
      <c r="D1048" s="24" t="str">
        <f t="shared" si="286"/>
        <v>N/A</v>
      </c>
      <c r="E1048" s="28">
        <v>14824.404725</v>
      </c>
      <c r="F1048" s="24" t="str">
        <f t="shared" si="287"/>
        <v>N/A</v>
      </c>
      <c r="G1048" s="28">
        <v>15467.256296</v>
      </c>
      <c r="H1048" s="24" t="str">
        <f t="shared" si="288"/>
        <v>N/A</v>
      </c>
      <c r="I1048" s="25">
        <v>5.6120000000000001</v>
      </c>
      <c r="J1048" s="25">
        <v>4.3360000000000003</v>
      </c>
      <c r="K1048" s="26" t="s">
        <v>1191</v>
      </c>
      <c r="L1048" s="27" t="str">
        <f t="shared" si="290"/>
        <v>Yes</v>
      </c>
    </row>
    <row r="1049" spans="1:12" x14ac:dyDescent="0.25">
      <c r="A1049" s="37" t="s">
        <v>384</v>
      </c>
      <c r="B1049" s="22" t="s">
        <v>49</v>
      </c>
      <c r="C1049" s="28">
        <v>8592935</v>
      </c>
      <c r="D1049" s="24" t="str">
        <f t="shared" si="286"/>
        <v>N/A</v>
      </c>
      <c r="E1049" s="28">
        <v>10036701</v>
      </c>
      <c r="F1049" s="24" t="str">
        <f t="shared" si="287"/>
        <v>N/A</v>
      </c>
      <c r="G1049" s="28">
        <v>11136628</v>
      </c>
      <c r="H1049" s="24" t="str">
        <f t="shared" si="288"/>
        <v>N/A</v>
      </c>
      <c r="I1049" s="25">
        <v>16.8</v>
      </c>
      <c r="J1049" s="25">
        <v>10.96</v>
      </c>
      <c r="K1049" s="26" t="s">
        <v>1191</v>
      </c>
      <c r="L1049" s="27" t="str">
        <f t="shared" si="290"/>
        <v>Yes</v>
      </c>
    </row>
    <row r="1050" spans="1:12" x14ac:dyDescent="0.25">
      <c r="A1050" s="37" t="s">
        <v>101</v>
      </c>
      <c r="B1050" s="22" t="s">
        <v>49</v>
      </c>
      <c r="C1050" s="23">
        <v>41350</v>
      </c>
      <c r="D1050" s="24" t="str">
        <f t="shared" si="286"/>
        <v>N/A</v>
      </c>
      <c r="E1050" s="23">
        <v>42273</v>
      </c>
      <c r="F1050" s="24" t="str">
        <f t="shared" si="287"/>
        <v>N/A</v>
      </c>
      <c r="G1050" s="23">
        <v>43307</v>
      </c>
      <c r="H1050" s="24" t="str">
        <f t="shared" si="288"/>
        <v>N/A</v>
      </c>
      <c r="I1050" s="25">
        <v>2.2320000000000002</v>
      </c>
      <c r="J1050" s="25">
        <v>2.4460000000000002</v>
      </c>
      <c r="K1050" s="26" t="s">
        <v>1191</v>
      </c>
      <c r="L1050" s="27" t="str">
        <f t="shared" si="290"/>
        <v>Yes</v>
      </c>
    </row>
    <row r="1051" spans="1:12" x14ac:dyDescent="0.25">
      <c r="A1051" s="37" t="s">
        <v>385</v>
      </c>
      <c r="B1051" s="22" t="s">
        <v>49</v>
      </c>
      <c r="C1051" s="28">
        <v>207.80979443999999</v>
      </c>
      <c r="D1051" s="24" t="str">
        <f t="shared" si="286"/>
        <v>N/A</v>
      </c>
      <c r="E1051" s="28">
        <v>237.42580369999999</v>
      </c>
      <c r="F1051" s="24" t="str">
        <f t="shared" si="287"/>
        <v>N/A</v>
      </c>
      <c r="G1051" s="28">
        <v>257.15537904000001</v>
      </c>
      <c r="H1051" s="24" t="str">
        <f t="shared" si="288"/>
        <v>N/A</v>
      </c>
      <c r="I1051" s="25">
        <v>14.25</v>
      </c>
      <c r="J1051" s="25">
        <v>8.31</v>
      </c>
      <c r="K1051" s="26" t="s">
        <v>1191</v>
      </c>
      <c r="L1051" s="27" t="str">
        <f t="shared" si="290"/>
        <v>Yes</v>
      </c>
    </row>
    <row r="1052" spans="1:12" x14ac:dyDescent="0.25">
      <c r="A1052" s="37" t="s">
        <v>386</v>
      </c>
      <c r="B1052" s="22" t="s">
        <v>49</v>
      </c>
      <c r="C1052" s="28">
        <v>7577484</v>
      </c>
      <c r="D1052" s="24" t="str">
        <f t="shared" si="286"/>
        <v>N/A</v>
      </c>
      <c r="E1052" s="28">
        <v>8572551</v>
      </c>
      <c r="F1052" s="24" t="str">
        <f t="shared" si="287"/>
        <v>N/A</v>
      </c>
      <c r="G1052" s="28">
        <v>7948365</v>
      </c>
      <c r="H1052" s="24" t="str">
        <f t="shared" si="288"/>
        <v>N/A</v>
      </c>
      <c r="I1052" s="25">
        <v>13.13</v>
      </c>
      <c r="J1052" s="25">
        <v>-7.28</v>
      </c>
      <c r="K1052" s="26" t="s">
        <v>1191</v>
      </c>
      <c r="L1052" s="27" t="str">
        <f t="shared" si="290"/>
        <v>Yes</v>
      </c>
    </row>
    <row r="1053" spans="1:12" x14ac:dyDescent="0.25">
      <c r="A1053" s="37" t="s">
        <v>102</v>
      </c>
      <c r="B1053" s="22" t="s">
        <v>49</v>
      </c>
      <c r="C1053" s="23">
        <v>25754</v>
      </c>
      <c r="D1053" s="24" t="str">
        <f t="shared" si="286"/>
        <v>N/A</v>
      </c>
      <c r="E1053" s="23">
        <v>26896</v>
      </c>
      <c r="F1053" s="24" t="str">
        <f t="shared" si="287"/>
        <v>N/A</v>
      </c>
      <c r="G1053" s="23">
        <v>26832</v>
      </c>
      <c r="H1053" s="24" t="str">
        <f t="shared" si="288"/>
        <v>N/A</v>
      </c>
      <c r="I1053" s="25">
        <v>4.4340000000000002</v>
      </c>
      <c r="J1053" s="25">
        <v>-0.23799999999999999</v>
      </c>
      <c r="K1053" s="26" t="s">
        <v>1191</v>
      </c>
      <c r="L1053" s="27" t="str">
        <f t="shared" si="290"/>
        <v>Yes</v>
      </c>
    </row>
    <row r="1054" spans="1:12" x14ac:dyDescent="0.25">
      <c r="A1054" s="37" t="s">
        <v>387</v>
      </c>
      <c r="B1054" s="22" t="s">
        <v>49</v>
      </c>
      <c r="C1054" s="28">
        <v>294.22551836999997</v>
      </c>
      <c r="D1054" s="24" t="str">
        <f t="shared" si="286"/>
        <v>N/A</v>
      </c>
      <c r="E1054" s="28">
        <v>318.72958804000001</v>
      </c>
      <c r="F1054" s="24" t="str">
        <f t="shared" si="287"/>
        <v>N/A</v>
      </c>
      <c r="G1054" s="28">
        <v>296.22707960999998</v>
      </c>
      <c r="H1054" s="24" t="str">
        <f t="shared" si="288"/>
        <v>N/A</v>
      </c>
      <c r="I1054" s="25">
        <v>8.3279999999999994</v>
      </c>
      <c r="J1054" s="25">
        <v>-7.06</v>
      </c>
      <c r="K1054" s="26" t="s">
        <v>1191</v>
      </c>
      <c r="L1054" s="27" t="str">
        <f t="shared" si="290"/>
        <v>Yes</v>
      </c>
    </row>
    <row r="1055" spans="1:12" x14ac:dyDescent="0.25">
      <c r="A1055" s="37" t="s">
        <v>388</v>
      </c>
      <c r="B1055" s="22" t="s">
        <v>49</v>
      </c>
      <c r="C1055" s="28">
        <v>22169783</v>
      </c>
      <c r="D1055" s="24" t="str">
        <f t="shared" si="286"/>
        <v>N/A</v>
      </c>
      <c r="E1055" s="28">
        <v>23958076</v>
      </c>
      <c r="F1055" s="24" t="str">
        <f t="shared" si="287"/>
        <v>N/A</v>
      </c>
      <c r="G1055" s="28">
        <v>22427309</v>
      </c>
      <c r="H1055" s="24" t="str">
        <f t="shared" si="288"/>
        <v>N/A</v>
      </c>
      <c r="I1055" s="25">
        <v>8.0660000000000007</v>
      </c>
      <c r="J1055" s="25">
        <v>-6.39</v>
      </c>
      <c r="K1055" s="26" t="s">
        <v>1191</v>
      </c>
      <c r="L1055" s="27" t="str">
        <f t="shared" si="290"/>
        <v>Yes</v>
      </c>
    </row>
    <row r="1056" spans="1:12" x14ac:dyDescent="0.25">
      <c r="A1056" s="77" t="s">
        <v>624</v>
      </c>
      <c r="B1056" s="23" t="s">
        <v>49</v>
      </c>
      <c r="C1056" s="23">
        <v>10346</v>
      </c>
      <c r="D1056" s="24" t="str">
        <f t="shared" si="286"/>
        <v>N/A</v>
      </c>
      <c r="E1056" s="23">
        <v>12654</v>
      </c>
      <c r="F1056" s="24" t="str">
        <f t="shared" si="287"/>
        <v>N/A</v>
      </c>
      <c r="G1056" s="23">
        <v>14056</v>
      </c>
      <c r="H1056" s="24" t="str">
        <f t="shared" si="288"/>
        <v>N/A</v>
      </c>
      <c r="I1056" s="25">
        <v>22.31</v>
      </c>
      <c r="J1056" s="25">
        <v>11.08</v>
      </c>
      <c r="K1056" s="30" t="s">
        <v>1191</v>
      </c>
      <c r="L1056" s="27" t="str">
        <f t="shared" si="290"/>
        <v>Yes</v>
      </c>
    </row>
    <row r="1057" spans="1:12" x14ac:dyDescent="0.25">
      <c r="A1057" s="37" t="s">
        <v>389</v>
      </c>
      <c r="B1057" s="22" t="s">
        <v>49</v>
      </c>
      <c r="C1057" s="28">
        <v>2142.8361685999998</v>
      </c>
      <c r="D1057" s="24" t="str">
        <f t="shared" si="286"/>
        <v>N/A</v>
      </c>
      <c r="E1057" s="28">
        <v>1893.320373</v>
      </c>
      <c r="F1057" s="24" t="str">
        <f t="shared" si="287"/>
        <v>N/A</v>
      </c>
      <c r="G1057" s="28">
        <v>1595.5683693999999</v>
      </c>
      <c r="H1057" s="24" t="str">
        <f t="shared" si="288"/>
        <v>N/A</v>
      </c>
      <c r="I1057" s="25">
        <v>-11.6</v>
      </c>
      <c r="J1057" s="25">
        <v>-15.7</v>
      </c>
      <c r="K1057" s="26" t="s">
        <v>1191</v>
      </c>
      <c r="L1057" s="27" t="str">
        <f t="shared" si="290"/>
        <v>Yes</v>
      </c>
    </row>
    <row r="1058" spans="1:12" x14ac:dyDescent="0.25">
      <c r="A1058" s="37" t="s">
        <v>390</v>
      </c>
      <c r="B1058" s="22" t="s">
        <v>49</v>
      </c>
      <c r="C1058" s="28">
        <v>2372988</v>
      </c>
      <c r="D1058" s="24" t="str">
        <f t="shared" si="286"/>
        <v>N/A</v>
      </c>
      <c r="E1058" s="28">
        <v>2578832</v>
      </c>
      <c r="F1058" s="24" t="str">
        <f t="shared" si="287"/>
        <v>N/A</v>
      </c>
      <c r="G1058" s="28">
        <v>3149772</v>
      </c>
      <c r="H1058" s="24" t="str">
        <f t="shared" si="288"/>
        <v>N/A</v>
      </c>
      <c r="I1058" s="25">
        <v>8.6739999999999995</v>
      </c>
      <c r="J1058" s="25">
        <v>22.14</v>
      </c>
      <c r="K1058" s="26" t="s">
        <v>1191</v>
      </c>
      <c r="L1058" s="27" t="str">
        <f t="shared" si="290"/>
        <v>Yes</v>
      </c>
    </row>
    <row r="1059" spans="1:12" x14ac:dyDescent="0.25">
      <c r="A1059" s="37" t="s">
        <v>38</v>
      </c>
      <c r="B1059" s="22" t="s">
        <v>49</v>
      </c>
      <c r="C1059" s="23">
        <v>11778</v>
      </c>
      <c r="D1059" s="24" t="str">
        <f t="shared" si="286"/>
        <v>N/A</v>
      </c>
      <c r="E1059" s="23">
        <v>12269</v>
      </c>
      <c r="F1059" s="24" t="str">
        <f t="shared" si="287"/>
        <v>N/A</v>
      </c>
      <c r="G1059" s="23">
        <v>13036</v>
      </c>
      <c r="H1059" s="24" t="str">
        <f t="shared" si="288"/>
        <v>N/A</v>
      </c>
      <c r="I1059" s="25">
        <v>4.1689999999999996</v>
      </c>
      <c r="J1059" s="25">
        <v>6.2519999999999998</v>
      </c>
      <c r="K1059" s="26" t="s">
        <v>1191</v>
      </c>
      <c r="L1059" s="27" t="str">
        <f t="shared" si="290"/>
        <v>Yes</v>
      </c>
    </row>
    <row r="1060" spans="1:12" x14ac:dyDescent="0.25">
      <c r="A1060" s="37" t="s">
        <v>391</v>
      </c>
      <c r="B1060" s="22" t="s">
        <v>49</v>
      </c>
      <c r="C1060" s="28">
        <v>201.47631177</v>
      </c>
      <c r="D1060" s="24" t="str">
        <f t="shared" si="286"/>
        <v>N/A</v>
      </c>
      <c r="E1060" s="28">
        <v>210.1908876</v>
      </c>
      <c r="F1060" s="24" t="str">
        <f t="shared" si="287"/>
        <v>N/A</v>
      </c>
      <c r="G1060" s="28">
        <v>241.6210494</v>
      </c>
      <c r="H1060" s="24" t="str">
        <f t="shared" si="288"/>
        <v>N/A</v>
      </c>
      <c r="I1060" s="25">
        <v>4.3250000000000002</v>
      </c>
      <c r="J1060" s="25">
        <v>14.95</v>
      </c>
      <c r="K1060" s="26" t="s">
        <v>1191</v>
      </c>
      <c r="L1060" s="27" t="str">
        <f t="shared" si="290"/>
        <v>Yes</v>
      </c>
    </row>
    <row r="1061" spans="1:12" ht="12.75" customHeight="1" x14ac:dyDescent="0.25">
      <c r="A1061" s="37" t="s">
        <v>392</v>
      </c>
      <c r="B1061" s="22" t="s">
        <v>49</v>
      </c>
      <c r="C1061" s="28">
        <v>22551440</v>
      </c>
      <c r="D1061" s="24" t="str">
        <f t="shared" si="286"/>
        <v>N/A</v>
      </c>
      <c r="E1061" s="28">
        <v>23760342</v>
      </c>
      <c r="F1061" s="24" t="str">
        <f t="shared" si="287"/>
        <v>N/A</v>
      </c>
      <c r="G1061" s="28">
        <v>24896508</v>
      </c>
      <c r="H1061" s="24" t="str">
        <f t="shared" si="288"/>
        <v>N/A</v>
      </c>
      <c r="I1061" s="25">
        <v>5.3609999999999998</v>
      </c>
      <c r="J1061" s="25">
        <v>4.782</v>
      </c>
      <c r="K1061" s="26" t="s">
        <v>1191</v>
      </c>
      <c r="L1061" s="27" t="str">
        <f t="shared" si="290"/>
        <v>Yes</v>
      </c>
    </row>
    <row r="1062" spans="1:12" x14ac:dyDescent="0.25">
      <c r="A1062" s="37" t="s">
        <v>393</v>
      </c>
      <c r="B1062" s="22" t="s">
        <v>49</v>
      </c>
      <c r="C1062" s="23">
        <v>3241</v>
      </c>
      <c r="D1062" s="24" t="str">
        <f t="shared" si="286"/>
        <v>N/A</v>
      </c>
      <c r="E1062" s="23">
        <v>3262</v>
      </c>
      <c r="F1062" s="24" t="str">
        <f t="shared" si="287"/>
        <v>N/A</v>
      </c>
      <c r="G1062" s="23">
        <v>3458</v>
      </c>
      <c r="H1062" s="24" t="str">
        <f t="shared" si="288"/>
        <v>N/A</v>
      </c>
      <c r="I1062" s="25">
        <v>0.64790000000000003</v>
      </c>
      <c r="J1062" s="25">
        <v>6.0090000000000003</v>
      </c>
      <c r="K1062" s="26" t="s">
        <v>1191</v>
      </c>
      <c r="L1062" s="27" t="str">
        <f t="shared" si="290"/>
        <v>Yes</v>
      </c>
    </row>
    <row r="1063" spans="1:12" x14ac:dyDescent="0.25">
      <c r="A1063" s="37" t="s">
        <v>394</v>
      </c>
      <c r="B1063" s="22" t="s">
        <v>49</v>
      </c>
      <c r="C1063" s="28">
        <v>6958.1734033000002</v>
      </c>
      <c r="D1063" s="24" t="str">
        <f t="shared" si="286"/>
        <v>N/A</v>
      </c>
      <c r="E1063" s="28">
        <v>7283.9797669999998</v>
      </c>
      <c r="F1063" s="24" t="str">
        <f t="shared" si="287"/>
        <v>N/A</v>
      </c>
      <c r="G1063" s="28">
        <v>7199.6842104999996</v>
      </c>
      <c r="H1063" s="24" t="str">
        <f t="shared" si="288"/>
        <v>N/A</v>
      </c>
      <c r="I1063" s="25">
        <v>4.6820000000000004</v>
      </c>
      <c r="J1063" s="25">
        <v>-1.1599999999999999</v>
      </c>
      <c r="K1063" s="26" t="s">
        <v>1191</v>
      </c>
      <c r="L1063" s="27" t="str">
        <f t="shared" si="290"/>
        <v>Yes</v>
      </c>
    </row>
    <row r="1064" spans="1:12" ht="12.75" customHeight="1" x14ac:dyDescent="0.25">
      <c r="A1064" s="37" t="s">
        <v>395</v>
      </c>
      <c r="B1064" s="22" t="s">
        <v>49</v>
      </c>
      <c r="C1064" s="28">
        <v>282600</v>
      </c>
      <c r="D1064" s="24" t="str">
        <f t="shared" si="286"/>
        <v>N/A</v>
      </c>
      <c r="E1064" s="28">
        <v>316455</v>
      </c>
      <c r="F1064" s="24" t="str">
        <f t="shared" si="287"/>
        <v>N/A</v>
      </c>
      <c r="G1064" s="28">
        <v>321435</v>
      </c>
      <c r="H1064" s="24" t="str">
        <f t="shared" si="288"/>
        <v>N/A</v>
      </c>
      <c r="I1064" s="25">
        <v>11.98</v>
      </c>
      <c r="J1064" s="25">
        <v>1.5740000000000001</v>
      </c>
      <c r="K1064" s="26" t="s">
        <v>1191</v>
      </c>
      <c r="L1064" s="27" t="str">
        <f t="shared" si="290"/>
        <v>Yes</v>
      </c>
    </row>
    <row r="1065" spans="1:12" x14ac:dyDescent="0.25">
      <c r="A1065" s="37" t="s">
        <v>396</v>
      </c>
      <c r="B1065" s="22" t="s">
        <v>49</v>
      </c>
      <c r="C1065" s="23">
        <v>1129</v>
      </c>
      <c r="D1065" s="24" t="str">
        <f t="shared" si="286"/>
        <v>N/A</v>
      </c>
      <c r="E1065" s="23">
        <v>1184</v>
      </c>
      <c r="F1065" s="24" t="str">
        <f t="shared" si="287"/>
        <v>N/A</v>
      </c>
      <c r="G1065" s="23">
        <v>1207</v>
      </c>
      <c r="H1065" s="24" t="str">
        <f t="shared" si="288"/>
        <v>N/A</v>
      </c>
      <c r="I1065" s="25">
        <v>4.8719999999999999</v>
      </c>
      <c r="J1065" s="25">
        <v>1.9430000000000001</v>
      </c>
      <c r="K1065" s="26" t="s">
        <v>1191</v>
      </c>
      <c r="L1065" s="27" t="str">
        <f t="shared" si="290"/>
        <v>Yes</v>
      </c>
    </row>
    <row r="1066" spans="1:12" x14ac:dyDescent="0.25">
      <c r="A1066" s="37" t="s">
        <v>397</v>
      </c>
      <c r="B1066" s="22" t="s">
        <v>49</v>
      </c>
      <c r="C1066" s="28">
        <v>250.31000886000001</v>
      </c>
      <c r="D1066" s="24" t="str">
        <f t="shared" si="286"/>
        <v>N/A</v>
      </c>
      <c r="E1066" s="28">
        <v>267.27618243000001</v>
      </c>
      <c r="F1066" s="24" t="str">
        <f t="shared" si="287"/>
        <v>N/A</v>
      </c>
      <c r="G1066" s="28">
        <v>266.30903065000001</v>
      </c>
      <c r="H1066" s="24" t="str">
        <f t="shared" si="288"/>
        <v>N/A</v>
      </c>
      <c r="I1066" s="25">
        <v>6.7779999999999996</v>
      </c>
      <c r="J1066" s="25">
        <v>-0.36199999999999999</v>
      </c>
      <c r="K1066" s="26" t="s">
        <v>1191</v>
      </c>
      <c r="L1066" s="27" t="str">
        <f t="shared" si="290"/>
        <v>Yes</v>
      </c>
    </row>
    <row r="1067" spans="1:12" x14ac:dyDescent="0.25">
      <c r="A1067" s="37" t="s">
        <v>398</v>
      </c>
      <c r="B1067" s="22" t="s">
        <v>49</v>
      </c>
      <c r="C1067" s="28">
        <v>498463</v>
      </c>
      <c r="D1067" s="24" t="str">
        <f t="shared" si="286"/>
        <v>N/A</v>
      </c>
      <c r="E1067" s="28">
        <v>61386</v>
      </c>
      <c r="F1067" s="24" t="str">
        <f t="shared" si="287"/>
        <v>N/A</v>
      </c>
      <c r="G1067" s="28">
        <v>48132</v>
      </c>
      <c r="H1067" s="24" t="str">
        <f t="shared" si="288"/>
        <v>N/A</v>
      </c>
      <c r="I1067" s="25">
        <v>-87.7</v>
      </c>
      <c r="J1067" s="25">
        <v>-21.6</v>
      </c>
      <c r="K1067" s="26" t="s">
        <v>1191</v>
      </c>
      <c r="L1067" s="27" t="str">
        <f t="shared" si="290"/>
        <v>Yes</v>
      </c>
    </row>
    <row r="1068" spans="1:12" x14ac:dyDescent="0.25">
      <c r="A1068" s="37" t="s">
        <v>399</v>
      </c>
      <c r="B1068" s="22" t="s">
        <v>49</v>
      </c>
      <c r="C1068" s="23">
        <v>415</v>
      </c>
      <c r="D1068" s="24" t="str">
        <f t="shared" si="286"/>
        <v>N/A</v>
      </c>
      <c r="E1068" s="23">
        <v>54</v>
      </c>
      <c r="F1068" s="24" t="str">
        <f t="shared" si="287"/>
        <v>N/A</v>
      </c>
      <c r="G1068" s="23">
        <v>56</v>
      </c>
      <c r="H1068" s="24" t="str">
        <f t="shared" si="288"/>
        <v>N/A</v>
      </c>
      <c r="I1068" s="25">
        <v>-87</v>
      </c>
      <c r="J1068" s="25">
        <v>3.7040000000000002</v>
      </c>
      <c r="K1068" s="26" t="s">
        <v>1191</v>
      </c>
      <c r="L1068" s="27" t="str">
        <f t="shared" si="290"/>
        <v>Yes</v>
      </c>
    </row>
    <row r="1069" spans="1:12" x14ac:dyDescent="0.25">
      <c r="A1069" s="37" t="s">
        <v>400</v>
      </c>
      <c r="B1069" s="22" t="s">
        <v>49</v>
      </c>
      <c r="C1069" s="28">
        <v>1201.1156627</v>
      </c>
      <c r="D1069" s="24" t="str">
        <f t="shared" si="286"/>
        <v>N/A</v>
      </c>
      <c r="E1069" s="28">
        <v>1136.7777778</v>
      </c>
      <c r="F1069" s="24" t="str">
        <f t="shared" si="287"/>
        <v>N/A</v>
      </c>
      <c r="G1069" s="28">
        <v>859.5</v>
      </c>
      <c r="H1069" s="24" t="str">
        <f t="shared" si="288"/>
        <v>N/A</v>
      </c>
      <c r="I1069" s="25">
        <v>-5.36</v>
      </c>
      <c r="J1069" s="25">
        <v>-24.4</v>
      </c>
      <c r="K1069" s="26" t="s">
        <v>1191</v>
      </c>
      <c r="L1069" s="27" t="str">
        <f t="shared" si="290"/>
        <v>Yes</v>
      </c>
    </row>
    <row r="1070" spans="1:12" ht="12.75" customHeight="1" x14ac:dyDescent="0.25">
      <c r="A1070" s="37" t="s">
        <v>401</v>
      </c>
      <c r="B1070" s="22" t="s">
        <v>49</v>
      </c>
      <c r="C1070" s="28">
        <v>2425814</v>
      </c>
      <c r="D1070" s="24" t="str">
        <f t="shared" si="286"/>
        <v>N/A</v>
      </c>
      <c r="E1070" s="28">
        <v>2979192</v>
      </c>
      <c r="F1070" s="24" t="str">
        <f t="shared" si="287"/>
        <v>N/A</v>
      </c>
      <c r="G1070" s="28">
        <v>3515133</v>
      </c>
      <c r="H1070" s="24" t="str">
        <f t="shared" si="288"/>
        <v>N/A</v>
      </c>
      <c r="I1070" s="25">
        <v>22.81</v>
      </c>
      <c r="J1070" s="25">
        <v>17.989999999999998</v>
      </c>
      <c r="K1070" s="26" t="s">
        <v>1191</v>
      </c>
      <c r="L1070" s="27" t="str">
        <f t="shared" si="290"/>
        <v>Yes</v>
      </c>
    </row>
    <row r="1071" spans="1:12" x14ac:dyDescent="0.25">
      <c r="A1071" s="37" t="s">
        <v>625</v>
      </c>
      <c r="B1071" s="22" t="s">
        <v>49</v>
      </c>
      <c r="C1071" s="23">
        <v>7500</v>
      </c>
      <c r="D1071" s="24" t="str">
        <f t="shared" si="286"/>
        <v>N/A</v>
      </c>
      <c r="E1071" s="23">
        <v>7689</v>
      </c>
      <c r="F1071" s="24" t="str">
        <f t="shared" si="287"/>
        <v>N/A</v>
      </c>
      <c r="G1071" s="23">
        <v>7938</v>
      </c>
      <c r="H1071" s="24" t="str">
        <f t="shared" si="288"/>
        <v>N/A</v>
      </c>
      <c r="I1071" s="25">
        <v>2.52</v>
      </c>
      <c r="J1071" s="25">
        <v>3.238</v>
      </c>
      <c r="K1071" s="26" t="s">
        <v>1191</v>
      </c>
      <c r="L1071" s="27" t="str">
        <f t="shared" si="290"/>
        <v>Yes</v>
      </c>
    </row>
    <row r="1072" spans="1:12" x14ac:dyDescent="0.25">
      <c r="A1072" s="37" t="s">
        <v>402</v>
      </c>
      <c r="B1072" s="22" t="s">
        <v>49</v>
      </c>
      <c r="C1072" s="28">
        <v>323.44186667000002</v>
      </c>
      <c r="D1072" s="24" t="str">
        <f t="shared" si="286"/>
        <v>N/A</v>
      </c>
      <c r="E1072" s="28">
        <v>387.46156846999997</v>
      </c>
      <c r="F1072" s="24" t="str">
        <f t="shared" si="287"/>
        <v>N/A</v>
      </c>
      <c r="G1072" s="28">
        <v>442.82350717999998</v>
      </c>
      <c r="H1072" s="24" t="str">
        <f t="shared" si="288"/>
        <v>N/A</v>
      </c>
      <c r="I1072" s="25">
        <v>19.79</v>
      </c>
      <c r="J1072" s="25">
        <v>14.29</v>
      </c>
      <c r="K1072" s="26" t="s">
        <v>1191</v>
      </c>
      <c r="L1072" s="27" t="str">
        <f t="shared" si="290"/>
        <v>Yes</v>
      </c>
    </row>
    <row r="1073" spans="1:12" x14ac:dyDescent="0.25">
      <c r="A1073" s="37" t="s">
        <v>403</v>
      </c>
      <c r="B1073" s="22" t="s">
        <v>49</v>
      </c>
      <c r="C1073" s="28">
        <v>15954191</v>
      </c>
      <c r="D1073" s="24" t="str">
        <f t="shared" si="286"/>
        <v>N/A</v>
      </c>
      <c r="E1073" s="28">
        <v>21635737</v>
      </c>
      <c r="F1073" s="24" t="str">
        <f t="shared" si="287"/>
        <v>N/A</v>
      </c>
      <c r="G1073" s="28">
        <v>24779329</v>
      </c>
      <c r="H1073" s="24" t="str">
        <f t="shared" si="288"/>
        <v>N/A</v>
      </c>
      <c r="I1073" s="25">
        <v>35.61</v>
      </c>
      <c r="J1073" s="25">
        <v>14.53</v>
      </c>
      <c r="K1073" s="26" t="s">
        <v>1191</v>
      </c>
      <c r="L1073" s="27" t="str">
        <f t="shared" si="290"/>
        <v>Yes</v>
      </c>
    </row>
    <row r="1074" spans="1:12" x14ac:dyDescent="0.25">
      <c r="A1074" s="37" t="s">
        <v>135</v>
      </c>
      <c r="B1074" s="22" t="s">
        <v>49</v>
      </c>
      <c r="C1074" s="23">
        <v>1210</v>
      </c>
      <c r="D1074" s="24" t="str">
        <f t="shared" si="286"/>
        <v>N/A</v>
      </c>
      <c r="E1074" s="23">
        <v>1354</v>
      </c>
      <c r="F1074" s="24" t="str">
        <f t="shared" si="287"/>
        <v>N/A</v>
      </c>
      <c r="G1074" s="23">
        <v>1485</v>
      </c>
      <c r="H1074" s="24" t="str">
        <f t="shared" si="288"/>
        <v>N/A</v>
      </c>
      <c r="I1074" s="25">
        <v>11.9</v>
      </c>
      <c r="J1074" s="25">
        <v>9.6750000000000007</v>
      </c>
      <c r="K1074" s="26" t="s">
        <v>1191</v>
      </c>
      <c r="L1074" s="27" t="str">
        <f t="shared" si="290"/>
        <v>Yes</v>
      </c>
    </row>
    <row r="1075" spans="1:12" x14ac:dyDescent="0.25">
      <c r="A1075" s="37" t="s">
        <v>404</v>
      </c>
      <c r="B1075" s="22" t="s">
        <v>49</v>
      </c>
      <c r="C1075" s="28">
        <v>13185.281817999999</v>
      </c>
      <c r="D1075" s="24" t="str">
        <f t="shared" si="286"/>
        <v>N/A</v>
      </c>
      <c r="E1075" s="28">
        <v>15979.126292000001</v>
      </c>
      <c r="F1075" s="24" t="str">
        <f t="shared" si="287"/>
        <v>N/A</v>
      </c>
      <c r="G1075" s="28">
        <v>16686.416835</v>
      </c>
      <c r="H1075" s="24" t="str">
        <f t="shared" si="288"/>
        <v>N/A</v>
      </c>
      <c r="I1075" s="25">
        <v>21.19</v>
      </c>
      <c r="J1075" s="25">
        <v>4.4260000000000002</v>
      </c>
      <c r="K1075" s="26" t="s">
        <v>1191</v>
      </c>
      <c r="L1075" s="27" t="str">
        <f t="shared" si="290"/>
        <v>Yes</v>
      </c>
    </row>
    <row r="1076" spans="1:12" x14ac:dyDescent="0.25">
      <c r="A1076" s="37" t="s">
        <v>951</v>
      </c>
      <c r="B1076" s="22" t="s">
        <v>49</v>
      </c>
      <c r="C1076" s="28" t="s">
        <v>49</v>
      </c>
      <c r="D1076" s="24" t="str">
        <f t="shared" si="286"/>
        <v>N/A</v>
      </c>
      <c r="E1076" s="28">
        <v>206611</v>
      </c>
      <c r="F1076" s="24" t="str">
        <f t="shared" si="287"/>
        <v>N/A</v>
      </c>
      <c r="G1076" s="28">
        <v>198109</v>
      </c>
      <c r="H1076" s="24" t="str">
        <f t="shared" si="288"/>
        <v>N/A</v>
      </c>
      <c r="I1076" s="25" t="s">
        <v>49</v>
      </c>
      <c r="J1076" s="25">
        <v>-4.1100000000000003</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4245</v>
      </c>
      <c r="F1077" s="24" t="str">
        <f t="shared" si="287"/>
        <v>N/A</v>
      </c>
      <c r="G1077" s="23">
        <v>2743</v>
      </c>
      <c r="H1077" s="24" t="str">
        <f t="shared" si="288"/>
        <v>N/A</v>
      </c>
      <c r="I1077" s="25" t="s">
        <v>49</v>
      </c>
      <c r="J1077" s="25">
        <v>-35.4</v>
      </c>
      <c r="K1077" s="26" t="s">
        <v>1191</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48.671613663000002</v>
      </c>
      <c r="F1078" s="24" t="str">
        <f t="shared" si="287"/>
        <v>N/A</v>
      </c>
      <c r="G1078" s="28">
        <v>72.223477943999995</v>
      </c>
      <c r="H1078" s="24" t="str">
        <f t="shared" si="288"/>
        <v>N/A</v>
      </c>
      <c r="I1078" s="25" t="s">
        <v>49</v>
      </c>
      <c r="J1078" s="25">
        <v>48.39</v>
      </c>
      <c r="K1078" s="26" t="s">
        <v>1191</v>
      </c>
      <c r="L1078" s="27" t="str">
        <f t="shared" si="291"/>
        <v>No</v>
      </c>
    </row>
    <row r="1079" spans="1:12" x14ac:dyDescent="0.25">
      <c r="A1079" s="37" t="s">
        <v>954</v>
      </c>
      <c r="B1079" s="22" t="s">
        <v>49</v>
      </c>
      <c r="C1079" s="28" t="s">
        <v>49</v>
      </c>
      <c r="D1079" s="24" t="str">
        <f t="shared" si="286"/>
        <v>N/A</v>
      </c>
      <c r="E1079" s="28">
        <v>1800491</v>
      </c>
      <c r="F1079" s="24" t="str">
        <f t="shared" si="287"/>
        <v>N/A</v>
      </c>
      <c r="G1079" s="28">
        <v>2079660</v>
      </c>
      <c r="H1079" s="24" t="str">
        <f t="shared" si="288"/>
        <v>N/A</v>
      </c>
      <c r="I1079" s="25" t="s">
        <v>49</v>
      </c>
      <c r="J1079" s="25">
        <v>15.51</v>
      </c>
      <c r="K1079" s="26" t="s">
        <v>1191</v>
      </c>
      <c r="L1079" s="27" t="str">
        <f t="shared" si="291"/>
        <v>Yes</v>
      </c>
    </row>
    <row r="1080" spans="1:12" x14ac:dyDescent="0.25">
      <c r="A1080" s="37" t="s">
        <v>955</v>
      </c>
      <c r="B1080" s="22" t="s">
        <v>49</v>
      </c>
      <c r="C1080" s="23" t="s">
        <v>49</v>
      </c>
      <c r="D1080" s="24" t="str">
        <f t="shared" si="286"/>
        <v>N/A</v>
      </c>
      <c r="E1080" s="23">
        <v>20</v>
      </c>
      <c r="F1080" s="24" t="str">
        <f t="shared" si="287"/>
        <v>N/A</v>
      </c>
      <c r="G1080" s="23">
        <v>24</v>
      </c>
      <c r="H1080" s="24" t="str">
        <f t="shared" si="288"/>
        <v>N/A</v>
      </c>
      <c r="I1080" s="25" t="s">
        <v>49</v>
      </c>
      <c r="J1080" s="25">
        <v>20</v>
      </c>
      <c r="K1080" s="26" t="s">
        <v>1191</v>
      </c>
      <c r="L1080" s="27" t="str">
        <f t="shared" si="291"/>
        <v>Yes</v>
      </c>
    </row>
    <row r="1081" spans="1:12" x14ac:dyDescent="0.25">
      <c r="A1081" s="37" t="s">
        <v>956</v>
      </c>
      <c r="B1081" s="22" t="s">
        <v>49</v>
      </c>
      <c r="C1081" s="28" t="s">
        <v>49</v>
      </c>
      <c r="D1081" s="24" t="str">
        <f t="shared" si="286"/>
        <v>N/A</v>
      </c>
      <c r="E1081" s="28">
        <v>90024.55</v>
      </c>
      <c r="F1081" s="24" t="str">
        <f t="shared" si="287"/>
        <v>N/A</v>
      </c>
      <c r="G1081" s="28">
        <v>86652.5</v>
      </c>
      <c r="H1081" s="24" t="str">
        <f t="shared" si="288"/>
        <v>N/A</v>
      </c>
      <c r="I1081" s="25" t="s">
        <v>49</v>
      </c>
      <c r="J1081" s="25">
        <v>-3.75</v>
      </c>
      <c r="K1081" s="26" t="s">
        <v>1191</v>
      </c>
      <c r="L1081" s="27" t="str">
        <f t="shared" si="291"/>
        <v>Yes</v>
      </c>
    </row>
    <row r="1082" spans="1:12" ht="12.75" customHeight="1" x14ac:dyDescent="0.25">
      <c r="A1082" s="37" t="s">
        <v>405</v>
      </c>
      <c r="B1082" s="22" t="s">
        <v>49</v>
      </c>
      <c r="C1082" s="28">
        <v>21282397</v>
      </c>
      <c r="D1082" s="24" t="str">
        <f t="shared" si="286"/>
        <v>N/A</v>
      </c>
      <c r="E1082" s="28">
        <v>24356880</v>
      </c>
      <c r="F1082" s="24" t="str">
        <f t="shared" si="287"/>
        <v>N/A</v>
      </c>
      <c r="G1082" s="28">
        <v>29215399</v>
      </c>
      <c r="H1082" s="24" t="str">
        <f t="shared" si="288"/>
        <v>N/A</v>
      </c>
      <c r="I1082" s="25">
        <v>14.45</v>
      </c>
      <c r="J1082" s="25">
        <v>19.95</v>
      </c>
      <c r="K1082" s="26" t="s">
        <v>1191</v>
      </c>
      <c r="L1082" s="27" t="str">
        <f t="shared" si="290"/>
        <v>Yes</v>
      </c>
    </row>
    <row r="1083" spans="1:12" x14ac:dyDescent="0.25">
      <c r="A1083" s="37" t="s">
        <v>406</v>
      </c>
      <c r="B1083" s="22" t="s">
        <v>49</v>
      </c>
      <c r="C1083" s="23">
        <v>20867</v>
      </c>
      <c r="D1083" s="24" t="str">
        <f t="shared" si="286"/>
        <v>N/A</v>
      </c>
      <c r="E1083" s="23">
        <v>21680</v>
      </c>
      <c r="F1083" s="24" t="str">
        <f t="shared" si="287"/>
        <v>N/A</v>
      </c>
      <c r="G1083" s="23">
        <v>25599</v>
      </c>
      <c r="H1083" s="24" t="str">
        <f t="shared" si="288"/>
        <v>N/A</v>
      </c>
      <c r="I1083" s="25">
        <v>3.8959999999999999</v>
      </c>
      <c r="J1083" s="25">
        <v>18.079999999999998</v>
      </c>
      <c r="K1083" s="26" t="s">
        <v>1191</v>
      </c>
      <c r="L1083" s="27" t="str">
        <f t="shared" si="290"/>
        <v>Yes</v>
      </c>
    </row>
    <row r="1084" spans="1:12" x14ac:dyDescent="0.25">
      <c r="A1084" s="37" t="s">
        <v>407</v>
      </c>
      <c r="B1084" s="22" t="s">
        <v>49</v>
      </c>
      <c r="C1084" s="28">
        <v>1019.9068865</v>
      </c>
      <c r="D1084" s="24" t="str">
        <f t="shared" si="286"/>
        <v>N/A</v>
      </c>
      <c r="E1084" s="28">
        <v>1123.4723246999999</v>
      </c>
      <c r="F1084" s="24" t="str">
        <f t="shared" si="287"/>
        <v>N/A</v>
      </c>
      <c r="G1084" s="28">
        <v>1141.2711042999999</v>
      </c>
      <c r="H1084" s="24" t="str">
        <f t="shared" si="288"/>
        <v>N/A</v>
      </c>
      <c r="I1084" s="25">
        <v>10.15</v>
      </c>
      <c r="J1084" s="25">
        <v>1.5840000000000001</v>
      </c>
      <c r="K1084" s="26" t="s">
        <v>1191</v>
      </c>
      <c r="L1084" s="27" t="str">
        <f t="shared" si="290"/>
        <v>Yes</v>
      </c>
    </row>
    <row r="1085" spans="1:12" x14ac:dyDescent="0.25">
      <c r="A1085" s="37" t="s">
        <v>408</v>
      </c>
      <c r="B1085" s="22" t="s">
        <v>49</v>
      </c>
      <c r="C1085" s="28">
        <v>229230673</v>
      </c>
      <c r="D1085" s="24" t="str">
        <f t="shared" ref="D1085:D1093" si="292">IF($B1085="N/A","N/A",IF(C1085&gt;10,"No",IF(C1085&lt;-10,"No","Yes")))</f>
        <v>N/A</v>
      </c>
      <c r="E1085" s="28">
        <v>242739856</v>
      </c>
      <c r="F1085" s="24" t="str">
        <f t="shared" ref="F1085:F1093" si="293">IF($B1085="N/A","N/A",IF(E1085&gt;10,"No",IF(E1085&lt;-10,"No","Yes")))</f>
        <v>N/A</v>
      </c>
      <c r="G1085" s="28">
        <v>256060184</v>
      </c>
      <c r="H1085" s="24" t="str">
        <f t="shared" ref="H1085:H1093" si="294">IF($B1085="N/A","N/A",IF(G1085&gt;10,"No",IF(G1085&lt;-10,"No","Yes")))</f>
        <v>N/A</v>
      </c>
      <c r="I1085" s="25">
        <v>5.8929999999999998</v>
      </c>
      <c r="J1085" s="25">
        <v>5.4870000000000001</v>
      </c>
      <c r="K1085" s="26" t="s">
        <v>1191</v>
      </c>
      <c r="L1085" s="27" t="str">
        <f t="shared" ref="L1085:L1093" si="295">IF(J1085="Div by 0", "N/A", IF(K1085="N/A","N/A", IF(J1085&gt;VALUE(MID(K1085,1,2)), "No", IF(J1085&lt;-1*VALUE(MID(K1085,1,2)), "No", "Yes"))))</f>
        <v>Yes</v>
      </c>
    </row>
    <row r="1086" spans="1:12" x14ac:dyDescent="0.25">
      <c r="A1086" s="37" t="s">
        <v>136</v>
      </c>
      <c r="B1086" s="22" t="s">
        <v>49</v>
      </c>
      <c r="C1086" s="23">
        <v>6328</v>
      </c>
      <c r="D1086" s="24" t="str">
        <f t="shared" si="292"/>
        <v>N/A</v>
      </c>
      <c r="E1086" s="23">
        <v>6295</v>
      </c>
      <c r="F1086" s="24" t="str">
        <f t="shared" si="293"/>
        <v>N/A</v>
      </c>
      <c r="G1086" s="23">
        <v>6565</v>
      </c>
      <c r="H1086" s="24" t="str">
        <f t="shared" si="294"/>
        <v>N/A</v>
      </c>
      <c r="I1086" s="25">
        <v>-0.52100000000000002</v>
      </c>
      <c r="J1086" s="25">
        <v>4.2889999999999997</v>
      </c>
      <c r="K1086" s="26" t="s">
        <v>1191</v>
      </c>
      <c r="L1086" s="27" t="str">
        <f t="shared" si="295"/>
        <v>Yes</v>
      </c>
    </row>
    <row r="1087" spans="1:12" x14ac:dyDescent="0.25">
      <c r="A1087" s="37" t="s">
        <v>409</v>
      </c>
      <c r="B1087" s="22" t="s">
        <v>49</v>
      </c>
      <c r="C1087" s="28">
        <v>36224.821902999996</v>
      </c>
      <c r="D1087" s="24" t="str">
        <f t="shared" si="292"/>
        <v>N/A</v>
      </c>
      <c r="E1087" s="28">
        <v>38560.739634999998</v>
      </c>
      <c r="F1087" s="24" t="str">
        <f t="shared" si="293"/>
        <v>N/A</v>
      </c>
      <c r="G1087" s="28">
        <v>39003.836101000001</v>
      </c>
      <c r="H1087" s="24" t="str">
        <f t="shared" si="294"/>
        <v>N/A</v>
      </c>
      <c r="I1087" s="25">
        <v>6.4480000000000004</v>
      </c>
      <c r="J1087" s="25">
        <v>1.149</v>
      </c>
      <c r="K1087" s="26" t="s">
        <v>1191</v>
      </c>
      <c r="L1087" s="27" t="str">
        <f t="shared" si="295"/>
        <v>Yes</v>
      </c>
    </row>
    <row r="1088" spans="1:12" x14ac:dyDescent="0.25">
      <c r="A1088" s="37" t="s">
        <v>410</v>
      </c>
      <c r="B1088" s="22" t="s">
        <v>49</v>
      </c>
      <c r="C1088" s="28">
        <v>43976404</v>
      </c>
      <c r="D1088" s="24" t="str">
        <f t="shared" si="292"/>
        <v>N/A</v>
      </c>
      <c r="E1088" s="28">
        <v>43710020</v>
      </c>
      <c r="F1088" s="24" t="str">
        <f t="shared" si="293"/>
        <v>N/A</v>
      </c>
      <c r="G1088" s="28">
        <v>48428131</v>
      </c>
      <c r="H1088" s="24" t="str">
        <f t="shared" si="294"/>
        <v>N/A</v>
      </c>
      <c r="I1088" s="25">
        <v>-0.60599999999999998</v>
      </c>
      <c r="J1088" s="25">
        <v>10.79</v>
      </c>
      <c r="K1088" s="26" t="s">
        <v>1191</v>
      </c>
      <c r="L1088" s="27" t="str">
        <f t="shared" si="295"/>
        <v>Yes</v>
      </c>
    </row>
    <row r="1089" spans="1:12" x14ac:dyDescent="0.25">
      <c r="A1089" s="37" t="s">
        <v>411</v>
      </c>
      <c r="B1089" s="22" t="s">
        <v>49</v>
      </c>
      <c r="C1089" s="23">
        <v>19655</v>
      </c>
      <c r="D1089" s="24" t="str">
        <f t="shared" si="292"/>
        <v>N/A</v>
      </c>
      <c r="E1089" s="23">
        <v>20246</v>
      </c>
      <c r="F1089" s="24" t="str">
        <f t="shared" si="293"/>
        <v>N/A</v>
      </c>
      <c r="G1089" s="23">
        <v>22609</v>
      </c>
      <c r="H1089" s="24" t="str">
        <f t="shared" si="294"/>
        <v>N/A</v>
      </c>
      <c r="I1089" s="25">
        <v>3.0070000000000001</v>
      </c>
      <c r="J1089" s="25">
        <v>11.67</v>
      </c>
      <c r="K1089" s="26" t="s">
        <v>1191</v>
      </c>
      <c r="L1089" s="27" t="str">
        <f t="shared" si="295"/>
        <v>Yes</v>
      </c>
    </row>
    <row r="1090" spans="1:12" x14ac:dyDescent="0.25">
      <c r="A1090" s="37" t="s">
        <v>412</v>
      </c>
      <c r="B1090" s="22" t="s">
        <v>49</v>
      </c>
      <c r="C1090" s="28">
        <v>2237.4156194000002</v>
      </c>
      <c r="D1090" s="24" t="str">
        <f t="shared" si="292"/>
        <v>N/A</v>
      </c>
      <c r="E1090" s="28">
        <v>2158.9459646</v>
      </c>
      <c r="F1090" s="24" t="str">
        <f t="shared" si="293"/>
        <v>N/A</v>
      </c>
      <c r="G1090" s="28">
        <v>2141.9846520999999</v>
      </c>
      <c r="H1090" s="24" t="str">
        <f t="shared" si="294"/>
        <v>N/A</v>
      </c>
      <c r="I1090" s="25">
        <v>-3.51</v>
      </c>
      <c r="J1090" s="25">
        <v>-0.78600000000000003</v>
      </c>
      <c r="K1090" s="26" t="s">
        <v>1191</v>
      </c>
      <c r="L1090" s="27" t="str">
        <f t="shared" si="295"/>
        <v>Yes</v>
      </c>
    </row>
    <row r="1091" spans="1:12" x14ac:dyDescent="0.25">
      <c r="A1091" s="37" t="s">
        <v>413</v>
      </c>
      <c r="B1091" s="22" t="s">
        <v>49</v>
      </c>
      <c r="C1091" s="28">
        <v>92502583</v>
      </c>
      <c r="D1091" s="24" t="str">
        <f t="shared" si="292"/>
        <v>N/A</v>
      </c>
      <c r="E1091" s="28">
        <v>99895230</v>
      </c>
      <c r="F1091" s="24" t="str">
        <f t="shared" si="293"/>
        <v>N/A</v>
      </c>
      <c r="G1091" s="28">
        <v>105653992</v>
      </c>
      <c r="H1091" s="24" t="str">
        <f t="shared" si="294"/>
        <v>N/A</v>
      </c>
      <c r="I1091" s="25">
        <v>7.992</v>
      </c>
      <c r="J1091" s="25">
        <v>5.7649999999999997</v>
      </c>
      <c r="K1091" s="26" t="s">
        <v>1191</v>
      </c>
      <c r="L1091" s="27" t="str">
        <f t="shared" si="295"/>
        <v>Yes</v>
      </c>
    </row>
    <row r="1092" spans="1:12" x14ac:dyDescent="0.25">
      <c r="A1092" s="37" t="s">
        <v>137</v>
      </c>
      <c r="B1092" s="22" t="s">
        <v>49</v>
      </c>
      <c r="C1092" s="23">
        <v>7225</v>
      </c>
      <c r="D1092" s="24" t="str">
        <f t="shared" si="292"/>
        <v>N/A</v>
      </c>
      <c r="E1092" s="23">
        <v>7598</v>
      </c>
      <c r="F1092" s="24" t="str">
        <f t="shared" si="293"/>
        <v>N/A</v>
      </c>
      <c r="G1092" s="23">
        <v>7903</v>
      </c>
      <c r="H1092" s="24" t="str">
        <f t="shared" si="294"/>
        <v>N/A</v>
      </c>
      <c r="I1092" s="25">
        <v>5.1630000000000003</v>
      </c>
      <c r="J1092" s="25">
        <v>4.0140000000000002</v>
      </c>
      <c r="K1092" s="26" t="s">
        <v>1191</v>
      </c>
      <c r="L1092" s="27" t="str">
        <f t="shared" si="295"/>
        <v>Yes</v>
      </c>
    </row>
    <row r="1093" spans="1:12" x14ac:dyDescent="0.25">
      <c r="A1093" s="37" t="s">
        <v>414</v>
      </c>
      <c r="B1093" s="22" t="s">
        <v>49</v>
      </c>
      <c r="C1093" s="28">
        <v>12803.125674999999</v>
      </c>
      <c r="D1093" s="24" t="str">
        <f t="shared" si="292"/>
        <v>N/A</v>
      </c>
      <c r="E1093" s="28">
        <v>13147.569097</v>
      </c>
      <c r="F1093" s="24" t="str">
        <f t="shared" si="293"/>
        <v>N/A</v>
      </c>
      <c r="G1093" s="28">
        <v>13368.846261000001</v>
      </c>
      <c r="H1093" s="24" t="str">
        <f t="shared" si="294"/>
        <v>N/A</v>
      </c>
      <c r="I1093" s="25">
        <v>2.69</v>
      </c>
      <c r="J1093" s="25">
        <v>1.6830000000000001</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900.40983009000001</v>
      </c>
      <c r="D1095" s="24" t="str">
        <f t="shared" ref="D1095:D1106" si="296">IF($B1095="N/A","N/A",IF(C1095&gt;10,"No",IF(C1095&lt;-10,"No","Yes")))</f>
        <v>N/A</v>
      </c>
      <c r="E1095" s="28">
        <v>1107.9158084000001</v>
      </c>
      <c r="F1095" s="24" t="str">
        <f t="shared" ref="F1095:F1106" si="297">IF($B1095="N/A","N/A",IF(E1095&gt;10,"No",IF(E1095&lt;-10,"No","Yes")))</f>
        <v>N/A</v>
      </c>
      <c r="G1095" s="28">
        <v>1115.9736472</v>
      </c>
      <c r="H1095" s="24" t="str">
        <f t="shared" ref="H1095:H1106" si="298">IF($B1095="N/A","N/A",IF(G1095&gt;10,"No",IF(G1095&lt;-10,"No","Yes")))</f>
        <v>N/A</v>
      </c>
      <c r="I1095" s="25">
        <v>23.05</v>
      </c>
      <c r="J1095" s="25">
        <v>0.72729999999999995</v>
      </c>
      <c r="K1095" s="26" t="s">
        <v>1191</v>
      </c>
      <c r="L1095" s="27" t="str">
        <f t="shared" ref="L1095:L1106" si="299">IF(J1095="Div by 0", "N/A", IF(K1095="N/A","N/A", IF(J1095&gt;VALUE(MID(K1095,1,2)), "No", IF(J1095&lt;-1*VALUE(MID(K1095,1,2)), "No", "Yes"))))</f>
        <v>Yes</v>
      </c>
    </row>
    <row r="1096" spans="1:12" x14ac:dyDescent="0.25">
      <c r="A1096" s="39" t="s">
        <v>523</v>
      </c>
      <c r="B1096" s="22" t="s">
        <v>49</v>
      </c>
      <c r="C1096" s="28">
        <v>751.66446963999999</v>
      </c>
      <c r="D1096" s="24" t="str">
        <f t="shared" si="296"/>
        <v>N/A</v>
      </c>
      <c r="E1096" s="28">
        <v>988.00612422999995</v>
      </c>
      <c r="F1096" s="24" t="str">
        <f t="shared" si="297"/>
        <v>N/A</v>
      </c>
      <c r="G1096" s="28">
        <v>1007.0243184</v>
      </c>
      <c r="H1096" s="24" t="str">
        <f t="shared" si="298"/>
        <v>N/A</v>
      </c>
      <c r="I1096" s="25">
        <v>31.44</v>
      </c>
      <c r="J1096" s="25">
        <v>1.925</v>
      </c>
      <c r="K1096" s="26" t="s">
        <v>1191</v>
      </c>
      <c r="L1096" s="27" t="str">
        <f t="shared" si="299"/>
        <v>Yes</v>
      </c>
    </row>
    <row r="1097" spans="1:12" x14ac:dyDescent="0.25">
      <c r="A1097" s="39" t="s">
        <v>526</v>
      </c>
      <c r="B1097" s="22" t="s">
        <v>49</v>
      </c>
      <c r="C1097" s="28">
        <v>1053.6610063000001</v>
      </c>
      <c r="D1097" s="24" t="str">
        <f t="shared" si="296"/>
        <v>N/A</v>
      </c>
      <c r="E1097" s="28">
        <v>1231.3102852</v>
      </c>
      <c r="F1097" s="24" t="str">
        <f t="shared" si="297"/>
        <v>N/A</v>
      </c>
      <c r="G1097" s="28">
        <v>1238.7668048</v>
      </c>
      <c r="H1097" s="24" t="str">
        <f t="shared" si="298"/>
        <v>N/A</v>
      </c>
      <c r="I1097" s="25">
        <v>16.86</v>
      </c>
      <c r="J1097" s="25">
        <v>0.60560000000000003</v>
      </c>
      <c r="K1097" s="26" t="s">
        <v>1191</v>
      </c>
      <c r="L1097" s="27" t="str">
        <f t="shared" si="299"/>
        <v>Yes</v>
      </c>
    </row>
    <row r="1098" spans="1:12" x14ac:dyDescent="0.25">
      <c r="A1098" s="37" t="s">
        <v>567</v>
      </c>
      <c r="B1098" s="22" t="s">
        <v>49</v>
      </c>
      <c r="C1098" s="28">
        <v>12097.205483</v>
      </c>
      <c r="D1098" s="24" t="str">
        <f t="shared" si="296"/>
        <v>N/A</v>
      </c>
      <c r="E1098" s="28">
        <v>12836.171338</v>
      </c>
      <c r="F1098" s="24" t="str">
        <f t="shared" si="297"/>
        <v>N/A</v>
      </c>
      <c r="G1098" s="28">
        <v>12064.741955</v>
      </c>
      <c r="H1098" s="24" t="str">
        <f t="shared" si="298"/>
        <v>N/A</v>
      </c>
      <c r="I1098" s="25">
        <v>6.109</v>
      </c>
      <c r="J1098" s="25">
        <v>-6.01</v>
      </c>
      <c r="K1098" s="26" t="s">
        <v>1191</v>
      </c>
      <c r="L1098" s="27" t="str">
        <f t="shared" si="299"/>
        <v>Yes</v>
      </c>
    </row>
    <row r="1099" spans="1:12" x14ac:dyDescent="0.25">
      <c r="A1099" s="39" t="s">
        <v>523</v>
      </c>
      <c r="B1099" s="22" t="s">
        <v>49</v>
      </c>
      <c r="C1099" s="28">
        <v>19463.281685000002</v>
      </c>
      <c r="D1099" s="24" t="str">
        <f t="shared" si="296"/>
        <v>N/A</v>
      </c>
      <c r="E1099" s="28">
        <v>20984.158072999999</v>
      </c>
      <c r="F1099" s="24" t="str">
        <f t="shared" si="297"/>
        <v>N/A</v>
      </c>
      <c r="G1099" s="28">
        <v>20494.756648999999</v>
      </c>
      <c r="H1099" s="24" t="str">
        <f t="shared" si="298"/>
        <v>N/A</v>
      </c>
      <c r="I1099" s="25">
        <v>7.8140000000000001</v>
      </c>
      <c r="J1099" s="25">
        <v>-2.33</v>
      </c>
      <c r="K1099" s="26" t="s">
        <v>1191</v>
      </c>
      <c r="L1099" s="27" t="str">
        <f t="shared" si="299"/>
        <v>Yes</v>
      </c>
    </row>
    <row r="1100" spans="1:12" x14ac:dyDescent="0.25">
      <c r="A1100" s="39" t="s">
        <v>526</v>
      </c>
      <c r="B1100" s="22" t="s">
        <v>49</v>
      </c>
      <c r="C1100" s="28">
        <v>4694.4497273999996</v>
      </c>
      <c r="D1100" s="24" t="str">
        <f t="shared" si="296"/>
        <v>N/A</v>
      </c>
      <c r="E1100" s="28">
        <v>5168.4465106999996</v>
      </c>
      <c r="F1100" s="24" t="str">
        <f t="shared" si="297"/>
        <v>N/A</v>
      </c>
      <c r="G1100" s="28">
        <v>4591.2175071000001</v>
      </c>
      <c r="H1100" s="24" t="str">
        <f t="shared" si="298"/>
        <v>N/A</v>
      </c>
      <c r="I1100" s="25">
        <v>10.1</v>
      </c>
      <c r="J1100" s="25">
        <v>-11.2</v>
      </c>
      <c r="K1100" s="26" t="s">
        <v>1191</v>
      </c>
      <c r="L1100" s="27" t="str">
        <f t="shared" si="299"/>
        <v>Yes</v>
      </c>
    </row>
    <row r="1101" spans="1:12" x14ac:dyDescent="0.25">
      <c r="A1101" s="37" t="s">
        <v>220</v>
      </c>
      <c r="B1101" s="22" t="s">
        <v>49</v>
      </c>
      <c r="C1101" s="28">
        <v>106.31931641</v>
      </c>
      <c r="D1101" s="24" t="str">
        <f t="shared" si="296"/>
        <v>N/A</v>
      </c>
      <c r="E1101" s="28">
        <v>118.35635786</v>
      </c>
      <c r="F1101" s="24" t="str">
        <f t="shared" si="297"/>
        <v>N/A</v>
      </c>
      <c r="G1101" s="28">
        <v>105.52234348</v>
      </c>
      <c r="H1101" s="24" t="str">
        <f t="shared" si="298"/>
        <v>N/A</v>
      </c>
      <c r="I1101" s="25">
        <v>11.32</v>
      </c>
      <c r="J1101" s="25">
        <v>-10.8</v>
      </c>
      <c r="K1101" s="26" t="s">
        <v>1191</v>
      </c>
      <c r="L1101" s="27" t="str">
        <f t="shared" si="299"/>
        <v>Yes</v>
      </c>
    </row>
    <row r="1102" spans="1:12" x14ac:dyDescent="0.25">
      <c r="A1102" s="39" t="s">
        <v>523</v>
      </c>
      <c r="B1102" s="22" t="s">
        <v>49</v>
      </c>
      <c r="C1102" s="28">
        <v>113.90554656</v>
      </c>
      <c r="D1102" s="24" t="str">
        <f t="shared" si="296"/>
        <v>N/A</v>
      </c>
      <c r="E1102" s="28">
        <v>124.13684983</v>
      </c>
      <c r="F1102" s="24" t="str">
        <f t="shared" si="297"/>
        <v>N/A</v>
      </c>
      <c r="G1102" s="28">
        <v>114.88313276</v>
      </c>
      <c r="H1102" s="24" t="str">
        <f t="shared" si="298"/>
        <v>N/A</v>
      </c>
      <c r="I1102" s="25">
        <v>8.9819999999999993</v>
      </c>
      <c r="J1102" s="25">
        <v>-7.45</v>
      </c>
      <c r="K1102" s="26" t="s">
        <v>1191</v>
      </c>
      <c r="L1102" s="27" t="str">
        <f t="shared" si="299"/>
        <v>Yes</v>
      </c>
    </row>
    <row r="1103" spans="1:12" x14ac:dyDescent="0.25">
      <c r="A1103" s="39" t="s">
        <v>526</v>
      </c>
      <c r="B1103" s="22" t="s">
        <v>49</v>
      </c>
      <c r="C1103" s="28">
        <v>97.411455806000006</v>
      </c>
      <c r="D1103" s="24" t="str">
        <f t="shared" si="296"/>
        <v>N/A</v>
      </c>
      <c r="E1103" s="28">
        <v>108.70097862</v>
      </c>
      <c r="F1103" s="24" t="str">
        <f t="shared" si="297"/>
        <v>N/A</v>
      </c>
      <c r="G1103" s="28">
        <v>97.573004682000004</v>
      </c>
      <c r="H1103" s="24" t="str">
        <f t="shared" si="298"/>
        <v>N/A</v>
      </c>
      <c r="I1103" s="25">
        <v>11.59</v>
      </c>
      <c r="J1103" s="25">
        <v>-10.199999999999999</v>
      </c>
      <c r="K1103" s="26" t="s">
        <v>1191</v>
      </c>
      <c r="L1103" s="27" t="str">
        <f t="shared" si="299"/>
        <v>Yes</v>
      </c>
    </row>
    <row r="1104" spans="1:12" x14ac:dyDescent="0.25">
      <c r="A1104" s="37" t="s">
        <v>627</v>
      </c>
      <c r="B1104" s="22" t="s">
        <v>49</v>
      </c>
      <c r="C1104" s="28">
        <v>8559.0570358000004</v>
      </c>
      <c r="D1104" s="24" t="str">
        <f t="shared" si="296"/>
        <v>N/A</v>
      </c>
      <c r="E1104" s="28">
        <v>9102.8698466999995</v>
      </c>
      <c r="F1104" s="24" t="str">
        <f t="shared" si="297"/>
        <v>N/A</v>
      </c>
      <c r="G1104" s="28">
        <v>9389.0598215999999</v>
      </c>
      <c r="H1104" s="24" t="str">
        <f t="shared" si="298"/>
        <v>N/A</v>
      </c>
      <c r="I1104" s="25">
        <v>6.3540000000000001</v>
      </c>
      <c r="J1104" s="25">
        <v>3.1440000000000001</v>
      </c>
      <c r="K1104" s="26" t="s">
        <v>1191</v>
      </c>
      <c r="L1104" s="27" t="str">
        <f t="shared" si="299"/>
        <v>Yes</v>
      </c>
    </row>
    <row r="1105" spans="1:12" x14ac:dyDescent="0.25">
      <c r="A1105" s="39" t="s">
        <v>523</v>
      </c>
      <c r="B1105" s="22" t="s">
        <v>49</v>
      </c>
      <c r="C1105" s="28">
        <v>3261.6628498</v>
      </c>
      <c r="D1105" s="24" t="str">
        <f t="shared" si="296"/>
        <v>N/A</v>
      </c>
      <c r="E1105" s="28">
        <v>3669.0594925999999</v>
      </c>
      <c r="F1105" s="24" t="str">
        <f t="shared" si="297"/>
        <v>N/A</v>
      </c>
      <c r="G1105" s="28">
        <v>3897.9449432000001</v>
      </c>
      <c r="H1105" s="24" t="str">
        <f t="shared" si="298"/>
        <v>N/A</v>
      </c>
      <c r="I1105" s="25">
        <v>12.49</v>
      </c>
      <c r="J1105" s="25">
        <v>6.2380000000000004</v>
      </c>
      <c r="K1105" s="26" t="s">
        <v>1191</v>
      </c>
      <c r="L1105" s="27" t="str">
        <f t="shared" si="299"/>
        <v>Yes</v>
      </c>
    </row>
    <row r="1106" spans="1:12" x14ac:dyDescent="0.25">
      <c r="A1106" s="39" t="s">
        <v>526</v>
      </c>
      <c r="B1106" s="22" t="s">
        <v>49</v>
      </c>
      <c r="C1106" s="28">
        <v>14056.605497</v>
      </c>
      <c r="D1106" s="24" t="str">
        <f t="shared" si="296"/>
        <v>N/A</v>
      </c>
      <c r="E1106" s="28">
        <v>14693.528397</v>
      </c>
      <c r="F1106" s="24" t="str">
        <f t="shared" si="297"/>
        <v>N/A</v>
      </c>
      <c r="G1106" s="28">
        <v>15148.087589000001</v>
      </c>
      <c r="H1106" s="24" t="str">
        <f t="shared" si="298"/>
        <v>N/A</v>
      </c>
      <c r="I1106" s="25">
        <v>4.5309999999999997</v>
      </c>
      <c r="J1106" s="25">
        <v>3.0939999999999999</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22.080509604</v>
      </c>
      <c r="D1108" s="24" t="str">
        <f t="shared" ref="D1108:D1125" si="300">IF($B1108="N/A","N/A",IF(C1108&gt;10,"No",IF(C1108&lt;-10,"No","Yes")))</f>
        <v>N/A</v>
      </c>
      <c r="E1108" s="29">
        <v>23.309402180999999</v>
      </c>
      <c r="F1108" s="24" t="str">
        <f t="shared" ref="F1108:F1125" si="301">IF($B1108="N/A","N/A",IF(E1108&gt;10,"No",IF(E1108&lt;-10,"No","Yes")))</f>
        <v>N/A</v>
      </c>
      <c r="G1108" s="29">
        <v>23.157293824</v>
      </c>
      <c r="H1108" s="24" t="str">
        <f t="shared" ref="H1108:H1125" si="302">IF($B1108="N/A","N/A",IF(G1108&gt;10,"No",IF(G1108&lt;-10,"No","Yes")))</f>
        <v>N/A</v>
      </c>
      <c r="I1108" s="25">
        <v>5.5659999999999998</v>
      </c>
      <c r="J1108" s="25">
        <v>-0.65300000000000002</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20.407194324999999</v>
      </c>
      <c r="D1109" s="24" t="str">
        <f t="shared" si="300"/>
        <v>N/A</v>
      </c>
      <c r="E1109" s="29">
        <v>21.728332345999998</v>
      </c>
      <c r="F1109" s="24" t="str">
        <f t="shared" si="301"/>
        <v>N/A</v>
      </c>
      <c r="G1109" s="29">
        <v>21.294572134999999</v>
      </c>
      <c r="H1109" s="24" t="str">
        <f t="shared" si="302"/>
        <v>N/A</v>
      </c>
      <c r="I1109" s="25">
        <v>6.4740000000000002</v>
      </c>
      <c r="J1109" s="25">
        <v>-2</v>
      </c>
      <c r="K1109" s="26" t="s">
        <v>1191</v>
      </c>
      <c r="L1109" s="27" t="str">
        <f t="shared" si="303"/>
        <v>Yes</v>
      </c>
    </row>
    <row r="1110" spans="1:12" x14ac:dyDescent="0.25">
      <c r="A1110" s="39" t="s">
        <v>526</v>
      </c>
      <c r="B1110" s="22" t="s">
        <v>49</v>
      </c>
      <c r="C1110" s="29">
        <v>23.762093666999998</v>
      </c>
      <c r="D1110" s="24" t="str">
        <f t="shared" si="300"/>
        <v>N/A</v>
      </c>
      <c r="E1110" s="29">
        <v>24.928206986999999</v>
      </c>
      <c r="F1110" s="24" t="str">
        <f t="shared" si="301"/>
        <v>N/A</v>
      </c>
      <c r="G1110" s="29">
        <v>24.917926914999999</v>
      </c>
      <c r="H1110" s="24" t="str">
        <f t="shared" si="302"/>
        <v>N/A</v>
      </c>
      <c r="I1110" s="25">
        <v>4.907</v>
      </c>
      <c r="J1110" s="25">
        <v>-4.1000000000000002E-2</v>
      </c>
      <c r="K1110" s="26" t="s">
        <v>1191</v>
      </c>
      <c r="L1110" s="27" t="str">
        <f t="shared" si="303"/>
        <v>Yes</v>
      </c>
    </row>
    <row r="1111" spans="1:12" x14ac:dyDescent="0.25">
      <c r="A1111" s="37" t="s">
        <v>431</v>
      </c>
      <c r="B1111" s="22" t="s">
        <v>49</v>
      </c>
      <c r="C1111" s="29">
        <v>27.489441708000001</v>
      </c>
      <c r="D1111" s="24" t="str">
        <f t="shared" si="300"/>
        <v>N/A</v>
      </c>
      <c r="E1111" s="29">
        <v>26.861797597999999</v>
      </c>
      <c r="F1111" s="24" t="str">
        <f t="shared" si="301"/>
        <v>N/A</v>
      </c>
      <c r="G1111" s="29">
        <v>25.735489352999998</v>
      </c>
      <c r="H1111" s="24" t="str">
        <f t="shared" si="302"/>
        <v>N/A</v>
      </c>
      <c r="I1111" s="25">
        <v>-2.2799999999999998</v>
      </c>
      <c r="J1111" s="25">
        <v>-4.1900000000000004</v>
      </c>
      <c r="K1111" s="26" t="s">
        <v>1191</v>
      </c>
      <c r="L1111" s="27" t="str">
        <f t="shared" si="303"/>
        <v>Yes</v>
      </c>
    </row>
    <row r="1112" spans="1:12" x14ac:dyDescent="0.25">
      <c r="A1112" s="39" t="s">
        <v>523</v>
      </c>
      <c r="B1112" s="22" t="s">
        <v>49</v>
      </c>
      <c r="C1112" s="29">
        <v>46.352566609</v>
      </c>
      <c r="D1112" s="24" t="str">
        <f t="shared" si="300"/>
        <v>N/A</v>
      </c>
      <c r="E1112" s="29">
        <v>46.118025568999997</v>
      </c>
      <c r="F1112" s="24" t="str">
        <f t="shared" si="301"/>
        <v>N/A</v>
      </c>
      <c r="G1112" s="29">
        <v>45.087685166999997</v>
      </c>
      <c r="H1112" s="24" t="str">
        <f t="shared" si="302"/>
        <v>N/A</v>
      </c>
      <c r="I1112" s="25">
        <v>-0.50600000000000001</v>
      </c>
      <c r="J1112" s="25">
        <v>-2.23</v>
      </c>
      <c r="K1112" s="26" t="s">
        <v>1191</v>
      </c>
      <c r="L1112" s="27" t="str">
        <f t="shared" si="303"/>
        <v>Yes</v>
      </c>
    </row>
    <row r="1113" spans="1:12" x14ac:dyDescent="0.25">
      <c r="A1113" s="39" t="s">
        <v>526</v>
      </c>
      <c r="B1113" s="22" t="s">
        <v>49</v>
      </c>
      <c r="C1113" s="29">
        <v>8.5247866663000007</v>
      </c>
      <c r="D1113" s="24" t="str">
        <f t="shared" si="300"/>
        <v>N/A</v>
      </c>
      <c r="E1113" s="29">
        <v>8.6569827418000003</v>
      </c>
      <c r="F1113" s="24" t="str">
        <f t="shared" si="301"/>
        <v>N/A</v>
      </c>
      <c r="G1113" s="29">
        <v>8.4737097035000009</v>
      </c>
      <c r="H1113" s="24" t="str">
        <f t="shared" si="302"/>
        <v>N/A</v>
      </c>
      <c r="I1113" s="25">
        <v>1.5509999999999999</v>
      </c>
      <c r="J1113" s="25">
        <v>-2.12</v>
      </c>
      <c r="K1113" s="26" t="s">
        <v>1191</v>
      </c>
      <c r="L1113" s="27" t="str">
        <f t="shared" si="303"/>
        <v>Yes</v>
      </c>
    </row>
    <row r="1114" spans="1:12" x14ac:dyDescent="0.25">
      <c r="A1114" s="37" t="s">
        <v>432</v>
      </c>
      <c r="B1114" s="22" t="s">
        <v>49</v>
      </c>
      <c r="C1114" s="29">
        <v>36.135314504</v>
      </c>
      <c r="D1114" s="24" t="str">
        <f t="shared" si="300"/>
        <v>N/A</v>
      </c>
      <c r="E1114" s="29">
        <v>37.133784343999999</v>
      </c>
      <c r="F1114" s="24" t="str">
        <f t="shared" si="301"/>
        <v>N/A</v>
      </c>
      <c r="G1114" s="29">
        <v>35.622112473999998</v>
      </c>
      <c r="H1114" s="24" t="str">
        <f t="shared" si="302"/>
        <v>N/A</v>
      </c>
      <c r="I1114" s="25">
        <v>2.7629999999999999</v>
      </c>
      <c r="J1114" s="25">
        <v>-4.07</v>
      </c>
      <c r="K1114" s="26" t="s">
        <v>1191</v>
      </c>
      <c r="L1114" s="27" t="str">
        <f t="shared" si="303"/>
        <v>Yes</v>
      </c>
    </row>
    <row r="1115" spans="1:12" x14ac:dyDescent="0.25">
      <c r="A1115" s="39" t="s">
        <v>523</v>
      </c>
      <c r="B1115" s="22" t="s">
        <v>49</v>
      </c>
      <c r="C1115" s="29">
        <v>38.700217840999997</v>
      </c>
      <c r="D1115" s="24" t="str">
        <f t="shared" si="300"/>
        <v>N/A</v>
      </c>
      <c r="E1115" s="29">
        <v>40.640081279999997</v>
      </c>
      <c r="F1115" s="24" t="str">
        <f t="shared" si="301"/>
        <v>N/A</v>
      </c>
      <c r="G1115" s="29">
        <v>38.962230065999996</v>
      </c>
      <c r="H1115" s="24" t="str">
        <f t="shared" si="302"/>
        <v>N/A</v>
      </c>
      <c r="I1115" s="25">
        <v>5.0129999999999999</v>
      </c>
      <c r="J1115" s="25">
        <v>-4.13</v>
      </c>
      <c r="K1115" s="26" t="s">
        <v>1191</v>
      </c>
      <c r="L1115" s="27" t="str">
        <f t="shared" si="303"/>
        <v>Yes</v>
      </c>
    </row>
    <row r="1116" spans="1:12" x14ac:dyDescent="0.25">
      <c r="A1116" s="39" t="s">
        <v>526</v>
      </c>
      <c r="B1116" s="22" t="s">
        <v>49</v>
      </c>
      <c r="C1116" s="29">
        <v>33.639658666000003</v>
      </c>
      <c r="D1116" s="24" t="str">
        <f t="shared" si="300"/>
        <v>N/A</v>
      </c>
      <c r="E1116" s="29">
        <v>34.014553767999999</v>
      </c>
      <c r="F1116" s="24" t="str">
        <f t="shared" si="301"/>
        <v>N/A</v>
      </c>
      <c r="G1116" s="29">
        <v>32.767342984999999</v>
      </c>
      <c r="H1116" s="24" t="str">
        <f t="shared" si="302"/>
        <v>N/A</v>
      </c>
      <c r="I1116" s="25">
        <v>1.1140000000000001</v>
      </c>
      <c r="J1116" s="25">
        <v>-3.67</v>
      </c>
      <c r="K1116" s="26" t="s">
        <v>1191</v>
      </c>
      <c r="L1116" s="27" t="str">
        <f t="shared" si="303"/>
        <v>Yes</v>
      </c>
    </row>
    <row r="1117" spans="1:12" x14ac:dyDescent="0.25">
      <c r="A1117" s="37" t="s">
        <v>628</v>
      </c>
      <c r="B1117" s="22" t="s">
        <v>49</v>
      </c>
      <c r="C1117" s="29">
        <v>85.943792005000006</v>
      </c>
      <c r="D1117" s="24" t="str">
        <f t="shared" si="300"/>
        <v>N/A</v>
      </c>
      <c r="E1117" s="29">
        <v>86.279166090999993</v>
      </c>
      <c r="F1117" s="24" t="str">
        <f t="shared" si="301"/>
        <v>N/A</v>
      </c>
      <c r="G1117" s="29">
        <v>87.504646593000004</v>
      </c>
      <c r="H1117" s="24" t="str">
        <f t="shared" si="302"/>
        <v>N/A</v>
      </c>
      <c r="I1117" s="25">
        <v>0.39019999999999999</v>
      </c>
      <c r="J1117" s="25">
        <v>1.42</v>
      </c>
      <c r="K1117" s="26" t="s">
        <v>1191</v>
      </c>
      <c r="L1117" s="27" t="str">
        <f t="shared" si="303"/>
        <v>Yes</v>
      </c>
    </row>
    <row r="1118" spans="1:12" x14ac:dyDescent="0.25">
      <c r="A1118" s="39" t="s">
        <v>523</v>
      </c>
      <c r="B1118" s="22" t="s">
        <v>49</v>
      </c>
      <c r="C1118" s="29">
        <v>82.064458470999995</v>
      </c>
      <c r="D1118" s="24" t="str">
        <f t="shared" si="300"/>
        <v>N/A</v>
      </c>
      <c r="E1118" s="29">
        <v>82.567098467999998</v>
      </c>
      <c r="F1118" s="24" t="str">
        <f t="shared" si="301"/>
        <v>N/A</v>
      </c>
      <c r="G1118" s="29">
        <v>84.216669909000004</v>
      </c>
      <c r="H1118" s="24" t="str">
        <f t="shared" si="302"/>
        <v>N/A</v>
      </c>
      <c r="I1118" s="25">
        <v>0.61250000000000004</v>
      </c>
      <c r="J1118" s="25">
        <v>1.998</v>
      </c>
      <c r="K1118" s="26" t="s">
        <v>1191</v>
      </c>
      <c r="L1118" s="27" t="str">
        <f t="shared" si="303"/>
        <v>Yes</v>
      </c>
    </row>
    <row r="1119" spans="1:12" x14ac:dyDescent="0.25">
      <c r="A1119" s="39" t="s">
        <v>526</v>
      </c>
      <c r="B1119" s="22" t="s">
        <v>49</v>
      </c>
      <c r="C1119" s="29">
        <v>90.136704815000002</v>
      </c>
      <c r="D1119" s="24" t="str">
        <f t="shared" si="300"/>
        <v>N/A</v>
      </c>
      <c r="E1119" s="29">
        <v>90.459196476000002</v>
      </c>
      <c r="F1119" s="24" t="str">
        <f t="shared" si="301"/>
        <v>N/A</v>
      </c>
      <c r="G1119" s="29">
        <v>91.200688876000001</v>
      </c>
      <c r="H1119" s="24" t="str">
        <f t="shared" si="302"/>
        <v>N/A</v>
      </c>
      <c r="I1119" s="25">
        <v>0.35780000000000001</v>
      </c>
      <c r="J1119" s="25">
        <v>0.81969999999999998</v>
      </c>
      <c r="K1119" s="26" t="s">
        <v>1191</v>
      </c>
      <c r="L1119" s="27" t="str">
        <f t="shared" si="303"/>
        <v>Yes</v>
      </c>
    </row>
    <row r="1120" spans="1:12" x14ac:dyDescent="0.25">
      <c r="A1120" s="37" t="s">
        <v>433</v>
      </c>
      <c r="B1120" s="22" t="s">
        <v>49</v>
      </c>
      <c r="C1120" s="23">
        <v>1.7530660226999999</v>
      </c>
      <c r="D1120" s="24" t="str">
        <f t="shared" si="300"/>
        <v>N/A</v>
      </c>
      <c r="E1120" s="23">
        <v>2.1481371793999999</v>
      </c>
      <c r="F1120" s="24" t="str">
        <f t="shared" si="301"/>
        <v>N/A</v>
      </c>
      <c r="G1120" s="23">
        <v>1.9690420226000001</v>
      </c>
      <c r="H1120" s="24" t="str">
        <f t="shared" si="302"/>
        <v>N/A</v>
      </c>
      <c r="I1120" s="25">
        <v>22.54</v>
      </c>
      <c r="J1120" s="25">
        <v>-8.34</v>
      </c>
      <c r="K1120" s="26" t="s">
        <v>1191</v>
      </c>
      <c r="L1120" s="27" t="str">
        <f t="shared" si="303"/>
        <v>Yes</v>
      </c>
    </row>
    <row r="1121" spans="1:12" x14ac:dyDescent="0.25">
      <c r="A1121" s="39" t="s">
        <v>523</v>
      </c>
      <c r="B1121" s="22" t="s">
        <v>49</v>
      </c>
      <c r="C1121" s="23">
        <v>1.6018886000000001</v>
      </c>
      <c r="D1121" s="24" t="str">
        <f t="shared" si="300"/>
        <v>N/A</v>
      </c>
      <c r="E1121" s="23">
        <v>2.1187167164999998</v>
      </c>
      <c r="F1121" s="24" t="str">
        <f t="shared" si="301"/>
        <v>N/A</v>
      </c>
      <c r="G1121" s="23">
        <v>2.0652571129999999</v>
      </c>
      <c r="H1121" s="24" t="str">
        <f t="shared" si="302"/>
        <v>N/A</v>
      </c>
      <c r="I1121" s="25">
        <v>32.26</v>
      </c>
      <c r="J1121" s="25">
        <v>-2.52</v>
      </c>
      <c r="K1121" s="26" t="s">
        <v>1191</v>
      </c>
      <c r="L1121" s="27" t="str">
        <f t="shared" si="303"/>
        <v>Yes</v>
      </c>
    </row>
    <row r="1122" spans="1:12" x14ac:dyDescent="0.25">
      <c r="A1122" s="39" t="s">
        <v>526</v>
      </c>
      <c r="B1122" s="22" t="s">
        <v>49</v>
      </c>
      <c r="C1122" s="23">
        <v>1.8956281528000001</v>
      </c>
      <c r="D1122" s="24" t="str">
        <f t="shared" si="300"/>
        <v>N/A</v>
      </c>
      <c r="E1122" s="23">
        <v>2.1922603735999999</v>
      </c>
      <c r="F1122" s="24" t="str">
        <f t="shared" si="301"/>
        <v>N/A</v>
      </c>
      <c r="G1122" s="23">
        <v>1.9458963282999999</v>
      </c>
      <c r="H1122" s="24" t="str">
        <f t="shared" si="302"/>
        <v>N/A</v>
      </c>
      <c r="I1122" s="25">
        <v>15.65</v>
      </c>
      <c r="J1122" s="25">
        <v>-11.2</v>
      </c>
      <c r="K1122" s="26" t="s">
        <v>1191</v>
      </c>
      <c r="L1122" s="27" t="str">
        <f t="shared" si="303"/>
        <v>Yes</v>
      </c>
    </row>
    <row r="1123" spans="1:12" ht="12.75" customHeight="1" x14ac:dyDescent="0.25">
      <c r="A1123" s="37" t="s">
        <v>434</v>
      </c>
      <c r="B1123" s="22" t="s">
        <v>49</v>
      </c>
      <c r="C1123" s="23">
        <v>256.73065537000002</v>
      </c>
      <c r="D1123" s="24" t="str">
        <f t="shared" si="300"/>
        <v>N/A</v>
      </c>
      <c r="E1123" s="23">
        <v>255.78099301</v>
      </c>
      <c r="F1123" s="24" t="str">
        <f t="shared" si="301"/>
        <v>N/A</v>
      </c>
      <c r="G1123" s="23">
        <v>254.83038432000001</v>
      </c>
      <c r="H1123" s="24" t="str">
        <f t="shared" si="302"/>
        <v>N/A</v>
      </c>
      <c r="I1123" s="25">
        <v>-0.37</v>
      </c>
      <c r="J1123" s="25">
        <v>-0.372</v>
      </c>
      <c r="K1123" s="26" t="s">
        <v>1191</v>
      </c>
      <c r="L1123" s="27" t="str">
        <f t="shared" si="303"/>
        <v>Yes</v>
      </c>
    </row>
    <row r="1124" spans="1:12" x14ac:dyDescent="0.25">
      <c r="A1124" s="39" t="s">
        <v>523</v>
      </c>
      <c r="B1124" s="22" t="s">
        <v>49</v>
      </c>
      <c r="C1124" s="23">
        <v>256.13791649000001</v>
      </c>
      <c r="D1124" s="24" t="str">
        <f t="shared" si="300"/>
        <v>N/A</v>
      </c>
      <c r="E1124" s="23">
        <v>255.64824673999999</v>
      </c>
      <c r="F1124" s="24" t="str">
        <f t="shared" si="301"/>
        <v>N/A</v>
      </c>
      <c r="G1124" s="23">
        <v>256.85878073999999</v>
      </c>
      <c r="H1124" s="24" t="str">
        <f t="shared" si="302"/>
        <v>N/A</v>
      </c>
      <c r="I1124" s="25">
        <v>-0.191</v>
      </c>
      <c r="J1124" s="25">
        <v>0.47349999999999998</v>
      </c>
      <c r="K1124" s="26" t="s">
        <v>1191</v>
      </c>
      <c r="L1124" s="27" t="str">
        <f t="shared" si="303"/>
        <v>Yes</v>
      </c>
    </row>
    <row r="1125" spans="1:12" x14ac:dyDescent="0.25">
      <c r="A1125" s="39" t="s">
        <v>526</v>
      </c>
      <c r="B1125" s="22" t="s">
        <v>49</v>
      </c>
      <c r="C1125" s="23">
        <v>260.01238701</v>
      </c>
      <c r="D1125" s="24" t="str">
        <f t="shared" si="300"/>
        <v>N/A</v>
      </c>
      <c r="E1125" s="23">
        <v>256.55942028999999</v>
      </c>
      <c r="F1125" s="24" t="str">
        <f t="shared" si="301"/>
        <v>N/A</v>
      </c>
      <c r="G1125" s="23">
        <v>244.96729120000001</v>
      </c>
      <c r="H1125" s="24" t="str">
        <f t="shared" si="302"/>
        <v>N/A</v>
      </c>
      <c r="I1125" s="25">
        <v>-1.33</v>
      </c>
      <c r="J1125" s="25">
        <v>-4.5199999999999996</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22</v>
      </c>
      <c r="F1128" s="24" t="str">
        <f t="shared" si="305"/>
        <v>N/A</v>
      </c>
      <c r="G1128" s="23">
        <v>13</v>
      </c>
      <c r="H1128" s="24" t="str">
        <f t="shared" si="306"/>
        <v>N/A</v>
      </c>
      <c r="I1128" s="25">
        <v>100</v>
      </c>
      <c r="J1128" s="25">
        <v>-40.9</v>
      </c>
      <c r="K1128" s="38" t="s">
        <v>49</v>
      </c>
      <c r="L1128" s="27" t="str">
        <f t="shared" si="307"/>
        <v>N/A</v>
      </c>
    </row>
    <row r="1129" spans="1:12" x14ac:dyDescent="0.25">
      <c r="A1129" s="39" t="s">
        <v>569</v>
      </c>
      <c r="B1129" s="22" t="s">
        <v>49</v>
      </c>
      <c r="C1129" s="23">
        <v>11</v>
      </c>
      <c r="D1129" s="24" t="str">
        <f t="shared" si="304"/>
        <v>N/A</v>
      </c>
      <c r="E1129" s="23">
        <v>20</v>
      </c>
      <c r="F1129" s="24" t="str">
        <f t="shared" si="305"/>
        <v>N/A</v>
      </c>
      <c r="G1129" s="23">
        <v>12</v>
      </c>
      <c r="H1129" s="24" t="str">
        <f t="shared" si="306"/>
        <v>N/A</v>
      </c>
      <c r="I1129" s="25">
        <v>100</v>
      </c>
      <c r="J1129" s="25">
        <v>-40</v>
      </c>
      <c r="K1129" s="38" t="s">
        <v>49</v>
      </c>
      <c r="L1129" s="27" t="str">
        <f t="shared" si="307"/>
        <v>N/A</v>
      </c>
    </row>
    <row r="1130" spans="1:12" x14ac:dyDescent="0.25">
      <c r="A1130" s="39" t="s">
        <v>570</v>
      </c>
      <c r="B1130" s="22" t="s">
        <v>49</v>
      </c>
      <c r="C1130" s="23">
        <v>38</v>
      </c>
      <c r="D1130" s="24" t="str">
        <f t="shared" si="304"/>
        <v>N/A</v>
      </c>
      <c r="E1130" s="23">
        <v>148</v>
      </c>
      <c r="F1130" s="24" t="str">
        <f t="shared" si="305"/>
        <v>N/A</v>
      </c>
      <c r="G1130" s="23">
        <v>116</v>
      </c>
      <c r="H1130" s="24" t="str">
        <f t="shared" si="306"/>
        <v>N/A</v>
      </c>
      <c r="I1130" s="25">
        <v>289.5</v>
      </c>
      <c r="J1130" s="25">
        <v>-21.6</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0</v>
      </c>
      <c r="H1131" s="24" t="str">
        <f t="shared" si="306"/>
        <v>N/A</v>
      </c>
      <c r="I1131" s="25">
        <v>-100</v>
      </c>
      <c r="J1131" s="25" t="s">
        <v>1205</v>
      </c>
      <c r="K1131" s="38" t="s">
        <v>49</v>
      </c>
      <c r="L1131" s="27" t="str">
        <f t="shared" si="307"/>
        <v>N/A</v>
      </c>
    </row>
    <row r="1132" spans="1:12" x14ac:dyDescent="0.25">
      <c r="A1132" s="39" t="s">
        <v>572</v>
      </c>
      <c r="B1132" s="22" t="s">
        <v>49</v>
      </c>
      <c r="C1132" s="23">
        <v>26</v>
      </c>
      <c r="D1132" s="24" t="str">
        <f t="shared" si="304"/>
        <v>N/A</v>
      </c>
      <c r="E1132" s="23">
        <v>27</v>
      </c>
      <c r="F1132" s="24" t="str">
        <f t="shared" si="305"/>
        <v>N/A</v>
      </c>
      <c r="G1132" s="23">
        <v>30</v>
      </c>
      <c r="H1132" s="24" t="str">
        <f t="shared" si="306"/>
        <v>N/A</v>
      </c>
      <c r="I1132" s="25">
        <v>3.8460000000000001</v>
      </c>
      <c r="J1132" s="25">
        <v>11.11</v>
      </c>
      <c r="K1132" s="38" t="s">
        <v>49</v>
      </c>
      <c r="L1132" s="27" t="str">
        <f t="shared" si="307"/>
        <v>N/A</v>
      </c>
    </row>
    <row r="1133" spans="1:12" x14ac:dyDescent="0.25">
      <c r="A1133" s="37" t="s">
        <v>741</v>
      </c>
      <c r="B1133" s="22" t="s">
        <v>49</v>
      </c>
      <c r="C1133" s="28">
        <v>649340</v>
      </c>
      <c r="D1133" s="24" t="str">
        <f t="shared" si="304"/>
        <v>N/A</v>
      </c>
      <c r="E1133" s="28">
        <v>725229</v>
      </c>
      <c r="F1133" s="24" t="str">
        <f t="shared" si="305"/>
        <v>N/A</v>
      </c>
      <c r="G1133" s="28">
        <v>713305</v>
      </c>
      <c r="H1133" s="24" t="str">
        <f t="shared" si="306"/>
        <v>N/A</v>
      </c>
      <c r="I1133" s="25">
        <v>11.69</v>
      </c>
      <c r="J1133" s="25">
        <v>-1.64</v>
      </c>
      <c r="K1133" s="38" t="s">
        <v>49</v>
      </c>
      <c r="L1133" s="27" t="str">
        <f t="shared" si="307"/>
        <v>N/A</v>
      </c>
    </row>
    <row r="1134" spans="1:12" x14ac:dyDescent="0.25">
      <c r="A1134" s="39" t="s">
        <v>573</v>
      </c>
      <c r="B1134" s="22" t="s">
        <v>49</v>
      </c>
      <c r="C1134" s="28">
        <v>648504</v>
      </c>
      <c r="D1134" s="24" t="str">
        <f t="shared" si="304"/>
        <v>N/A</v>
      </c>
      <c r="E1134" s="28">
        <v>719337</v>
      </c>
      <c r="F1134" s="24" t="str">
        <f t="shared" si="305"/>
        <v>N/A</v>
      </c>
      <c r="G1134" s="28">
        <v>672466</v>
      </c>
      <c r="H1134" s="24" t="str">
        <f t="shared" si="306"/>
        <v>N/A</v>
      </c>
      <c r="I1134" s="25">
        <v>10.92</v>
      </c>
      <c r="J1134" s="25">
        <v>-6.52</v>
      </c>
      <c r="K1134" s="38" t="s">
        <v>49</v>
      </c>
      <c r="L1134" s="27" t="str">
        <f t="shared" si="307"/>
        <v>N/A</v>
      </c>
    </row>
    <row r="1135" spans="1:12" x14ac:dyDescent="0.25">
      <c r="A1135" s="39" t="s">
        <v>567</v>
      </c>
      <c r="B1135" s="22" t="s">
        <v>49</v>
      </c>
      <c r="C1135" s="28">
        <v>282510</v>
      </c>
      <c r="D1135" s="24" t="str">
        <f t="shared" si="304"/>
        <v>N/A</v>
      </c>
      <c r="E1135" s="28">
        <v>359276</v>
      </c>
      <c r="F1135" s="24" t="str">
        <f t="shared" si="305"/>
        <v>N/A</v>
      </c>
      <c r="G1135" s="28">
        <v>446503</v>
      </c>
      <c r="H1135" s="24" t="str">
        <f t="shared" si="306"/>
        <v>N/A</v>
      </c>
      <c r="I1135" s="25">
        <v>27.17</v>
      </c>
      <c r="J1135" s="25">
        <v>24.28</v>
      </c>
      <c r="K1135" s="38" t="s">
        <v>49</v>
      </c>
      <c r="L1135" s="27" t="str">
        <f t="shared" si="307"/>
        <v>N/A</v>
      </c>
    </row>
    <row r="1136" spans="1:12" x14ac:dyDescent="0.25">
      <c r="A1136" s="39" t="s">
        <v>220</v>
      </c>
      <c r="B1136" s="22" t="s">
        <v>49</v>
      </c>
      <c r="C1136" s="28">
        <v>248095</v>
      </c>
      <c r="D1136" s="24" t="str">
        <f t="shared" si="304"/>
        <v>N/A</v>
      </c>
      <c r="E1136" s="28">
        <v>86899</v>
      </c>
      <c r="F1136" s="24" t="str">
        <f t="shared" si="305"/>
        <v>N/A</v>
      </c>
      <c r="G1136" s="28">
        <v>73765</v>
      </c>
      <c r="H1136" s="24" t="str">
        <f t="shared" si="306"/>
        <v>N/A</v>
      </c>
      <c r="I1136" s="25">
        <v>-65</v>
      </c>
      <c r="J1136" s="25">
        <v>-15.1</v>
      </c>
      <c r="K1136" s="38" t="s">
        <v>49</v>
      </c>
      <c r="L1136" s="27" t="str">
        <f t="shared" si="307"/>
        <v>N/A</v>
      </c>
    </row>
    <row r="1137" spans="1:12" x14ac:dyDescent="0.25">
      <c r="A1137" s="39" t="s">
        <v>568</v>
      </c>
      <c r="B1137" s="22" t="s">
        <v>49</v>
      </c>
      <c r="C1137" s="28">
        <v>364082</v>
      </c>
      <c r="D1137" s="24" t="str">
        <f t="shared" si="304"/>
        <v>N/A</v>
      </c>
      <c r="E1137" s="28">
        <v>328961</v>
      </c>
      <c r="F1137" s="24" t="str">
        <f t="shared" si="305"/>
        <v>N/A</v>
      </c>
      <c r="G1137" s="28">
        <v>336060</v>
      </c>
      <c r="H1137" s="24" t="str">
        <f t="shared" si="306"/>
        <v>N/A</v>
      </c>
      <c r="I1137" s="25">
        <v>-9.65</v>
      </c>
      <c r="J1137" s="25">
        <v>2.1579999999999999</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87640</v>
      </c>
      <c r="D1139" s="24" t="str">
        <f t="shared" ref="D1139:D1153" si="308">IF($B1139="N/A","N/A",IF(C1139&gt;10,"No",IF(C1139&lt;-10,"No","Yes")))</f>
        <v>N/A</v>
      </c>
      <c r="E1139" s="28">
        <v>87523</v>
      </c>
      <c r="F1139" s="24" t="str">
        <f t="shared" ref="F1139:F1153" si="309">IF($B1139="N/A","N/A",IF(E1139&gt;10,"No",IF(E1139&lt;-10,"No","Yes")))</f>
        <v>N/A</v>
      </c>
      <c r="G1139" s="28">
        <v>73921</v>
      </c>
      <c r="H1139" s="24" t="str">
        <f t="shared" ref="H1139:H1153" si="310">IF($B1139="N/A","N/A",IF(G1139&gt;10,"No",IF(G1139&lt;-10,"No","Yes")))</f>
        <v>N/A</v>
      </c>
      <c r="I1139" s="25">
        <v>-0.13400000000000001</v>
      </c>
      <c r="J1139" s="25">
        <v>-15.5</v>
      </c>
      <c r="K1139" s="26" t="s">
        <v>1191</v>
      </c>
      <c r="L1139" s="27" t="str">
        <f t="shared" ref="L1139:L1153" si="311">IF(J1139="Div by 0", "N/A", IF(K1139="N/A","N/A", IF(J1139&gt;VALUE(MID(K1139,1,2)), "No", IF(J1139&lt;-1*VALUE(MID(K1139,1,2)), "No", "Yes"))))</f>
        <v>Yes</v>
      </c>
    </row>
    <row r="1140" spans="1:12" x14ac:dyDescent="0.25">
      <c r="A1140" s="37" t="s">
        <v>575</v>
      </c>
      <c r="B1140" s="22" t="s">
        <v>49</v>
      </c>
      <c r="C1140" s="23">
        <v>76</v>
      </c>
      <c r="D1140" s="24" t="str">
        <f t="shared" si="308"/>
        <v>N/A</v>
      </c>
      <c r="E1140" s="23">
        <v>72</v>
      </c>
      <c r="F1140" s="24" t="str">
        <f t="shared" si="309"/>
        <v>N/A</v>
      </c>
      <c r="G1140" s="23">
        <v>108</v>
      </c>
      <c r="H1140" s="24" t="str">
        <f t="shared" si="310"/>
        <v>N/A</v>
      </c>
      <c r="I1140" s="25">
        <v>-5.26</v>
      </c>
      <c r="J1140" s="25">
        <v>50</v>
      </c>
      <c r="K1140" s="26" t="s">
        <v>1191</v>
      </c>
      <c r="L1140" s="27" t="str">
        <f t="shared" si="311"/>
        <v>No</v>
      </c>
    </row>
    <row r="1141" spans="1:12" x14ac:dyDescent="0.25">
      <c r="A1141" s="37" t="s">
        <v>576</v>
      </c>
      <c r="B1141" s="22" t="s">
        <v>49</v>
      </c>
      <c r="C1141" s="28">
        <v>1153.1578947</v>
      </c>
      <c r="D1141" s="24" t="str">
        <f t="shared" si="308"/>
        <v>N/A</v>
      </c>
      <c r="E1141" s="28">
        <v>1215.5972222</v>
      </c>
      <c r="F1141" s="24" t="str">
        <f t="shared" si="309"/>
        <v>N/A</v>
      </c>
      <c r="G1141" s="28">
        <v>684.45370370000001</v>
      </c>
      <c r="H1141" s="24" t="str">
        <f t="shared" si="310"/>
        <v>N/A</v>
      </c>
      <c r="I1141" s="25">
        <v>5.415</v>
      </c>
      <c r="J1141" s="25">
        <v>-43.7</v>
      </c>
      <c r="K1141" s="26" t="s">
        <v>1191</v>
      </c>
      <c r="L1141" s="27" t="str">
        <f t="shared" si="311"/>
        <v>No</v>
      </c>
    </row>
    <row r="1142" spans="1:12" x14ac:dyDescent="0.25">
      <c r="A1142" s="37" t="s">
        <v>577</v>
      </c>
      <c r="B1142" s="22" t="s">
        <v>49</v>
      </c>
      <c r="C1142" s="28">
        <v>0</v>
      </c>
      <c r="D1142" s="24" t="str">
        <f t="shared" si="308"/>
        <v>N/A</v>
      </c>
      <c r="E1142" s="28">
        <v>0</v>
      </c>
      <c r="F1142" s="24" t="str">
        <f t="shared" si="309"/>
        <v>N/A</v>
      </c>
      <c r="G1142" s="28">
        <v>0</v>
      </c>
      <c r="H1142" s="24" t="str">
        <f t="shared" si="310"/>
        <v>N/A</v>
      </c>
      <c r="I1142" s="25" t="s">
        <v>1205</v>
      </c>
      <c r="J1142" s="25" t="s">
        <v>1205</v>
      </c>
      <c r="K1142" s="26" t="s">
        <v>1191</v>
      </c>
      <c r="L1142" s="27" t="str">
        <f t="shared" si="311"/>
        <v>N/A</v>
      </c>
    </row>
    <row r="1143" spans="1:12" x14ac:dyDescent="0.25">
      <c r="A1143" s="37" t="s">
        <v>578</v>
      </c>
      <c r="B1143" s="22" t="s">
        <v>49</v>
      </c>
      <c r="C1143" s="23">
        <v>0</v>
      </c>
      <c r="D1143" s="24" t="str">
        <f t="shared" si="308"/>
        <v>N/A</v>
      </c>
      <c r="E1143" s="23">
        <v>0</v>
      </c>
      <c r="F1143" s="24" t="str">
        <f t="shared" si="309"/>
        <v>N/A</v>
      </c>
      <c r="G1143" s="23">
        <v>0</v>
      </c>
      <c r="H1143" s="24" t="str">
        <f t="shared" si="310"/>
        <v>N/A</v>
      </c>
      <c r="I1143" s="25" t="s">
        <v>1205</v>
      </c>
      <c r="J1143" s="25" t="s">
        <v>1205</v>
      </c>
      <c r="K1143" s="26" t="s">
        <v>1191</v>
      </c>
      <c r="L1143" s="27" t="str">
        <f t="shared" si="311"/>
        <v>N/A</v>
      </c>
    </row>
    <row r="1144" spans="1:12" x14ac:dyDescent="0.25">
      <c r="A1144" s="37" t="s">
        <v>579</v>
      </c>
      <c r="B1144" s="22" t="s">
        <v>49</v>
      </c>
      <c r="C1144" s="28" t="s">
        <v>1205</v>
      </c>
      <c r="D1144" s="24" t="str">
        <f t="shared" si="308"/>
        <v>N/A</v>
      </c>
      <c r="E1144" s="28" t="s">
        <v>1205</v>
      </c>
      <c r="F1144" s="24" t="str">
        <f t="shared" si="309"/>
        <v>N/A</v>
      </c>
      <c r="G1144" s="28" t="s">
        <v>1205</v>
      </c>
      <c r="H1144" s="24" t="str">
        <f t="shared" si="310"/>
        <v>N/A</v>
      </c>
      <c r="I1144" s="25" t="s">
        <v>1205</v>
      </c>
      <c r="J1144" s="25" t="s">
        <v>1205</v>
      </c>
      <c r="K1144" s="26" t="s">
        <v>1191</v>
      </c>
      <c r="L1144" s="27" t="str">
        <f t="shared" si="311"/>
        <v>N/A</v>
      </c>
    </row>
    <row r="1145" spans="1:12" x14ac:dyDescent="0.25">
      <c r="A1145" s="37" t="s">
        <v>589</v>
      </c>
      <c r="B1145" s="22" t="s">
        <v>49</v>
      </c>
      <c r="C1145" s="28">
        <v>326918</v>
      </c>
      <c r="D1145" s="24" t="str">
        <f t="shared" si="308"/>
        <v>N/A</v>
      </c>
      <c r="E1145" s="28">
        <v>375270</v>
      </c>
      <c r="F1145" s="24" t="str">
        <f t="shared" si="309"/>
        <v>N/A</v>
      </c>
      <c r="G1145" s="28">
        <v>505683</v>
      </c>
      <c r="H1145" s="24" t="str">
        <f t="shared" si="310"/>
        <v>N/A</v>
      </c>
      <c r="I1145" s="25">
        <v>14.79</v>
      </c>
      <c r="J1145" s="25">
        <v>34.75</v>
      </c>
      <c r="K1145" s="26" t="s">
        <v>1191</v>
      </c>
      <c r="L1145" s="27" t="str">
        <f t="shared" si="311"/>
        <v>No</v>
      </c>
    </row>
    <row r="1146" spans="1:12" x14ac:dyDescent="0.25">
      <c r="A1146" s="37" t="s">
        <v>591</v>
      </c>
      <c r="B1146" s="22" t="s">
        <v>49</v>
      </c>
      <c r="C1146" s="23">
        <v>2409</v>
      </c>
      <c r="D1146" s="24" t="str">
        <f t="shared" si="308"/>
        <v>N/A</v>
      </c>
      <c r="E1146" s="23">
        <v>2694</v>
      </c>
      <c r="F1146" s="24" t="str">
        <f t="shared" si="309"/>
        <v>N/A</v>
      </c>
      <c r="G1146" s="23">
        <v>3425</v>
      </c>
      <c r="H1146" s="24" t="str">
        <f t="shared" si="310"/>
        <v>N/A</v>
      </c>
      <c r="I1146" s="25">
        <v>11.83</v>
      </c>
      <c r="J1146" s="25">
        <v>27.13</v>
      </c>
      <c r="K1146" s="26" t="s">
        <v>1191</v>
      </c>
      <c r="L1146" s="27" t="str">
        <f t="shared" si="311"/>
        <v>Yes</v>
      </c>
    </row>
    <row r="1147" spans="1:12" x14ac:dyDescent="0.25">
      <c r="A1147" s="37" t="s">
        <v>590</v>
      </c>
      <c r="B1147" s="22" t="s">
        <v>49</v>
      </c>
      <c r="C1147" s="28">
        <v>135.70693234000001</v>
      </c>
      <c r="D1147" s="24" t="str">
        <f t="shared" si="308"/>
        <v>N/A</v>
      </c>
      <c r="E1147" s="28">
        <v>139.29844098000001</v>
      </c>
      <c r="F1147" s="24" t="str">
        <f t="shared" si="309"/>
        <v>N/A</v>
      </c>
      <c r="G1147" s="28">
        <v>147.64467153000001</v>
      </c>
      <c r="H1147" s="24" t="str">
        <f t="shared" si="310"/>
        <v>N/A</v>
      </c>
      <c r="I1147" s="25">
        <v>2.6469999999999998</v>
      </c>
      <c r="J1147" s="25">
        <v>5.992</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369491837</v>
      </c>
      <c r="D1151" s="24" t="str">
        <f t="shared" si="308"/>
        <v>N/A</v>
      </c>
      <c r="E1151" s="28">
        <v>397746312</v>
      </c>
      <c r="F1151" s="24" t="str">
        <f t="shared" si="309"/>
        <v>N/A</v>
      </c>
      <c r="G1151" s="28">
        <v>421748507</v>
      </c>
      <c r="H1151" s="24" t="str">
        <f t="shared" si="310"/>
        <v>N/A</v>
      </c>
      <c r="I1151" s="25">
        <v>7.6470000000000002</v>
      </c>
      <c r="J1151" s="25">
        <v>6.0350000000000001</v>
      </c>
      <c r="K1151" s="26" t="s">
        <v>1191</v>
      </c>
      <c r="L1151" s="27" t="str">
        <f t="shared" si="311"/>
        <v>Yes</v>
      </c>
    </row>
    <row r="1152" spans="1:12" x14ac:dyDescent="0.25">
      <c r="A1152" s="37" t="s">
        <v>583</v>
      </c>
      <c r="B1152" s="22" t="s">
        <v>49</v>
      </c>
      <c r="C1152" s="23">
        <v>9312</v>
      </c>
      <c r="D1152" s="24" t="str">
        <f t="shared" si="308"/>
        <v>N/A</v>
      </c>
      <c r="E1152" s="23">
        <v>9554</v>
      </c>
      <c r="F1152" s="24" t="str">
        <f t="shared" si="309"/>
        <v>N/A</v>
      </c>
      <c r="G1152" s="23">
        <v>9822</v>
      </c>
      <c r="H1152" s="24" t="str">
        <f t="shared" si="310"/>
        <v>N/A</v>
      </c>
      <c r="I1152" s="25">
        <v>2.5990000000000002</v>
      </c>
      <c r="J1152" s="25">
        <v>2.8050000000000002</v>
      </c>
      <c r="K1152" s="26" t="s">
        <v>1191</v>
      </c>
      <c r="L1152" s="27" t="str">
        <f t="shared" si="311"/>
        <v>Yes</v>
      </c>
    </row>
    <row r="1153" spans="1:12" x14ac:dyDescent="0.25">
      <c r="A1153" s="37" t="s">
        <v>584</v>
      </c>
      <c r="B1153" s="22" t="s">
        <v>49</v>
      </c>
      <c r="C1153" s="28">
        <v>39679.106206999997</v>
      </c>
      <c r="D1153" s="24" t="str">
        <f t="shared" si="308"/>
        <v>N/A</v>
      </c>
      <c r="E1153" s="28">
        <v>41631.391250000001</v>
      </c>
      <c r="F1153" s="24" t="str">
        <f t="shared" si="309"/>
        <v>N/A</v>
      </c>
      <c r="G1153" s="28">
        <v>42939.167888000004</v>
      </c>
      <c r="H1153" s="24" t="str">
        <f t="shared" si="310"/>
        <v>N/A</v>
      </c>
      <c r="I1153" s="25">
        <v>4.92</v>
      </c>
      <c r="J1153" s="25">
        <v>3.141</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450732396</v>
      </c>
      <c r="D1155" s="24" t="str">
        <f t="shared" ref="D1155:D1170" si="312">IF($B1155="N/A","N/A",IF(C1155&gt;10,"No",IF(C1155&lt;-10,"No","Yes")))</f>
        <v>N/A</v>
      </c>
      <c r="E1155" s="28">
        <v>484377063</v>
      </c>
      <c r="F1155" s="24" t="str">
        <f t="shared" ref="F1155:F1170" si="313">IF($B1155="N/A","N/A",IF(E1155&gt;10,"No",IF(E1155&lt;-10,"No","Yes")))</f>
        <v>N/A</v>
      </c>
      <c r="G1155" s="28">
        <v>515455553</v>
      </c>
      <c r="H1155" s="24" t="str">
        <f t="shared" ref="H1155:H1170" si="314">IF($B1155="N/A","N/A",IF(G1155&gt;10,"No",IF(G1155&lt;-10,"No","Yes")))</f>
        <v>N/A</v>
      </c>
      <c r="I1155" s="25">
        <v>7.4640000000000004</v>
      </c>
      <c r="J1155" s="25">
        <v>6.4160000000000004</v>
      </c>
      <c r="K1155" s="26" t="s">
        <v>1191</v>
      </c>
      <c r="L1155" s="27" t="str">
        <f t="shared" ref="L1155:L1170" si="315">IF(J1155="Div by 0", "N/A", IF(K1155="N/A","N/A", IF(J1155&gt;VALUE(MID(K1155,1,2)), "No", IF(J1155&lt;-1*VALUE(MID(K1155,1,2)), "No", "Yes"))))</f>
        <v>Yes</v>
      </c>
    </row>
    <row r="1156" spans="1:12" x14ac:dyDescent="0.25">
      <c r="A1156" s="40" t="s">
        <v>436</v>
      </c>
      <c r="B1156" s="22" t="s">
        <v>49</v>
      </c>
      <c r="C1156" s="23">
        <v>15313</v>
      </c>
      <c r="D1156" s="24" t="str">
        <f t="shared" si="312"/>
        <v>N/A</v>
      </c>
      <c r="E1156" s="23">
        <v>15688</v>
      </c>
      <c r="F1156" s="24" t="str">
        <f t="shared" si="313"/>
        <v>N/A</v>
      </c>
      <c r="G1156" s="23">
        <v>16451</v>
      </c>
      <c r="H1156" s="24" t="str">
        <f t="shared" si="314"/>
        <v>N/A</v>
      </c>
      <c r="I1156" s="25">
        <v>2.4489999999999998</v>
      </c>
      <c r="J1156" s="25">
        <v>4.8639999999999999</v>
      </c>
      <c r="K1156" s="26" t="s">
        <v>1191</v>
      </c>
      <c r="L1156" s="27" t="str">
        <f t="shared" si="315"/>
        <v>Yes</v>
      </c>
    </row>
    <row r="1157" spans="1:12" ht="12.75" customHeight="1" x14ac:dyDescent="0.25">
      <c r="A1157" s="40" t="s">
        <v>748</v>
      </c>
      <c r="B1157" s="22" t="s">
        <v>49</v>
      </c>
      <c r="C1157" s="28">
        <v>29434.623914</v>
      </c>
      <c r="D1157" s="24" t="str">
        <f t="shared" si="312"/>
        <v>N/A</v>
      </c>
      <c r="E1157" s="28">
        <v>30875.641446000001</v>
      </c>
      <c r="F1157" s="24" t="str">
        <f t="shared" si="313"/>
        <v>N/A</v>
      </c>
      <c r="G1157" s="28">
        <v>31332.779344999999</v>
      </c>
      <c r="H1157" s="24" t="str">
        <f t="shared" si="314"/>
        <v>N/A</v>
      </c>
      <c r="I1157" s="25">
        <v>4.8959999999999999</v>
      </c>
      <c r="J1157" s="25">
        <v>1.4810000000000001</v>
      </c>
      <c r="K1157" s="26" t="s">
        <v>1191</v>
      </c>
      <c r="L1157" s="27" t="str">
        <f t="shared" si="315"/>
        <v>Yes</v>
      </c>
    </row>
    <row r="1158" spans="1:12" x14ac:dyDescent="0.25">
      <c r="A1158" s="39" t="s">
        <v>523</v>
      </c>
      <c r="B1158" s="22" t="s">
        <v>49</v>
      </c>
      <c r="C1158" s="28">
        <v>16565.408443</v>
      </c>
      <c r="D1158" s="24" t="str">
        <f t="shared" si="312"/>
        <v>N/A</v>
      </c>
      <c r="E1158" s="28">
        <v>16814.301276999999</v>
      </c>
      <c r="F1158" s="24" t="str">
        <f t="shared" si="313"/>
        <v>N/A</v>
      </c>
      <c r="G1158" s="28">
        <v>17386.230294000001</v>
      </c>
      <c r="H1158" s="24" t="str">
        <f t="shared" si="314"/>
        <v>N/A</v>
      </c>
      <c r="I1158" s="25">
        <v>1.502</v>
      </c>
      <c r="J1158" s="25">
        <v>3.4009999999999998</v>
      </c>
      <c r="K1158" s="26" t="s">
        <v>1191</v>
      </c>
      <c r="L1158" s="27" t="str">
        <f t="shared" si="315"/>
        <v>Yes</v>
      </c>
    </row>
    <row r="1159" spans="1:12" x14ac:dyDescent="0.25">
      <c r="A1159" s="39" t="s">
        <v>526</v>
      </c>
      <c r="B1159" s="22" t="s">
        <v>49</v>
      </c>
      <c r="C1159" s="28">
        <v>33695.575276000003</v>
      </c>
      <c r="D1159" s="24" t="str">
        <f t="shared" si="312"/>
        <v>N/A</v>
      </c>
      <c r="E1159" s="28">
        <v>35712.968720999997</v>
      </c>
      <c r="F1159" s="24" t="str">
        <f t="shared" si="313"/>
        <v>N/A</v>
      </c>
      <c r="G1159" s="28">
        <v>36258.767154000001</v>
      </c>
      <c r="H1159" s="24" t="str">
        <f t="shared" si="314"/>
        <v>N/A</v>
      </c>
      <c r="I1159" s="25">
        <v>5.9870000000000001</v>
      </c>
      <c r="J1159" s="25">
        <v>1.528</v>
      </c>
      <c r="K1159" s="26" t="s">
        <v>1191</v>
      </c>
      <c r="L1159" s="27" t="str">
        <f t="shared" si="315"/>
        <v>Yes</v>
      </c>
    </row>
    <row r="1160" spans="1:12" ht="12.75" customHeight="1" x14ac:dyDescent="0.25">
      <c r="A1160" s="37" t="s">
        <v>437</v>
      </c>
      <c r="B1160" s="22" t="s">
        <v>49</v>
      </c>
      <c r="C1160" s="27">
        <v>21.485597227</v>
      </c>
      <c r="D1160" s="24" t="str">
        <f t="shared" si="312"/>
        <v>N/A</v>
      </c>
      <c r="E1160" s="27">
        <v>21.659533343</v>
      </c>
      <c r="F1160" s="24" t="str">
        <f t="shared" si="313"/>
        <v>N/A</v>
      </c>
      <c r="G1160" s="27">
        <v>21.840316499</v>
      </c>
      <c r="H1160" s="24" t="str">
        <f t="shared" si="314"/>
        <v>N/A</v>
      </c>
      <c r="I1160" s="25">
        <v>0.8095</v>
      </c>
      <c r="J1160" s="25">
        <v>0.8347</v>
      </c>
      <c r="K1160" s="26" t="s">
        <v>1191</v>
      </c>
      <c r="L1160" s="27" t="str">
        <f t="shared" si="315"/>
        <v>Yes</v>
      </c>
    </row>
    <row r="1161" spans="1:12" x14ac:dyDescent="0.25">
      <c r="A1161" s="39" t="s">
        <v>523</v>
      </c>
      <c r="B1161" s="22" t="s">
        <v>49</v>
      </c>
      <c r="C1161" s="27">
        <v>10.584818187</v>
      </c>
      <c r="D1161" s="24" t="str">
        <f t="shared" si="312"/>
        <v>N/A</v>
      </c>
      <c r="E1161" s="27">
        <v>11.269155872000001</v>
      </c>
      <c r="F1161" s="24" t="str">
        <f t="shared" si="313"/>
        <v>N/A</v>
      </c>
      <c r="G1161" s="27">
        <v>11.706178261</v>
      </c>
      <c r="H1161" s="24" t="str">
        <f t="shared" si="314"/>
        <v>N/A</v>
      </c>
      <c r="I1161" s="25">
        <v>6.4649999999999999</v>
      </c>
      <c r="J1161" s="25">
        <v>3.8780000000000001</v>
      </c>
      <c r="K1161" s="26" t="s">
        <v>1191</v>
      </c>
      <c r="L1161" s="27" t="str">
        <f t="shared" si="315"/>
        <v>Yes</v>
      </c>
    </row>
    <row r="1162" spans="1:12" x14ac:dyDescent="0.25">
      <c r="A1162" s="39" t="s">
        <v>526</v>
      </c>
      <c r="B1162" s="22" t="s">
        <v>49</v>
      </c>
      <c r="C1162" s="27">
        <v>32.851964953</v>
      </c>
      <c r="D1162" s="24" t="str">
        <f t="shared" si="312"/>
        <v>N/A</v>
      </c>
      <c r="E1162" s="27">
        <v>32.534084256</v>
      </c>
      <c r="F1162" s="24" t="str">
        <f t="shared" si="313"/>
        <v>N/A</v>
      </c>
      <c r="G1162" s="27">
        <v>32.786179431000001</v>
      </c>
      <c r="H1162" s="24" t="str">
        <f t="shared" si="314"/>
        <v>N/A</v>
      </c>
      <c r="I1162" s="25">
        <v>-0.96799999999999997</v>
      </c>
      <c r="J1162" s="25">
        <v>0.77490000000000003</v>
      </c>
      <c r="K1162" s="26" t="s">
        <v>1191</v>
      </c>
      <c r="L1162" s="27" t="str">
        <f t="shared" si="315"/>
        <v>Yes</v>
      </c>
    </row>
    <row r="1163" spans="1:12" ht="12.75" customHeight="1" x14ac:dyDescent="0.25">
      <c r="A1163" s="40" t="s">
        <v>744</v>
      </c>
      <c r="B1163" s="22" t="s">
        <v>49</v>
      </c>
      <c r="C1163" s="28">
        <v>369491837</v>
      </c>
      <c r="D1163" s="24" t="str">
        <f t="shared" si="312"/>
        <v>N/A</v>
      </c>
      <c r="E1163" s="28">
        <v>397746312</v>
      </c>
      <c r="F1163" s="24" t="str">
        <f t="shared" si="313"/>
        <v>N/A</v>
      </c>
      <c r="G1163" s="28">
        <v>421748507</v>
      </c>
      <c r="H1163" s="24" t="str">
        <f t="shared" si="314"/>
        <v>N/A</v>
      </c>
      <c r="I1163" s="25">
        <v>7.6470000000000002</v>
      </c>
      <c r="J1163" s="25">
        <v>6.0350000000000001</v>
      </c>
      <c r="K1163" s="26" t="s">
        <v>1191</v>
      </c>
      <c r="L1163" s="27" t="str">
        <f t="shared" si="315"/>
        <v>Yes</v>
      </c>
    </row>
    <row r="1164" spans="1:12" ht="13.5" customHeight="1" x14ac:dyDescent="0.25">
      <c r="A1164" s="40" t="s">
        <v>851</v>
      </c>
      <c r="B1164" s="22" t="s">
        <v>49</v>
      </c>
      <c r="C1164" s="23">
        <v>9312</v>
      </c>
      <c r="D1164" s="24" t="str">
        <f t="shared" si="312"/>
        <v>N/A</v>
      </c>
      <c r="E1164" s="23">
        <v>9554</v>
      </c>
      <c r="F1164" s="24" t="str">
        <f t="shared" si="313"/>
        <v>N/A</v>
      </c>
      <c r="G1164" s="23">
        <v>9822</v>
      </c>
      <c r="H1164" s="24" t="str">
        <f t="shared" si="314"/>
        <v>N/A</v>
      </c>
      <c r="I1164" s="25">
        <v>2.5990000000000002</v>
      </c>
      <c r="J1164" s="25">
        <v>2.8050000000000002</v>
      </c>
      <c r="K1164" s="26" t="s">
        <v>1191</v>
      </c>
      <c r="L1164" s="27" t="str">
        <f t="shared" si="315"/>
        <v>Yes</v>
      </c>
    </row>
    <row r="1165" spans="1:12" ht="25" x14ac:dyDescent="0.25">
      <c r="A1165" s="40" t="s">
        <v>749</v>
      </c>
      <c r="B1165" s="22" t="s">
        <v>49</v>
      </c>
      <c r="C1165" s="28">
        <v>39679.106206999997</v>
      </c>
      <c r="D1165" s="24" t="str">
        <f t="shared" si="312"/>
        <v>N/A</v>
      </c>
      <c r="E1165" s="28">
        <v>41631.391250000001</v>
      </c>
      <c r="F1165" s="24" t="str">
        <f t="shared" si="313"/>
        <v>N/A</v>
      </c>
      <c r="G1165" s="28">
        <v>42939.167888000004</v>
      </c>
      <c r="H1165" s="24" t="str">
        <f t="shared" si="314"/>
        <v>N/A</v>
      </c>
      <c r="I1165" s="25">
        <v>4.92</v>
      </c>
      <c r="J1165" s="25">
        <v>3.141</v>
      </c>
      <c r="K1165" s="26" t="s">
        <v>1191</v>
      </c>
      <c r="L1165" s="27" t="str">
        <f t="shared" si="315"/>
        <v>Yes</v>
      </c>
    </row>
    <row r="1166" spans="1:12" x14ac:dyDescent="0.25">
      <c r="A1166" s="39" t="s">
        <v>585</v>
      </c>
      <c r="B1166" s="22" t="s">
        <v>49</v>
      </c>
      <c r="C1166" s="28">
        <v>26728.326804</v>
      </c>
      <c r="D1166" s="24" t="str">
        <f t="shared" si="312"/>
        <v>N/A</v>
      </c>
      <c r="E1166" s="28">
        <v>26924.176829</v>
      </c>
      <c r="F1166" s="24" t="str">
        <f t="shared" si="313"/>
        <v>N/A</v>
      </c>
      <c r="G1166" s="28">
        <v>29385.154564</v>
      </c>
      <c r="H1166" s="24" t="str">
        <f t="shared" si="314"/>
        <v>N/A</v>
      </c>
      <c r="I1166" s="25">
        <v>0.73270000000000002</v>
      </c>
      <c r="J1166" s="25">
        <v>9.14</v>
      </c>
      <c r="K1166" s="26" t="s">
        <v>1191</v>
      </c>
      <c r="L1166" s="27" t="str">
        <f t="shared" si="315"/>
        <v>Yes</v>
      </c>
    </row>
    <row r="1167" spans="1:12" x14ac:dyDescent="0.25">
      <c r="A1167" s="39" t="s">
        <v>586</v>
      </c>
      <c r="B1167" s="22" t="s">
        <v>49</v>
      </c>
      <c r="C1167" s="28">
        <v>41194.270536000004</v>
      </c>
      <c r="D1167" s="24" t="str">
        <f t="shared" si="312"/>
        <v>N/A</v>
      </c>
      <c r="E1167" s="28">
        <v>43323.976185</v>
      </c>
      <c r="F1167" s="24" t="str">
        <f t="shared" si="313"/>
        <v>N/A</v>
      </c>
      <c r="G1167" s="28">
        <v>44427.609536000004</v>
      </c>
      <c r="H1167" s="24" t="str">
        <f t="shared" si="314"/>
        <v>N/A</v>
      </c>
      <c r="I1167" s="25">
        <v>5.17</v>
      </c>
      <c r="J1167" s="25">
        <v>2.5470000000000002</v>
      </c>
      <c r="K1167" s="26" t="s">
        <v>1191</v>
      </c>
      <c r="L1167" s="27" t="str">
        <f t="shared" si="315"/>
        <v>Yes</v>
      </c>
    </row>
    <row r="1168" spans="1:12" ht="25" x14ac:dyDescent="0.25">
      <c r="A1168" s="37" t="s">
        <v>438</v>
      </c>
      <c r="B1168" s="22" t="s">
        <v>49</v>
      </c>
      <c r="C1168" s="27">
        <v>13.065622764</v>
      </c>
      <c r="D1168" s="24" t="str">
        <f t="shared" si="312"/>
        <v>N/A</v>
      </c>
      <c r="E1168" s="27">
        <v>13.190666851</v>
      </c>
      <c r="F1168" s="24" t="str">
        <f t="shared" si="313"/>
        <v>N/A</v>
      </c>
      <c r="G1168" s="27">
        <v>13.039668632</v>
      </c>
      <c r="H1168" s="24" t="str">
        <f t="shared" si="314"/>
        <v>N/A</v>
      </c>
      <c r="I1168" s="25">
        <v>0.95699999999999996</v>
      </c>
      <c r="J1168" s="25">
        <v>-1.1399999999999999</v>
      </c>
      <c r="K1168" s="26" t="s">
        <v>1191</v>
      </c>
      <c r="L1168" s="27" t="str">
        <f t="shared" si="315"/>
        <v>Yes</v>
      </c>
    </row>
    <row r="1169" spans="1:12" x14ac:dyDescent="0.25">
      <c r="A1169" s="39" t="s">
        <v>523</v>
      </c>
      <c r="B1169" s="22" t="s">
        <v>49</v>
      </c>
      <c r="C1169" s="27">
        <v>2.7090431770999999</v>
      </c>
      <c r="D1169" s="24" t="str">
        <f t="shared" si="312"/>
        <v>N/A</v>
      </c>
      <c r="E1169" s="27">
        <v>2.7770722208</v>
      </c>
      <c r="F1169" s="24" t="str">
        <f t="shared" si="313"/>
        <v>N/A</v>
      </c>
      <c r="G1169" s="27">
        <v>2.6791917957</v>
      </c>
      <c r="H1169" s="24" t="str">
        <f t="shared" si="314"/>
        <v>N/A</v>
      </c>
      <c r="I1169" s="25">
        <v>2.5110000000000001</v>
      </c>
      <c r="J1169" s="25">
        <v>-3.52</v>
      </c>
      <c r="K1169" s="26" t="s">
        <v>1191</v>
      </c>
      <c r="L1169" s="27" t="str">
        <f t="shared" si="315"/>
        <v>Yes</v>
      </c>
    </row>
    <row r="1170" spans="1:12" x14ac:dyDescent="0.25">
      <c r="A1170" s="39" t="s">
        <v>526</v>
      </c>
      <c r="B1170" s="22" t="s">
        <v>49</v>
      </c>
      <c r="C1170" s="27">
        <v>23.799195182999998</v>
      </c>
      <c r="D1170" s="24" t="str">
        <f t="shared" si="312"/>
        <v>N/A</v>
      </c>
      <c r="E1170" s="27">
        <v>23.88267767</v>
      </c>
      <c r="F1170" s="24" t="str">
        <f t="shared" si="313"/>
        <v>N/A</v>
      </c>
      <c r="G1170" s="27">
        <v>23.817340294000001</v>
      </c>
      <c r="H1170" s="24" t="str">
        <f t="shared" si="314"/>
        <v>N/A</v>
      </c>
      <c r="I1170" s="25">
        <v>0.3508</v>
      </c>
      <c r="J1170" s="25">
        <v>-0.27400000000000002</v>
      </c>
      <c r="K1170" s="26" t="s">
        <v>1191</v>
      </c>
      <c r="L1170" s="27" t="str">
        <f t="shared" si="315"/>
        <v>Yes</v>
      </c>
    </row>
    <row r="1171" spans="1:12" ht="38.25" customHeight="1" x14ac:dyDescent="0.3">
      <c r="A1171" s="201" t="s">
        <v>1211</v>
      </c>
      <c r="B1171" s="202"/>
      <c r="C1171" s="202"/>
      <c r="D1171" s="202"/>
      <c r="E1171" s="202"/>
      <c r="F1171" s="202"/>
      <c r="G1171" s="202"/>
      <c r="H1171" s="202"/>
      <c r="I1171" s="202"/>
      <c r="J1171" s="202"/>
      <c r="K1171" s="202"/>
      <c r="L1171" s="202"/>
    </row>
    <row r="1172" spans="1:12" x14ac:dyDescent="0.25">
      <c r="A1172" s="42" t="s">
        <v>36</v>
      </c>
      <c r="B1172" s="22" t="s">
        <v>49</v>
      </c>
      <c r="C1172" s="23">
        <v>120576</v>
      </c>
      <c r="D1172" s="24" t="str">
        <f>IF($B1172="N/A","N/A",IF(C1172&gt;10,"No",IF(C1172&lt;-10,"No","Yes")))</f>
        <v>N/A</v>
      </c>
      <c r="E1172" s="23">
        <v>133756</v>
      </c>
      <c r="F1172" s="24" t="str">
        <f>IF($B1172="N/A","N/A",IF(E1172&gt;10,"No",IF(E1172&lt;-10,"No","Yes")))</f>
        <v>N/A</v>
      </c>
      <c r="G1172" s="23">
        <v>139449</v>
      </c>
      <c r="H1172" s="24" t="str">
        <f>IF($B1172="N/A","N/A",IF(G1172&gt;10,"No",IF(G1172&lt;-10,"No","Yes")))</f>
        <v>N/A</v>
      </c>
      <c r="I1172" s="25">
        <v>10.93</v>
      </c>
      <c r="J1172" s="25">
        <v>4.2560000000000002</v>
      </c>
      <c r="K1172" s="26" t="s">
        <v>1191</v>
      </c>
      <c r="L1172" s="27" t="str">
        <f t="shared" ref="L1172:L1212" si="316">IF(J1172="Div by 0", "N/A", IF(K1172="N/A","N/A", IF(J1172&gt;VALUE(MID(K1172,1,2)), "No", IF(J1172&lt;-1*VALUE(MID(K1172,1,2)), "No", "Yes"))))</f>
        <v>Yes</v>
      </c>
    </row>
    <row r="1173" spans="1:12" x14ac:dyDescent="0.25">
      <c r="A1173" s="37" t="s">
        <v>37</v>
      </c>
      <c r="B1173" s="22" t="s">
        <v>49</v>
      </c>
      <c r="C1173" s="23">
        <v>92374</v>
      </c>
      <c r="D1173" s="24" t="str">
        <f>IF($B1173="N/A","N/A",IF(C1173&gt;10,"No",IF(C1173&lt;-10,"No","Yes")))</f>
        <v>N/A</v>
      </c>
      <c r="E1173" s="23">
        <v>96273</v>
      </c>
      <c r="F1173" s="24" t="str">
        <f>IF($B1173="N/A","N/A",IF(E1173&gt;10,"No",IF(E1173&lt;-10,"No","Yes")))</f>
        <v>N/A</v>
      </c>
      <c r="G1173" s="23">
        <v>98960</v>
      </c>
      <c r="H1173" s="24" t="str">
        <f>IF($B1173="N/A","N/A",IF(G1173&gt;10,"No",IF(G1173&lt;-10,"No","Yes")))</f>
        <v>N/A</v>
      </c>
      <c r="I1173" s="25">
        <v>4.2210000000000001</v>
      </c>
      <c r="J1173" s="25">
        <v>2.7909999999999999</v>
      </c>
      <c r="K1173" s="26" t="s">
        <v>1191</v>
      </c>
      <c r="L1173" s="27" t="str">
        <f t="shared" si="316"/>
        <v>Yes</v>
      </c>
    </row>
    <row r="1174" spans="1:12" x14ac:dyDescent="0.25">
      <c r="A1174" s="37" t="s">
        <v>439</v>
      </c>
      <c r="B1174" s="27" t="s">
        <v>104</v>
      </c>
      <c r="C1174" s="29">
        <v>76.610602442000001</v>
      </c>
      <c r="D1174" s="24" t="str">
        <f>IF($B1174="N/A","N/A",IF(C1174&gt;90,"No",IF(C1174&lt;65,"No","Yes")))</f>
        <v>Yes</v>
      </c>
      <c r="E1174" s="29">
        <v>71.976584227999993</v>
      </c>
      <c r="F1174" s="24" t="str">
        <f>IF($B1174="N/A","N/A",IF(E1174&gt;90,"No",IF(E1174&lt;65,"No","Yes")))</f>
        <v>Yes</v>
      </c>
      <c r="G1174" s="29">
        <v>70.965012298000005</v>
      </c>
      <c r="H1174" s="24" t="str">
        <f>IF($B1174="N/A","N/A",IF(G1174&gt;90,"No",IF(G1174&lt;65,"No","Yes")))</f>
        <v>Yes</v>
      </c>
      <c r="I1174" s="25">
        <v>-6.05</v>
      </c>
      <c r="J1174" s="25">
        <v>-1.41</v>
      </c>
      <c r="K1174" s="26" t="s">
        <v>1191</v>
      </c>
      <c r="L1174" s="27" t="str">
        <f t="shared" si="316"/>
        <v>Yes</v>
      </c>
    </row>
    <row r="1175" spans="1:12" x14ac:dyDescent="0.25">
      <c r="A1175" s="37" t="s">
        <v>440</v>
      </c>
      <c r="B1175" s="27" t="s">
        <v>103</v>
      </c>
      <c r="C1175" s="29">
        <v>91.244047327000004</v>
      </c>
      <c r="D1175" s="24" t="str">
        <f>IF($B1175="N/A","N/A",IF(C1175&gt;100,"No",IF(C1175&lt;90,"No","Yes")))</f>
        <v>Yes</v>
      </c>
      <c r="E1175" s="29">
        <v>91.186533122</v>
      </c>
      <c r="F1175" s="24" t="str">
        <f>IF($B1175="N/A","N/A",IF(E1175&gt;100,"No",IF(E1175&lt;90,"No","Yes")))</f>
        <v>Yes</v>
      </c>
      <c r="G1175" s="29">
        <v>90.487080921</v>
      </c>
      <c r="H1175" s="24" t="str">
        <f>IF($B1175="N/A","N/A",IF(G1175&gt;100,"No",IF(G1175&lt;90,"No","Yes")))</f>
        <v>Yes</v>
      </c>
      <c r="I1175" s="25">
        <v>-6.3E-2</v>
      </c>
      <c r="J1175" s="25">
        <v>-0.76700000000000002</v>
      </c>
      <c r="K1175" s="26" t="s">
        <v>1191</v>
      </c>
      <c r="L1175" s="27" t="str">
        <f t="shared" si="316"/>
        <v>Yes</v>
      </c>
    </row>
    <row r="1176" spans="1:12" x14ac:dyDescent="0.25">
      <c r="A1176" s="37" t="s">
        <v>441</v>
      </c>
      <c r="B1176" s="27" t="s">
        <v>105</v>
      </c>
      <c r="C1176" s="29">
        <v>87.353306364000005</v>
      </c>
      <c r="D1176" s="24" t="str">
        <f>IF($B1176="N/A","N/A",IF(C1176&gt;100,"No",IF(C1176&lt;85,"No","Yes")))</f>
        <v>Yes</v>
      </c>
      <c r="E1176" s="29">
        <v>87.097641546000006</v>
      </c>
      <c r="F1176" s="24" t="str">
        <f>IF($B1176="N/A","N/A",IF(E1176&gt;100,"No",IF(E1176&lt;85,"No","Yes")))</f>
        <v>Yes</v>
      </c>
      <c r="G1176" s="29">
        <v>85.435335269000007</v>
      </c>
      <c r="H1176" s="24" t="str">
        <f>IF($B1176="N/A","N/A",IF(G1176&gt;100,"No",IF(G1176&lt;85,"No","Yes")))</f>
        <v>Yes</v>
      </c>
      <c r="I1176" s="25">
        <v>-0.29299999999999998</v>
      </c>
      <c r="J1176" s="25">
        <v>-1.91</v>
      </c>
      <c r="K1176" s="26" t="s">
        <v>1191</v>
      </c>
      <c r="L1176" s="27" t="str">
        <f t="shared" si="316"/>
        <v>Yes</v>
      </c>
    </row>
    <row r="1177" spans="1:12" x14ac:dyDescent="0.25">
      <c r="A1177" s="37" t="s">
        <v>442</v>
      </c>
      <c r="B1177" s="27" t="s">
        <v>106</v>
      </c>
      <c r="C1177" s="29">
        <v>40.366474381000003</v>
      </c>
      <c r="D1177" s="24" t="str">
        <f>IF($B1177="N/A","N/A",IF(C1177&gt;100,"No",IF(C1177&lt;80,"No","Yes")))</f>
        <v>No</v>
      </c>
      <c r="E1177" s="29">
        <v>36.100204611999999</v>
      </c>
      <c r="F1177" s="24" t="str">
        <f>IF($B1177="N/A","N/A",IF(E1177&gt;100,"No",IF(E1177&lt;80,"No","Yes")))</f>
        <v>No</v>
      </c>
      <c r="G1177" s="29">
        <v>33.177774536999998</v>
      </c>
      <c r="H1177" s="24" t="str">
        <f>IF($B1177="N/A","N/A",IF(G1177&gt;100,"No",IF(G1177&lt;80,"No","Yes")))</f>
        <v>No</v>
      </c>
      <c r="I1177" s="25">
        <v>-10.6</v>
      </c>
      <c r="J1177" s="25">
        <v>-8.1</v>
      </c>
      <c r="K1177" s="26" t="s">
        <v>1191</v>
      </c>
      <c r="L1177" s="27" t="str">
        <f t="shared" si="316"/>
        <v>Yes</v>
      </c>
    </row>
    <row r="1178" spans="1:12" x14ac:dyDescent="0.25">
      <c r="A1178" s="37" t="s">
        <v>443</v>
      </c>
      <c r="B1178" s="27" t="s">
        <v>106</v>
      </c>
      <c r="C1178" s="29">
        <v>37.154723449000002</v>
      </c>
      <c r="D1178" s="24" t="str">
        <f>IF($B1178="N/A","N/A",IF(C1178&gt;100,"No",IF(C1178&lt;80,"No","Yes")))</f>
        <v>No</v>
      </c>
      <c r="E1178" s="29">
        <v>32.721646825999997</v>
      </c>
      <c r="F1178" s="24" t="str">
        <f>IF($B1178="N/A","N/A",IF(E1178&gt;100,"No",IF(E1178&lt;80,"No","Yes")))</f>
        <v>No</v>
      </c>
      <c r="G1178" s="29">
        <v>33.872630305000001</v>
      </c>
      <c r="H1178" s="24" t="str">
        <f>IF($B1178="N/A","N/A",IF(G1178&gt;100,"No",IF(G1178&lt;80,"No","Yes")))</f>
        <v>No</v>
      </c>
      <c r="I1178" s="25">
        <v>-11.9</v>
      </c>
      <c r="J1178" s="25">
        <v>3.5169999999999999</v>
      </c>
      <c r="K1178" s="26" t="s">
        <v>1191</v>
      </c>
      <c r="L1178" s="27" t="str">
        <f t="shared" si="316"/>
        <v>Yes</v>
      </c>
    </row>
    <row r="1179" spans="1:12" x14ac:dyDescent="0.25">
      <c r="A1179" s="42" t="s">
        <v>444</v>
      </c>
      <c r="B1179" s="22" t="s">
        <v>49</v>
      </c>
      <c r="C1179" s="23">
        <v>87290.72</v>
      </c>
      <c r="D1179" s="24" t="str">
        <f t="shared" ref="D1179:D1210" si="317">IF($B1179="N/A","N/A",IF(C1179&gt;10,"No",IF(C1179&lt;-10,"No","Yes")))</f>
        <v>N/A</v>
      </c>
      <c r="E1179" s="23">
        <v>91503.24</v>
      </c>
      <c r="F1179" s="24" t="str">
        <f t="shared" ref="F1179:F1210" si="318">IF($B1179="N/A","N/A",IF(E1179&gt;10,"No",IF(E1179&lt;-10,"No","Yes")))</f>
        <v>N/A</v>
      </c>
      <c r="G1179" s="23">
        <v>96228.57</v>
      </c>
      <c r="H1179" s="24" t="str">
        <f t="shared" ref="H1179:H1210" si="319">IF($B1179="N/A","N/A",IF(G1179&gt;10,"No",IF(G1179&lt;-10,"No","Yes")))</f>
        <v>N/A</v>
      </c>
      <c r="I1179" s="25">
        <v>4.8259999999999996</v>
      </c>
      <c r="J1179" s="25">
        <v>5.1639999999999997</v>
      </c>
      <c r="K1179" s="26" t="s">
        <v>1191</v>
      </c>
      <c r="L1179" s="27" t="str">
        <f t="shared" si="316"/>
        <v>Yes</v>
      </c>
    </row>
    <row r="1180" spans="1:12" x14ac:dyDescent="0.25">
      <c r="A1180" s="42" t="s">
        <v>522</v>
      </c>
      <c r="B1180" s="22" t="s">
        <v>49</v>
      </c>
      <c r="C1180" s="23">
        <v>40738</v>
      </c>
      <c r="D1180" s="24" t="str">
        <f t="shared" si="317"/>
        <v>N/A</v>
      </c>
      <c r="E1180" s="23">
        <v>40336</v>
      </c>
      <c r="F1180" s="24" t="str">
        <f t="shared" si="318"/>
        <v>N/A</v>
      </c>
      <c r="G1180" s="23">
        <v>41102</v>
      </c>
      <c r="H1180" s="24" t="str">
        <f t="shared" si="319"/>
        <v>N/A</v>
      </c>
      <c r="I1180" s="25">
        <v>-0.98699999999999999</v>
      </c>
      <c r="J1180" s="25">
        <v>1.899</v>
      </c>
      <c r="K1180" s="26" t="s">
        <v>1191</v>
      </c>
      <c r="L1180" s="27" t="str">
        <f t="shared" si="316"/>
        <v>Yes</v>
      </c>
    </row>
    <row r="1181" spans="1:12" x14ac:dyDescent="0.25">
      <c r="A1181" s="39" t="s">
        <v>701</v>
      </c>
      <c r="B1181" s="22" t="s">
        <v>49</v>
      </c>
      <c r="C1181" s="23">
        <v>18663</v>
      </c>
      <c r="D1181" s="24" t="str">
        <f t="shared" si="317"/>
        <v>N/A</v>
      </c>
      <c r="E1181" s="23">
        <v>18458</v>
      </c>
      <c r="F1181" s="24" t="str">
        <f t="shared" si="318"/>
        <v>N/A</v>
      </c>
      <c r="G1181" s="23">
        <v>18907</v>
      </c>
      <c r="H1181" s="24" t="str">
        <f t="shared" si="319"/>
        <v>N/A</v>
      </c>
      <c r="I1181" s="25">
        <v>-1.1000000000000001</v>
      </c>
      <c r="J1181" s="25">
        <v>2.4329999999999998</v>
      </c>
      <c r="K1181" s="26" t="s">
        <v>1191</v>
      </c>
      <c r="L1181" s="27" t="str">
        <f t="shared" si="316"/>
        <v>Yes</v>
      </c>
    </row>
    <row r="1182" spans="1:12" x14ac:dyDescent="0.25">
      <c r="A1182" s="39" t="s">
        <v>702</v>
      </c>
      <c r="B1182" s="22" t="s">
        <v>49</v>
      </c>
      <c r="C1182" s="23">
        <v>21076</v>
      </c>
      <c r="D1182" s="24" t="str">
        <f t="shared" si="317"/>
        <v>N/A</v>
      </c>
      <c r="E1182" s="23">
        <v>20946</v>
      </c>
      <c r="F1182" s="24" t="str">
        <f t="shared" si="318"/>
        <v>N/A</v>
      </c>
      <c r="G1182" s="23">
        <v>21231</v>
      </c>
      <c r="H1182" s="24" t="str">
        <f t="shared" si="319"/>
        <v>N/A</v>
      </c>
      <c r="I1182" s="25">
        <v>-0.61699999999999999</v>
      </c>
      <c r="J1182" s="25">
        <v>1.361</v>
      </c>
      <c r="K1182" s="26" t="s">
        <v>1191</v>
      </c>
      <c r="L1182" s="27" t="str">
        <f t="shared" si="316"/>
        <v>Yes</v>
      </c>
    </row>
    <row r="1183" spans="1:12" x14ac:dyDescent="0.25">
      <c r="A1183" s="39" t="s">
        <v>703</v>
      </c>
      <c r="B1183" s="22" t="s">
        <v>49</v>
      </c>
      <c r="C1183" s="23">
        <v>978</v>
      </c>
      <c r="D1183" s="24" t="str">
        <f t="shared" si="317"/>
        <v>N/A</v>
      </c>
      <c r="E1183" s="23">
        <v>912</v>
      </c>
      <c r="F1183" s="24" t="str">
        <f t="shared" si="318"/>
        <v>N/A</v>
      </c>
      <c r="G1183" s="23">
        <v>949</v>
      </c>
      <c r="H1183" s="24" t="str">
        <f t="shared" si="319"/>
        <v>N/A</v>
      </c>
      <c r="I1183" s="25">
        <v>-6.75</v>
      </c>
      <c r="J1183" s="25">
        <v>4.0570000000000004</v>
      </c>
      <c r="K1183" s="26" t="s">
        <v>1191</v>
      </c>
      <c r="L1183" s="27" t="str">
        <f t="shared" si="316"/>
        <v>Yes</v>
      </c>
    </row>
    <row r="1184" spans="1:12" x14ac:dyDescent="0.25">
      <c r="A1184" s="39" t="s">
        <v>704</v>
      </c>
      <c r="B1184" s="22" t="s">
        <v>49</v>
      </c>
      <c r="C1184" s="23">
        <v>21</v>
      </c>
      <c r="D1184" s="24" t="str">
        <f t="shared" si="317"/>
        <v>N/A</v>
      </c>
      <c r="E1184" s="23">
        <v>20</v>
      </c>
      <c r="F1184" s="24" t="str">
        <f t="shared" si="318"/>
        <v>N/A</v>
      </c>
      <c r="G1184" s="23">
        <v>15</v>
      </c>
      <c r="H1184" s="24" t="str">
        <f t="shared" si="319"/>
        <v>N/A</v>
      </c>
      <c r="I1184" s="25">
        <v>-4.76</v>
      </c>
      <c r="J1184" s="25">
        <v>-25</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49934</v>
      </c>
      <c r="D1186" s="24" t="str">
        <f t="shared" si="317"/>
        <v>N/A</v>
      </c>
      <c r="E1186" s="23">
        <v>52068</v>
      </c>
      <c r="F1186" s="24" t="str">
        <f t="shared" si="318"/>
        <v>N/A</v>
      </c>
      <c r="G1186" s="23">
        <v>55463</v>
      </c>
      <c r="H1186" s="24" t="str">
        <f t="shared" si="319"/>
        <v>N/A</v>
      </c>
      <c r="I1186" s="25">
        <v>4.274</v>
      </c>
      <c r="J1186" s="25">
        <v>6.52</v>
      </c>
      <c r="K1186" s="26" t="s">
        <v>1191</v>
      </c>
      <c r="L1186" s="27" t="str">
        <f t="shared" si="316"/>
        <v>Yes</v>
      </c>
    </row>
    <row r="1187" spans="1:12" x14ac:dyDescent="0.25">
      <c r="A1187" s="39" t="s">
        <v>706</v>
      </c>
      <c r="B1187" s="22" t="s">
        <v>49</v>
      </c>
      <c r="C1187" s="23">
        <v>34091</v>
      </c>
      <c r="D1187" s="24" t="str">
        <f t="shared" si="317"/>
        <v>N/A</v>
      </c>
      <c r="E1187" s="23">
        <v>34960</v>
      </c>
      <c r="F1187" s="24" t="str">
        <f t="shared" si="318"/>
        <v>N/A</v>
      </c>
      <c r="G1187" s="23">
        <v>37171</v>
      </c>
      <c r="H1187" s="24" t="str">
        <f t="shared" si="319"/>
        <v>N/A</v>
      </c>
      <c r="I1187" s="25">
        <v>2.5489999999999999</v>
      </c>
      <c r="J1187" s="25">
        <v>6.3239999999999998</v>
      </c>
      <c r="K1187" s="26" t="s">
        <v>1191</v>
      </c>
      <c r="L1187" s="27" t="str">
        <f t="shared" si="316"/>
        <v>Yes</v>
      </c>
    </row>
    <row r="1188" spans="1:12" x14ac:dyDescent="0.25">
      <c r="A1188" s="39" t="s">
        <v>707</v>
      </c>
      <c r="B1188" s="22" t="s">
        <v>49</v>
      </c>
      <c r="C1188" s="23">
        <v>9806</v>
      </c>
      <c r="D1188" s="24" t="str">
        <f t="shared" si="317"/>
        <v>N/A</v>
      </c>
      <c r="E1188" s="23">
        <v>10904</v>
      </c>
      <c r="F1188" s="24" t="str">
        <f t="shared" si="318"/>
        <v>N/A</v>
      </c>
      <c r="G1188" s="23">
        <v>11485</v>
      </c>
      <c r="H1188" s="24" t="str">
        <f t="shared" si="319"/>
        <v>N/A</v>
      </c>
      <c r="I1188" s="25">
        <v>11.2</v>
      </c>
      <c r="J1188" s="25">
        <v>5.3280000000000003</v>
      </c>
      <c r="K1188" s="26" t="s">
        <v>1191</v>
      </c>
      <c r="L1188" s="27" t="str">
        <f t="shared" si="316"/>
        <v>Yes</v>
      </c>
    </row>
    <row r="1189" spans="1:12" x14ac:dyDescent="0.25">
      <c r="A1189" s="39" t="s">
        <v>790</v>
      </c>
      <c r="B1189" s="22" t="s">
        <v>49</v>
      </c>
      <c r="C1189" s="23">
        <v>1578</v>
      </c>
      <c r="D1189" s="24" t="str">
        <f t="shared" si="317"/>
        <v>N/A</v>
      </c>
      <c r="E1189" s="23">
        <v>1484</v>
      </c>
      <c r="F1189" s="24" t="str">
        <f t="shared" si="318"/>
        <v>N/A</v>
      </c>
      <c r="G1189" s="23">
        <v>1557</v>
      </c>
      <c r="H1189" s="24" t="str">
        <f t="shared" si="319"/>
        <v>N/A</v>
      </c>
      <c r="I1189" s="25">
        <v>-5.96</v>
      </c>
      <c r="J1189" s="25">
        <v>4.9189999999999996</v>
      </c>
      <c r="K1189" s="26" t="s">
        <v>1191</v>
      </c>
      <c r="L1189" s="27" t="str">
        <f t="shared" si="316"/>
        <v>Yes</v>
      </c>
    </row>
    <row r="1190" spans="1:12" x14ac:dyDescent="0.25">
      <c r="A1190" s="39" t="s">
        <v>722</v>
      </c>
      <c r="B1190" s="22" t="s">
        <v>49</v>
      </c>
      <c r="C1190" s="23">
        <v>4459</v>
      </c>
      <c r="D1190" s="24" t="str">
        <f t="shared" si="317"/>
        <v>N/A</v>
      </c>
      <c r="E1190" s="23">
        <v>4720</v>
      </c>
      <c r="F1190" s="24" t="str">
        <f t="shared" si="318"/>
        <v>N/A</v>
      </c>
      <c r="G1190" s="23">
        <v>5250</v>
      </c>
      <c r="H1190" s="24" t="str">
        <f t="shared" si="319"/>
        <v>N/A</v>
      </c>
      <c r="I1190" s="25">
        <v>5.8529999999999998</v>
      </c>
      <c r="J1190" s="25">
        <v>11.23</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14735</v>
      </c>
      <c r="D1192" s="24" t="str">
        <f t="shared" si="317"/>
        <v>N/A</v>
      </c>
      <c r="E1192" s="23">
        <v>18083</v>
      </c>
      <c r="F1192" s="24" t="str">
        <f t="shared" si="318"/>
        <v>N/A</v>
      </c>
      <c r="G1192" s="23">
        <v>20571</v>
      </c>
      <c r="H1192" s="24" t="str">
        <f t="shared" si="319"/>
        <v>N/A</v>
      </c>
      <c r="I1192" s="25">
        <v>22.72</v>
      </c>
      <c r="J1192" s="25">
        <v>13.76</v>
      </c>
      <c r="K1192" s="26" t="s">
        <v>1191</v>
      </c>
      <c r="L1192" s="27" t="str">
        <f t="shared" si="316"/>
        <v>Yes</v>
      </c>
    </row>
    <row r="1193" spans="1:12" x14ac:dyDescent="0.25">
      <c r="A1193" s="39" t="s">
        <v>709</v>
      </c>
      <c r="B1193" s="22" t="s">
        <v>49</v>
      </c>
      <c r="C1193" s="23">
        <v>2208</v>
      </c>
      <c r="D1193" s="24" t="str">
        <f t="shared" si="317"/>
        <v>N/A</v>
      </c>
      <c r="E1193" s="23">
        <v>8057</v>
      </c>
      <c r="F1193" s="24" t="str">
        <f t="shared" si="318"/>
        <v>N/A</v>
      </c>
      <c r="G1193" s="23">
        <v>8888</v>
      </c>
      <c r="H1193" s="24" t="str">
        <f t="shared" si="319"/>
        <v>N/A</v>
      </c>
      <c r="I1193" s="25">
        <v>264.89999999999998</v>
      </c>
      <c r="J1193" s="25">
        <v>10.31</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1958</v>
      </c>
      <c r="D1195" s="24" t="str">
        <f t="shared" si="317"/>
        <v>N/A</v>
      </c>
      <c r="E1195" s="23">
        <v>1331</v>
      </c>
      <c r="F1195" s="24" t="str">
        <f t="shared" si="318"/>
        <v>N/A</v>
      </c>
      <c r="G1195" s="23">
        <v>1162</v>
      </c>
      <c r="H1195" s="24" t="str">
        <f t="shared" si="319"/>
        <v>N/A</v>
      </c>
      <c r="I1195" s="25">
        <v>-32</v>
      </c>
      <c r="J1195" s="25">
        <v>-12.7</v>
      </c>
      <c r="K1195" s="26" t="s">
        <v>1191</v>
      </c>
      <c r="L1195" s="27" t="str">
        <f t="shared" si="316"/>
        <v>Yes</v>
      </c>
    </row>
    <row r="1196" spans="1:12" x14ac:dyDescent="0.25">
      <c r="A1196" s="39" t="s">
        <v>712</v>
      </c>
      <c r="B1196" s="22" t="s">
        <v>49</v>
      </c>
      <c r="C1196" s="23">
        <v>9130</v>
      </c>
      <c r="D1196" s="24" t="str">
        <f t="shared" si="317"/>
        <v>N/A</v>
      </c>
      <c r="E1196" s="23">
        <v>7225</v>
      </c>
      <c r="F1196" s="24" t="str">
        <f t="shared" si="318"/>
        <v>N/A</v>
      </c>
      <c r="G1196" s="23">
        <v>9079</v>
      </c>
      <c r="H1196" s="24" t="str">
        <f t="shared" si="319"/>
        <v>N/A</v>
      </c>
      <c r="I1196" s="25">
        <v>-20.9</v>
      </c>
      <c r="J1196" s="25">
        <v>25.66</v>
      </c>
      <c r="K1196" s="26" t="s">
        <v>1191</v>
      </c>
      <c r="L1196" s="27" t="str">
        <f t="shared" si="316"/>
        <v>Yes</v>
      </c>
    </row>
    <row r="1197" spans="1:12" x14ac:dyDescent="0.25">
      <c r="A1197" s="39" t="s">
        <v>713</v>
      </c>
      <c r="B1197" s="22" t="s">
        <v>49</v>
      </c>
      <c r="C1197" s="23">
        <v>133</v>
      </c>
      <c r="D1197" s="24" t="str">
        <f t="shared" si="317"/>
        <v>N/A</v>
      </c>
      <c r="E1197" s="23">
        <v>221</v>
      </c>
      <c r="F1197" s="24" t="str">
        <f t="shared" si="318"/>
        <v>N/A</v>
      </c>
      <c r="G1197" s="23">
        <v>282</v>
      </c>
      <c r="H1197" s="24" t="str">
        <f t="shared" si="319"/>
        <v>N/A</v>
      </c>
      <c r="I1197" s="25">
        <v>66.17</v>
      </c>
      <c r="J1197" s="25">
        <v>27.6</v>
      </c>
      <c r="K1197" s="26" t="s">
        <v>1191</v>
      </c>
      <c r="L1197" s="27" t="str">
        <f t="shared" si="316"/>
        <v>Yes</v>
      </c>
    </row>
    <row r="1198" spans="1:12" x14ac:dyDescent="0.25">
      <c r="A1198" s="39" t="s">
        <v>714</v>
      </c>
      <c r="B1198" s="22" t="s">
        <v>49</v>
      </c>
      <c r="C1198" s="23">
        <v>1027</v>
      </c>
      <c r="D1198" s="24" t="str">
        <f t="shared" si="317"/>
        <v>N/A</v>
      </c>
      <c r="E1198" s="23">
        <v>997</v>
      </c>
      <c r="F1198" s="24" t="str">
        <f t="shared" si="318"/>
        <v>N/A</v>
      </c>
      <c r="G1198" s="23">
        <v>1024</v>
      </c>
      <c r="H1198" s="24" t="str">
        <f t="shared" si="319"/>
        <v>N/A</v>
      </c>
      <c r="I1198" s="25">
        <v>-2.92</v>
      </c>
      <c r="J1198" s="25">
        <v>2.7080000000000002</v>
      </c>
      <c r="K1198" s="26" t="s">
        <v>1191</v>
      </c>
      <c r="L1198" s="27" t="str">
        <f t="shared" si="316"/>
        <v>Yes</v>
      </c>
    </row>
    <row r="1199" spans="1:12" x14ac:dyDescent="0.25">
      <c r="A1199" s="39" t="s">
        <v>715</v>
      </c>
      <c r="B1199" s="22" t="s">
        <v>49</v>
      </c>
      <c r="C1199" s="23">
        <v>279</v>
      </c>
      <c r="D1199" s="24" t="str">
        <f t="shared" si="317"/>
        <v>N/A</v>
      </c>
      <c r="E1199" s="23">
        <v>252</v>
      </c>
      <c r="F1199" s="24" t="str">
        <f t="shared" si="318"/>
        <v>N/A</v>
      </c>
      <c r="G1199" s="23">
        <v>136</v>
      </c>
      <c r="H1199" s="24" t="str">
        <f t="shared" si="319"/>
        <v>N/A</v>
      </c>
      <c r="I1199" s="25">
        <v>-9.68</v>
      </c>
      <c r="J1199" s="25">
        <v>-46</v>
      </c>
      <c r="K1199" s="26" t="s">
        <v>1191</v>
      </c>
      <c r="L1199" s="27" t="str">
        <f t="shared" si="316"/>
        <v>No</v>
      </c>
    </row>
    <row r="1200" spans="1:12" x14ac:dyDescent="0.25">
      <c r="A1200" s="42" t="s">
        <v>530</v>
      </c>
      <c r="B1200" s="22" t="s">
        <v>49</v>
      </c>
      <c r="C1200" s="23">
        <v>15169</v>
      </c>
      <c r="D1200" s="24" t="str">
        <f t="shared" si="317"/>
        <v>N/A</v>
      </c>
      <c r="E1200" s="23">
        <v>23269</v>
      </c>
      <c r="F1200" s="24" t="str">
        <f t="shared" si="318"/>
        <v>N/A</v>
      </c>
      <c r="G1200" s="23">
        <v>22313</v>
      </c>
      <c r="H1200" s="24" t="str">
        <f t="shared" si="319"/>
        <v>N/A</v>
      </c>
      <c r="I1200" s="25">
        <v>53.4</v>
      </c>
      <c r="J1200" s="25">
        <v>-4.1100000000000003</v>
      </c>
      <c r="K1200" s="26" t="s">
        <v>1191</v>
      </c>
      <c r="L1200" s="27" t="str">
        <f t="shared" si="316"/>
        <v>Yes</v>
      </c>
    </row>
    <row r="1201" spans="1:12" x14ac:dyDescent="0.25">
      <c r="A1201" s="39" t="s">
        <v>716</v>
      </c>
      <c r="B1201" s="22" t="s">
        <v>49</v>
      </c>
      <c r="C1201" s="23">
        <v>3051</v>
      </c>
      <c r="D1201" s="24" t="str">
        <f t="shared" si="317"/>
        <v>N/A</v>
      </c>
      <c r="E1201" s="23">
        <v>11838</v>
      </c>
      <c r="F1201" s="24" t="str">
        <f t="shared" si="318"/>
        <v>N/A</v>
      </c>
      <c r="G1201" s="23">
        <v>11323</v>
      </c>
      <c r="H1201" s="24" t="str">
        <f t="shared" si="319"/>
        <v>N/A</v>
      </c>
      <c r="I1201" s="25">
        <v>288</v>
      </c>
      <c r="J1201" s="25">
        <v>-4.3499999999999996</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4242</v>
      </c>
      <c r="D1203" s="24" t="str">
        <f t="shared" si="317"/>
        <v>N/A</v>
      </c>
      <c r="E1203" s="23">
        <v>3480</v>
      </c>
      <c r="F1203" s="24" t="str">
        <f t="shared" si="318"/>
        <v>N/A</v>
      </c>
      <c r="G1203" s="23">
        <v>2948</v>
      </c>
      <c r="H1203" s="24" t="str">
        <f t="shared" si="319"/>
        <v>N/A</v>
      </c>
      <c r="I1203" s="25">
        <v>-18</v>
      </c>
      <c r="J1203" s="25">
        <v>-15.3</v>
      </c>
      <c r="K1203" s="26" t="s">
        <v>1191</v>
      </c>
      <c r="L1203" s="27" t="str">
        <f t="shared" si="316"/>
        <v>Yes</v>
      </c>
    </row>
    <row r="1204" spans="1:12" x14ac:dyDescent="0.25">
      <c r="A1204" s="39" t="s">
        <v>719</v>
      </c>
      <c r="B1204" s="22" t="s">
        <v>49</v>
      </c>
      <c r="C1204" s="23">
        <v>2770</v>
      </c>
      <c r="D1204" s="24" t="str">
        <f t="shared" si="317"/>
        <v>N/A</v>
      </c>
      <c r="E1204" s="23">
        <v>2450</v>
      </c>
      <c r="F1204" s="24" t="str">
        <f t="shared" si="318"/>
        <v>N/A</v>
      </c>
      <c r="G1204" s="23">
        <v>2903</v>
      </c>
      <c r="H1204" s="24" t="str">
        <f t="shared" si="319"/>
        <v>N/A</v>
      </c>
      <c r="I1204" s="25">
        <v>-11.6</v>
      </c>
      <c r="J1204" s="25">
        <v>18.489999999999998</v>
      </c>
      <c r="K1204" s="26" t="s">
        <v>1191</v>
      </c>
      <c r="L1204" s="27" t="str">
        <f t="shared" si="316"/>
        <v>Yes</v>
      </c>
    </row>
    <row r="1205" spans="1:12" x14ac:dyDescent="0.25">
      <c r="A1205" s="39" t="s">
        <v>720</v>
      </c>
      <c r="B1205" s="22" t="s">
        <v>49</v>
      </c>
      <c r="C1205" s="23">
        <v>182</v>
      </c>
      <c r="D1205" s="24" t="str">
        <f t="shared" si="317"/>
        <v>N/A</v>
      </c>
      <c r="E1205" s="23">
        <v>313</v>
      </c>
      <c r="F1205" s="24" t="str">
        <f t="shared" si="318"/>
        <v>N/A</v>
      </c>
      <c r="G1205" s="23">
        <v>543</v>
      </c>
      <c r="H1205" s="24" t="str">
        <f t="shared" si="319"/>
        <v>N/A</v>
      </c>
      <c r="I1205" s="25">
        <v>71.98</v>
      </c>
      <c r="J1205" s="25">
        <v>73.48</v>
      </c>
      <c r="K1205" s="26" t="s">
        <v>1191</v>
      </c>
      <c r="L1205" s="27" t="str">
        <f t="shared" si="316"/>
        <v>No</v>
      </c>
    </row>
    <row r="1206" spans="1:12" x14ac:dyDescent="0.25">
      <c r="A1206" s="39" t="s">
        <v>721</v>
      </c>
      <c r="B1206" s="22" t="s">
        <v>49</v>
      </c>
      <c r="C1206" s="23">
        <v>4924</v>
      </c>
      <c r="D1206" s="24" t="str">
        <f t="shared" si="317"/>
        <v>N/A</v>
      </c>
      <c r="E1206" s="23">
        <v>5188</v>
      </c>
      <c r="F1206" s="24" t="str">
        <f t="shared" si="318"/>
        <v>N/A</v>
      </c>
      <c r="G1206" s="23">
        <v>4596</v>
      </c>
      <c r="H1206" s="24" t="str">
        <f t="shared" si="319"/>
        <v>N/A</v>
      </c>
      <c r="I1206" s="25">
        <v>5.3609999999999998</v>
      </c>
      <c r="J1206" s="25">
        <v>-11.4</v>
      </c>
      <c r="K1206" s="26" t="s">
        <v>1191</v>
      </c>
      <c r="L1206" s="27" t="str">
        <f t="shared" si="316"/>
        <v>Yes</v>
      </c>
    </row>
    <row r="1207" spans="1:12" x14ac:dyDescent="0.25">
      <c r="A1207" s="37" t="s">
        <v>353</v>
      </c>
      <c r="B1207" s="22" t="s">
        <v>49</v>
      </c>
      <c r="C1207" s="28">
        <v>2318302495</v>
      </c>
      <c r="D1207" s="24" t="str">
        <f t="shared" si="317"/>
        <v>N/A</v>
      </c>
      <c r="E1207" s="28">
        <v>2545459755</v>
      </c>
      <c r="F1207" s="24" t="str">
        <f t="shared" si="318"/>
        <v>N/A</v>
      </c>
      <c r="G1207" s="28">
        <v>2601038777</v>
      </c>
      <c r="H1207" s="24" t="str">
        <f t="shared" si="319"/>
        <v>N/A</v>
      </c>
      <c r="I1207" s="25">
        <v>9.798</v>
      </c>
      <c r="J1207" s="25">
        <v>2.1829999999999998</v>
      </c>
      <c r="K1207" s="26" t="s">
        <v>1191</v>
      </c>
      <c r="L1207" s="27" t="str">
        <f t="shared" si="316"/>
        <v>Yes</v>
      </c>
    </row>
    <row r="1208" spans="1:12" x14ac:dyDescent="0.25">
      <c r="A1208" s="37" t="s">
        <v>445</v>
      </c>
      <c r="B1208" s="22" t="s">
        <v>49</v>
      </c>
      <c r="C1208" s="28">
        <v>19226.898346000002</v>
      </c>
      <c r="D1208" s="24" t="str">
        <f t="shared" si="317"/>
        <v>N/A</v>
      </c>
      <c r="E1208" s="28">
        <v>19030.621093999998</v>
      </c>
      <c r="F1208" s="24" t="str">
        <f t="shared" si="318"/>
        <v>N/A</v>
      </c>
      <c r="G1208" s="28">
        <v>18652.258366999999</v>
      </c>
      <c r="H1208" s="24" t="str">
        <f t="shared" si="319"/>
        <v>N/A</v>
      </c>
      <c r="I1208" s="25">
        <v>-1.02</v>
      </c>
      <c r="J1208" s="25">
        <v>-1.99</v>
      </c>
      <c r="K1208" s="26" t="s">
        <v>1191</v>
      </c>
      <c r="L1208" s="27" t="str">
        <f t="shared" si="316"/>
        <v>Yes</v>
      </c>
    </row>
    <row r="1209" spans="1:12" ht="12.75" customHeight="1" x14ac:dyDescent="0.25">
      <c r="A1209" s="37" t="s">
        <v>446</v>
      </c>
      <c r="B1209" s="22" t="s">
        <v>49</v>
      </c>
      <c r="C1209" s="28">
        <v>25096.915744999998</v>
      </c>
      <c r="D1209" s="24" t="str">
        <f t="shared" si="317"/>
        <v>N/A</v>
      </c>
      <c r="E1209" s="28">
        <v>26440.016983000001</v>
      </c>
      <c r="F1209" s="24" t="str">
        <f t="shared" si="318"/>
        <v>N/A</v>
      </c>
      <c r="G1209" s="28">
        <v>26283.738652</v>
      </c>
      <c r="H1209" s="24" t="str">
        <f t="shared" si="319"/>
        <v>N/A</v>
      </c>
      <c r="I1209" s="25">
        <v>5.3520000000000003</v>
      </c>
      <c r="J1209" s="25">
        <v>-0.59099999999999997</v>
      </c>
      <c r="K1209" s="26" t="s">
        <v>1191</v>
      </c>
      <c r="L1209" s="27" t="str">
        <f t="shared" si="316"/>
        <v>Yes</v>
      </c>
    </row>
    <row r="1210" spans="1:12" x14ac:dyDescent="0.25">
      <c r="A1210" s="44" t="s">
        <v>532</v>
      </c>
      <c r="B1210" s="22" t="s">
        <v>49</v>
      </c>
      <c r="C1210" s="28">
        <v>704949</v>
      </c>
      <c r="D1210" s="24" t="str">
        <f t="shared" si="317"/>
        <v>N/A</v>
      </c>
      <c r="E1210" s="28">
        <v>622350</v>
      </c>
      <c r="F1210" s="24" t="str">
        <f t="shared" si="318"/>
        <v>N/A</v>
      </c>
      <c r="G1210" s="28">
        <v>1079296</v>
      </c>
      <c r="H1210" s="24" t="str">
        <f t="shared" si="319"/>
        <v>N/A</v>
      </c>
      <c r="I1210" s="25">
        <v>-11.7</v>
      </c>
      <c r="J1210" s="25">
        <v>73.42</v>
      </c>
      <c r="K1210" s="26" t="s">
        <v>1191</v>
      </c>
      <c r="L1210" s="27" t="str">
        <f t="shared" si="316"/>
        <v>No</v>
      </c>
    </row>
    <row r="1211" spans="1:12" ht="12.75" customHeight="1" x14ac:dyDescent="0.25">
      <c r="A1211" s="45" t="s">
        <v>849</v>
      </c>
      <c r="B1211" s="26" t="s">
        <v>121</v>
      </c>
      <c r="C1211" s="30">
        <v>433</v>
      </c>
      <c r="D1211" s="24" t="str">
        <f>IF($B1211="N/A","N/A",IF(C1211&gt;0,"No",IF(C1211&lt;0,"No","Yes")))</f>
        <v>No</v>
      </c>
      <c r="E1211" s="30">
        <v>370</v>
      </c>
      <c r="F1211" s="24" t="str">
        <f>IF($B1211="N/A","N/A",IF(E1211&gt;0,"No",IF(E1211&lt;0,"No","Yes")))</f>
        <v>No</v>
      </c>
      <c r="G1211" s="30">
        <v>628</v>
      </c>
      <c r="H1211" s="24" t="str">
        <f>IF($B1211="N/A","N/A",IF(G1211&gt;0,"No",IF(G1211&lt;0,"No","Yes")))</f>
        <v>No</v>
      </c>
      <c r="I1211" s="25">
        <v>-14.5</v>
      </c>
      <c r="J1211" s="25">
        <v>69.73</v>
      </c>
      <c r="K1211" s="26" t="s">
        <v>1191</v>
      </c>
      <c r="L1211" s="27" t="str">
        <f t="shared" si="316"/>
        <v>No</v>
      </c>
    </row>
    <row r="1212" spans="1:12" x14ac:dyDescent="0.25">
      <c r="A1212" s="45" t="s">
        <v>835</v>
      </c>
      <c r="B1212" s="22" t="s">
        <v>49</v>
      </c>
      <c r="C1212" s="28">
        <v>704949</v>
      </c>
      <c r="D1212" s="24" t="str">
        <f t="shared" ref="D1212:D1213" si="320">IF($B1212="N/A","N/A",IF(C1212&gt;10,"No",IF(C1212&lt;-10,"No","Yes")))</f>
        <v>N/A</v>
      </c>
      <c r="E1212" s="28">
        <v>622350</v>
      </c>
      <c r="F1212" s="24" t="str">
        <f t="shared" ref="F1212:F1213" si="321">IF($B1212="N/A","N/A",IF(E1212&gt;10,"No",IF(E1212&lt;-10,"No","Yes")))</f>
        <v>N/A</v>
      </c>
      <c r="G1212" s="28">
        <v>1079296</v>
      </c>
      <c r="H1212" s="24" t="str">
        <f t="shared" ref="H1212:H1213" si="322">IF($B1212="N/A","N/A",IF(G1212&gt;10,"No",IF(G1212&lt;-10,"No","Yes")))</f>
        <v>N/A</v>
      </c>
      <c r="I1212" s="25">
        <v>-11.7</v>
      </c>
      <c r="J1212" s="25">
        <v>73.42</v>
      </c>
      <c r="K1212" s="26" t="s">
        <v>1191</v>
      </c>
      <c r="L1212" s="27" t="str">
        <f t="shared" si="316"/>
        <v>No</v>
      </c>
    </row>
    <row r="1213" spans="1:12" x14ac:dyDescent="0.25">
      <c r="A1213" s="45" t="s">
        <v>950</v>
      </c>
      <c r="B1213" s="22" t="s">
        <v>49</v>
      </c>
      <c r="C1213" s="28" t="s">
        <v>49</v>
      </c>
      <c r="D1213" s="24" t="str">
        <f t="shared" si="320"/>
        <v>N/A</v>
      </c>
      <c r="E1213" s="28">
        <v>1682.0270270000001</v>
      </c>
      <c r="F1213" s="24" t="str">
        <f t="shared" si="321"/>
        <v>N/A</v>
      </c>
      <c r="G1213" s="28">
        <v>1718.6242038</v>
      </c>
      <c r="H1213" s="24" t="str">
        <f t="shared" si="322"/>
        <v>N/A</v>
      </c>
      <c r="I1213" s="25" t="s">
        <v>49</v>
      </c>
      <c r="J1213" s="25">
        <v>2.1760000000000002</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22542.416023999998</v>
      </c>
      <c r="D1215" s="24" t="str">
        <f t="shared" ref="D1215:D1241" si="323">IF($B1215="N/A","N/A",IF(C1215&gt;10,"No",IF(C1215&lt;-10,"No","Yes")))</f>
        <v>N/A</v>
      </c>
      <c r="E1215" s="28">
        <v>24671.680037999999</v>
      </c>
      <c r="F1215" s="24" t="str">
        <f t="shared" ref="F1215:F1241" si="324">IF($B1215="N/A","N/A",IF(E1215&gt;10,"No",IF(E1215&lt;-10,"No","Yes")))</f>
        <v>N/A</v>
      </c>
      <c r="G1215" s="28">
        <v>24422.490171000001</v>
      </c>
      <c r="H1215" s="24" t="str">
        <f t="shared" ref="H1215:H1241" si="325">IF($B1215="N/A","N/A",IF(G1215&gt;10,"No",IF(G1215&lt;-10,"No","Yes")))</f>
        <v>N/A</v>
      </c>
      <c r="I1215" s="25">
        <v>9.4459999999999997</v>
      </c>
      <c r="J1215" s="25">
        <v>-1.01</v>
      </c>
      <c r="K1215" s="26" t="s">
        <v>1191</v>
      </c>
      <c r="L1215" s="27" t="str">
        <f t="shared" ref="L1215:L1241" si="326">IF(J1215="Div by 0", "N/A", IF(K1215="N/A","N/A", IF(J1215&gt;VALUE(MID(K1215,1,2)), "No", IF(J1215&lt;-1*VALUE(MID(K1215,1,2)), "No", "Yes"))))</f>
        <v>Yes</v>
      </c>
    </row>
    <row r="1216" spans="1:12" x14ac:dyDescent="0.25">
      <c r="A1216" s="39" t="s">
        <v>701</v>
      </c>
      <c r="B1216" s="22" t="s">
        <v>49</v>
      </c>
      <c r="C1216" s="28">
        <v>8953.5472324999992</v>
      </c>
      <c r="D1216" s="24" t="str">
        <f t="shared" si="323"/>
        <v>N/A</v>
      </c>
      <c r="E1216" s="28">
        <v>9894.4795752999999</v>
      </c>
      <c r="F1216" s="24" t="str">
        <f t="shared" si="324"/>
        <v>N/A</v>
      </c>
      <c r="G1216" s="28">
        <v>10304.725710000001</v>
      </c>
      <c r="H1216" s="24" t="str">
        <f t="shared" si="325"/>
        <v>N/A</v>
      </c>
      <c r="I1216" s="25">
        <v>10.51</v>
      </c>
      <c r="J1216" s="25">
        <v>4.1459999999999999</v>
      </c>
      <c r="K1216" s="26" t="s">
        <v>1191</v>
      </c>
      <c r="L1216" s="27" t="str">
        <f t="shared" si="326"/>
        <v>Yes</v>
      </c>
    </row>
    <row r="1217" spans="1:12" x14ac:dyDescent="0.25">
      <c r="A1217" s="39" t="s">
        <v>702</v>
      </c>
      <c r="B1217" s="22" t="s">
        <v>49</v>
      </c>
      <c r="C1217" s="28">
        <v>35536.830233000001</v>
      </c>
      <c r="D1217" s="24" t="str">
        <f t="shared" si="323"/>
        <v>N/A</v>
      </c>
      <c r="E1217" s="28">
        <v>38670.049746999997</v>
      </c>
      <c r="F1217" s="24" t="str">
        <f t="shared" si="324"/>
        <v>N/A</v>
      </c>
      <c r="G1217" s="28">
        <v>37987.087419000003</v>
      </c>
      <c r="H1217" s="24" t="str">
        <f t="shared" si="325"/>
        <v>N/A</v>
      </c>
      <c r="I1217" s="25">
        <v>8.8170000000000002</v>
      </c>
      <c r="J1217" s="25">
        <v>-1.77</v>
      </c>
      <c r="K1217" s="26" t="s">
        <v>1191</v>
      </c>
      <c r="L1217" s="27" t="str">
        <f t="shared" si="326"/>
        <v>Yes</v>
      </c>
    </row>
    <row r="1218" spans="1:12" x14ac:dyDescent="0.25">
      <c r="A1218" s="39" t="s">
        <v>703</v>
      </c>
      <c r="B1218" s="22" t="s">
        <v>49</v>
      </c>
      <c r="C1218" s="28">
        <v>2251.8036809999999</v>
      </c>
      <c r="D1218" s="24" t="str">
        <f t="shared" si="323"/>
        <v>N/A</v>
      </c>
      <c r="E1218" s="28">
        <v>2692.1337718999998</v>
      </c>
      <c r="F1218" s="24" t="str">
        <f t="shared" si="324"/>
        <v>N/A</v>
      </c>
      <c r="G1218" s="28">
        <v>2506.1970495</v>
      </c>
      <c r="H1218" s="24" t="str">
        <f t="shared" si="325"/>
        <v>N/A</v>
      </c>
      <c r="I1218" s="25">
        <v>19.55</v>
      </c>
      <c r="J1218" s="25">
        <v>-6.91</v>
      </c>
      <c r="K1218" s="26" t="s">
        <v>1191</v>
      </c>
      <c r="L1218" s="27" t="str">
        <f t="shared" si="326"/>
        <v>Yes</v>
      </c>
    </row>
    <row r="1219" spans="1:12" x14ac:dyDescent="0.25">
      <c r="A1219" s="39" t="s">
        <v>704</v>
      </c>
      <c r="B1219" s="22" t="s">
        <v>49</v>
      </c>
      <c r="C1219" s="28">
        <v>2685.4285713999998</v>
      </c>
      <c r="D1219" s="24" t="str">
        <f t="shared" si="323"/>
        <v>N/A</v>
      </c>
      <c r="E1219" s="28">
        <v>4324.7</v>
      </c>
      <c r="F1219" s="24" t="str">
        <f t="shared" si="324"/>
        <v>N/A</v>
      </c>
      <c r="G1219" s="28">
        <v>6633.8666666999998</v>
      </c>
      <c r="H1219" s="24" t="str">
        <f t="shared" si="325"/>
        <v>N/A</v>
      </c>
      <c r="I1219" s="25">
        <v>61.04</v>
      </c>
      <c r="J1219" s="25">
        <v>53.39</v>
      </c>
      <c r="K1219" s="26" t="s">
        <v>1191</v>
      </c>
      <c r="L1219" s="27" t="str">
        <f t="shared" si="326"/>
        <v>No</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25014.583991</v>
      </c>
      <c r="D1221" s="24" t="str">
        <f t="shared" si="323"/>
        <v>N/A</v>
      </c>
      <c r="E1221" s="28">
        <v>26643.002266</v>
      </c>
      <c r="F1221" s="24" t="str">
        <f t="shared" si="324"/>
        <v>N/A</v>
      </c>
      <c r="G1221" s="28">
        <v>26032.371526999999</v>
      </c>
      <c r="H1221" s="24" t="str">
        <f t="shared" si="325"/>
        <v>N/A</v>
      </c>
      <c r="I1221" s="25">
        <v>6.51</v>
      </c>
      <c r="J1221" s="25">
        <v>-2.29</v>
      </c>
      <c r="K1221" s="26" t="s">
        <v>1191</v>
      </c>
      <c r="L1221" s="27" t="str">
        <f t="shared" si="326"/>
        <v>Yes</v>
      </c>
    </row>
    <row r="1222" spans="1:12" x14ac:dyDescent="0.25">
      <c r="A1222" s="39" t="s">
        <v>706</v>
      </c>
      <c r="B1222" s="22" t="s">
        <v>49</v>
      </c>
      <c r="C1222" s="28">
        <v>21067.22481</v>
      </c>
      <c r="D1222" s="24" t="str">
        <f t="shared" si="323"/>
        <v>N/A</v>
      </c>
      <c r="E1222" s="28">
        <v>22555.443822000001</v>
      </c>
      <c r="F1222" s="24" t="str">
        <f t="shared" si="324"/>
        <v>N/A</v>
      </c>
      <c r="G1222" s="28">
        <v>22113.846681999999</v>
      </c>
      <c r="H1222" s="24" t="str">
        <f t="shared" si="325"/>
        <v>N/A</v>
      </c>
      <c r="I1222" s="25">
        <v>7.0640000000000001</v>
      </c>
      <c r="J1222" s="25">
        <v>-1.96</v>
      </c>
      <c r="K1222" s="26" t="s">
        <v>1191</v>
      </c>
      <c r="L1222" s="27" t="str">
        <f t="shared" si="326"/>
        <v>Yes</v>
      </c>
    </row>
    <row r="1223" spans="1:12" x14ac:dyDescent="0.25">
      <c r="A1223" s="39" t="s">
        <v>707</v>
      </c>
      <c r="B1223" s="22" t="s">
        <v>49</v>
      </c>
      <c r="C1223" s="28">
        <v>34513.470426</v>
      </c>
      <c r="D1223" s="24" t="str">
        <f t="shared" si="323"/>
        <v>N/A</v>
      </c>
      <c r="E1223" s="28">
        <v>35545.269351000003</v>
      </c>
      <c r="F1223" s="24" t="str">
        <f t="shared" si="324"/>
        <v>N/A</v>
      </c>
      <c r="G1223" s="28">
        <v>33767.101523999998</v>
      </c>
      <c r="H1223" s="24" t="str">
        <f t="shared" si="325"/>
        <v>N/A</v>
      </c>
      <c r="I1223" s="25">
        <v>2.99</v>
      </c>
      <c r="J1223" s="25">
        <v>-5</v>
      </c>
      <c r="K1223" s="26" t="s">
        <v>1191</v>
      </c>
      <c r="L1223" s="27" t="str">
        <f t="shared" si="326"/>
        <v>Yes</v>
      </c>
    </row>
    <row r="1224" spans="1:12" x14ac:dyDescent="0.25">
      <c r="A1224" s="39" t="s">
        <v>790</v>
      </c>
      <c r="B1224" s="22" t="s">
        <v>49</v>
      </c>
      <c r="C1224" s="28">
        <v>6902.4296578000003</v>
      </c>
      <c r="D1224" s="24" t="str">
        <f t="shared" si="323"/>
        <v>N/A</v>
      </c>
      <c r="E1224" s="28">
        <v>7041.4622642000004</v>
      </c>
      <c r="F1224" s="24" t="str">
        <f t="shared" si="324"/>
        <v>N/A</v>
      </c>
      <c r="G1224" s="28">
        <v>8255.9929350999992</v>
      </c>
      <c r="H1224" s="24" t="str">
        <f t="shared" si="325"/>
        <v>N/A</v>
      </c>
      <c r="I1224" s="25">
        <v>2.0139999999999998</v>
      </c>
      <c r="J1224" s="25">
        <v>17.25</v>
      </c>
      <c r="K1224" s="26" t="s">
        <v>1191</v>
      </c>
      <c r="L1224" s="27" t="str">
        <f t="shared" si="326"/>
        <v>Yes</v>
      </c>
    </row>
    <row r="1225" spans="1:12" x14ac:dyDescent="0.25">
      <c r="A1225" s="39" t="s">
        <v>722</v>
      </c>
      <c r="B1225" s="22" t="s">
        <v>49</v>
      </c>
      <c r="C1225" s="28">
        <v>40714.140165999997</v>
      </c>
      <c r="D1225" s="24" t="str">
        <f t="shared" si="323"/>
        <v>N/A</v>
      </c>
      <c r="E1225" s="28">
        <v>42515.758263000003</v>
      </c>
      <c r="F1225" s="24" t="str">
        <f t="shared" si="324"/>
        <v>N/A</v>
      </c>
      <c r="G1225" s="28">
        <v>42127.597142999999</v>
      </c>
      <c r="H1225" s="24" t="str">
        <f t="shared" si="325"/>
        <v>N/A</v>
      </c>
      <c r="I1225" s="25">
        <v>4.4249999999999998</v>
      </c>
      <c r="J1225" s="25">
        <v>-0.91300000000000003</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8167.5902951999997</v>
      </c>
      <c r="D1227" s="24" t="str">
        <f t="shared" si="323"/>
        <v>N/A</v>
      </c>
      <c r="E1227" s="28">
        <v>6975.9211414000001</v>
      </c>
      <c r="F1227" s="24" t="str">
        <f t="shared" si="324"/>
        <v>N/A</v>
      </c>
      <c r="G1227" s="28">
        <v>5936.8290797999998</v>
      </c>
      <c r="H1227" s="24" t="str">
        <f t="shared" si="325"/>
        <v>N/A</v>
      </c>
      <c r="I1227" s="25">
        <v>-14.6</v>
      </c>
      <c r="J1227" s="25">
        <v>-14.9</v>
      </c>
      <c r="K1227" s="26" t="s">
        <v>1191</v>
      </c>
      <c r="L1227" s="27" t="str">
        <f t="shared" si="326"/>
        <v>Yes</v>
      </c>
    </row>
    <row r="1228" spans="1:12" x14ac:dyDescent="0.25">
      <c r="A1228" s="39" t="s">
        <v>709</v>
      </c>
      <c r="B1228" s="22" t="s">
        <v>49</v>
      </c>
      <c r="C1228" s="28">
        <v>3034.1716486</v>
      </c>
      <c r="D1228" s="24" t="str">
        <f t="shared" si="323"/>
        <v>N/A</v>
      </c>
      <c r="E1228" s="28">
        <v>1416.1609779999999</v>
      </c>
      <c r="F1228" s="24" t="str">
        <f t="shared" si="324"/>
        <v>N/A</v>
      </c>
      <c r="G1228" s="28">
        <v>1898.3772501999999</v>
      </c>
      <c r="H1228" s="24" t="str">
        <f t="shared" si="325"/>
        <v>N/A</v>
      </c>
      <c r="I1228" s="25">
        <v>-53.3</v>
      </c>
      <c r="J1228" s="25">
        <v>34.049999999999997</v>
      </c>
      <c r="K1228" s="26" t="s">
        <v>1191</v>
      </c>
      <c r="L1228" s="27" t="str">
        <f t="shared" si="326"/>
        <v>No</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25748.608273999998</v>
      </c>
      <c r="D1230" s="24" t="str">
        <f t="shared" si="323"/>
        <v>N/A</v>
      </c>
      <c r="E1230" s="28">
        <v>40515.296769</v>
      </c>
      <c r="F1230" s="24" t="str">
        <f t="shared" si="324"/>
        <v>N/A</v>
      </c>
      <c r="G1230" s="28">
        <v>38909.564544000001</v>
      </c>
      <c r="H1230" s="24" t="str">
        <f t="shared" si="325"/>
        <v>N/A</v>
      </c>
      <c r="I1230" s="25">
        <v>57.35</v>
      </c>
      <c r="J1230" s="25">
        <v>-3.96</v>
      </c>
      <c r="K1230" s="26" t="s">
        <v>1191</v>
      </c>
      <c r="L1230" s="27" t="str">
        <f t="shared" si="326"/>
        <v>Yes</v>
      </c>
    </row>
    <row r="1231" spans="1:12" x14ac:dyDescent="0.25">
      <c r="A1231" s="39" t="s">
        <v>712</v>
      </c>
      <c r="B1231" s="22" t="s">
        <v>49</v>
      </c>
      <c r="C1231" s="28">
        <v>3710.1309967000002</v>
      </c>
      <c r="D1231" s="24" t="str">
        <f t="shared" si="323"/>
        <v>N/A</v>
      </c>
      <c r="E1231" s="28">
        <v>4766.5994463999996</v>
      </c>
      <c r="F1231" s="24" t="str">
        <f t="shared" si="324"/>
        <v>N/A</v>
      </c>
      <c r="G1231" s="28">
        <v>3102.8160590000002</v>
      </c>
      <c r="H1231" s="24" t="str">
        <f t="shared" si="325"/>
        <v>N/A</v>
      </c>
      <c r="I1231" s="25">
        <v>28.48</v>
      </c>
      <c r="J1231" s="25">
        <v>-34.9</v>
      </c>
      <c r="K1231" s="26" t="s">
        <v>1191</v>
      </c>
      <c r="L1231" s="27" t="str">
        <f t="shared" si="326"/>
        <v>No</v>
      </c>
    </row>
    <row r="1232" spans="1:12" x14ac:dyDescent="0.25">
      <c r="A1232" s="39" t="s">
        <v>713</v>
      </c>
      <c r="B1232" s="22" t="s">
        <v>49</v>
      </c>
      <c r="C1232" s="28">
        <v>1296.2255639</v>
      </c>
      <c r="D1232" s="24" t="str">
        <f t="shared" si="323"/>
        <v>N/A</v>
      </c>
      <c r="E1232" s="28">
        <v>680.54751131</v>
      </c>
      <c r="F1232" s="24" t="str">
        <f t="shared" si="324"/>
        <v>N/A</v>
      </c>
      <c r="G1232" s="28">
        <v>4571.5992907999998</v>
      </c>
      <c r="H1232" s="24" t="str">
        <f t="shared" si="325"/>
        <v>N/A</v>
      </c>
      <c r="I1232" s="25">
        <v>-47.5</v>
      </c>
      <c r="J1232" s="25">
        <v>571.79999999999995</v>
      </c>
      <c r="K1232" s="26" t="s">
        <v>1191</v>
      </c>
      <c r="L1232" s="27" t="str">
        <f t="shared" si="326"/>
        <v>No</v>
      </c>
    </row>
    <row r="1233" spans="1:12" x14ac:dyDescent="0.25">
      <c r="A1233" s="39" t="s">
        <v>714</v>
      </c>
      <c r="B1233" s="22" t="s">
        <v>49</v>
      </c>
      <c r="C1233" s="28">
        <v>27545.767283000001</v>
      </c>
      <c r="D1233" s="24" t="str">
        <f t="shared" si="323"/>
        <v>N/A</v>
      </c>
      <c r="E1233" s="28">
        <v>25606.40321</v>
      </c>
      <c r="F1233" s="24" t="str">
        <f t="shared" si="324"/>
        <v>N/A</v>
      </c>
      <c r="G1233" s="28">
        <v>29595.714843999998</v>
      </c>
      <c r="H1233" s="24" t="str">
        <f t="shared" si="325"/>
        <v>N/A</v>
      </c>
      <c r="I1233" s="25">
        <v>-7.04</v>
      </c>
      <c r="J1233" s="25">
        <v>15.58</v>
      </c>
      <c r="K1233" s="26" t="s">
        <v>1191</v>
      </c>
      <c r="L1233" s="27" t="str">
        <f t="shared" si="326"/>
        <v>Yes</v>
      </c>
    </row>
    <row r="1234" spans="1:12" x14ac:dyDescent="0.25">
      <c r="A1234" s="39" t="s">
        <v>715</v>
      </c>
      <c r="B1234" s="22" t="s">
        <v>49</v>
      </c>
      <c r="C1234" s="28">
        <v>3221.5770609000001</v>
      </c>
      <c r="D1234" s="24" t="str">
        <f t="shared" si="323"/>
        <v>N/A</v>
      </c>
      <c r="E1234" s="28">
        <v>2742.25</v>
      </c>
      <c r="F1234" s="24" t="str">
        <f t="shared" si="324"/>
        <v>N/A</v>
      </c>
      <c r="G1234" s="28">
        <v>2023.1617647</v>
      </c>
      <c r="H1234" s="24" t="str">
        <f t="shared" si="325"/>
        <v>N/A</v>
      </c>
      <c r="I1234" s="25">
        <v>-14.9</v>
      </c>
      <c r="J1234" s="25">
        <v>-26.2</v>
      </c>
      <c r="K1234" s="26" t="s">
        <v>1191</v>
      </c>
      <c r="L1234" s="27" t="str">
        <f t="shared" si="326"/>
        <v>Yes</v>
      </c>
    </row>
    <row r="1235" spans="1:12" x14ac:dyDescent="0.25">
      <c r="A1235" s="37" t="s">
        <v>531</v>
      </c>
      <c r="B1235" s="22" t="s">
        <v>49</v>
      </c>
      <c r="C1235" s="28">
        <v>2013.4399762999999</v>
      </c>
      <c r="D1235" s="24" t="str">
        <f t="shared" si="323"/>
        <v>N/A</v>
      </c>
      <c r="E1235" s="28">
        <v>1586.2067558000001</v>
      </c>
      <c r="F1235" s="24" t="str">
        <f t="shared" si="324"/>
        <v>N/A</v>
      </c>
      <c r="G1235" s="28">
        <v>1401.2303589999999</v>
      </c>
      <c r="H1235" s="24" t="str">
        <f t="shared" si="325"/>
        <v>N/A</v>
      </c>
      <c r="I1235" s="25">
        <v>-21.2</v>
      </c>
      <c r="J1235" s="25">
        <v>-11.7</v>
      </c>
      <c r="K1235" s="26" t="s">
        <v>1191</v>
      </c>
      <c r="L1235" s="27" t="str">
        <f t="shared" si="326"/>
        <v>Yes</v>
      </c>
    </row>
    <row r="1236" spans="1:12" x14ac:dyDescent="0.25">
      <c r="A1236" s="39" t="s">
        <v>716</v>
      </c>
      <c r="B1236" s="22" t="s">
        <v>49</v>
      </c>
      <c r="C1236" s="28">
        <v>1492.1501146999999</v>
      </c>
      <c r="D1236" s="24" t="str">
        <f t="shared" si="323"/>
        <v>N/A</v>
      </c>
      <c r="E1236" s="28">
        <v>1342.8827504999999</v>
      </c>
      <c r="F1236" s="24" t="str">
        <f t="shared" si="324"/>
        <v>N/A</v>
      </c>
      <c r="G1236" s="28">
        <v>1212.3360416999999</v>
      </c>
      <c r="H1236" s="24" t="str">
        <f t="shared" si="325"/>
        <v>N/A</v>
      </c>
      <c r="I1236" s="25">
        <v>-10</v>
      </c>
      <c r="J1236" s="25">
        <v>-9.7200000000000006</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4085.3104668000001</v>
      </c>
      <c r="D1238" s="24" t="str">
        <f t="shared" si="323"/>
        <v>N/A</v>
      </c>
      <c r="E1238" s="28">
        <v>3876.3347700999998</v>
      </c>
      <c r="F1238" s="24" t="str">
        <f t="shared" si="324"/>
        <v>N/A</v>
      </c>
      <c r="G1238" s="28">
        <v>3775.8002035</v>
      </c>
      <c r="H1238" s="24" t="str">
        <f t="shared" si="325"/>
        <v>N/A</v>
      </c>
      <c r="I1238" s="25">
        <v>-5.12</v>
      </c>
      <c r="J1238" s="25">
        <v>-2.59</v>
      </c>
      <c r="K1238" s="26" t="s">
        <v>1191</v>
      </c>
      <c r="L1238" s="27" t="str">
        <f t="shared" si="326"/>
        <v>Yes</v>
      </c>
    </row>
    <row r="1239" spans="1:12" x14ac:dyDescent="0.25">
      <c r="A1239" s="39" t="s">
        <v>719</v>
      </c>
      <c r="B1239" s="22" t="s">
        <v>49</v>
      </c>
      <c r="C1239" s="28">
        <v>1384.3267148</v>
      </c>
      <c r="D1239" s="24" t="str">
        <f t="shared" si="323"/>
        <v>N/A</v>
      </c>
      <c r="E1239" s="28">
        <v>1415.8497958999999</v>
      </c>
      <c r="F1239" s="24" t="str">
        <f t="shared" si="324"/>
        <v>N/A</v>
      </c>
      <c r="G1239" s="28">
        <v>1211.5828452999999</v>
      </c>
      <c r="H1239" s="24" t="str">
        <f t="shared" si="325"/>
        <v>N/A</v>
      </c>
      <c r="I1239" s="25">
        <v>2.2770000000000001</v>
      </c>
      <c r="J1239" s="25">
        <v>-14.4</v>
      </c>
      <c r="K1239" s="26" t="s">
        <v>1191</v>
      </c>
      <c r="L1239" s="27" t="str">
        <f t="shared" si="326"/>
        <v>Yes</v>
      </c>
    </row>
    <row r="1240" spans="1:12" x14ac:dyDescent="0.25">
      <c r="A1240" s="39" t="s">
        <v>720</v>
      </c>
      <c r="B1240" s="22" t="s">
        <v>49</v>
      </c>
      <c r="C1240" s="28">
        <v>1238.1043956000001</v>
      </c>
      <c r="D1240" s="24" t="str">
        <f t="shared" si="323"/>
        <v>N/A</v>
      </c>
      <c r="E1240" s="28">
        <v>1430.7763577999999</v>
      </c>
      <c r="F1240" s="24" t="str">
        <f t="shared" si="324"/>
        <v>N/A</v>
      </c>
      <c r="G1240" s="28">
        <v>1487.8637200999999</v>
      </c>
      <c r="H1240" s="24" t="str">
        <f t="shared" si="325"/>
        <v>N/A</v>
      </c>
      <c r="I1240" s="25">
        <v>15.56</v>
      </c>
      <c r="J1240" s="25">
        <v>3.99</v>
      </c>
      <c r="K1240" s="26" t="s">
        <v>1191</v>
      </c>
      <c r="L1240" s="27" t="str">
        <f t="shared" si="326"/>
        <v>Yes</v>
      </c>
    </row>
    <row r="1241" spans="1:12" x14ac:dyDescent="0.25">
      <c r="A1241" s="39" t="s">
        <v>721</v>
      </c>
      <c r="B1241" s="22" t="s">
        <v>49</v>
      </c>
      <c r="C1241" s="28">
        <v>934.10113729</v>
      </c>
      <c r="D1241" s="24" t="str">
        <f t="shared" si="323"/>
        <v>N/A</v>
      </c>
      <c r="E1241" s="28">
        <v>695.08269082000004</v>
      </c>
      <c r="F1241" s="24" t="str">
        <f t="shared" si="324"/>
        <v>N/A</v>
      </c>
      <c r="G1241" s="28">
        <v>453.0413403</v>
      </c>
      <c r="H1241" s="24" t="str">
        <f t="shared" si="325"/>
        <v>N/A</v>
      </c>
      <c r="I1241" s="25">
        <v>-25.6</v>
      </c>
      <c r="J1241" s="25">
        <v>-34.799999999999997</v>
      </c>
      <c r="K1241" s="26" t="s">
        <v>1191</v>
      </c>
      <c r="L1241" s="27" t="str">
        <f t="shared" si="326"/>
        <v>No</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302233450</v>
      </c>
      <c r="D1243" s="24" t="str">
        <f t="shared" ref="D1243:D1312" si="327">IF($B1243="N/A","N/A",IF(C1243&gt;10,"No",IF(C1243&lt;-10,"No","Yes")))</f>
        <v>N/A</v>
      </c>
      <c r="E1243" s="28">
        <v>372024491</v>
      </c>
      <c r="F1243" s="24" t="str">
        <f t="shared" ref="F1243:F1312" si="328">IF($B1243="N/A","N/A",IF(E1243&gt;10,"No",IF(E1243&lt;-10,"No","Yes")))</f>
        <v>N/A</v>
      </c>
      <c r="G1243" s="28">
        <v>391468363</v>
      </c>
      <c r="H1243" s="24" t="str">
        <f t="shared" ref="H1243:H1312" si="329">IF($B1243="N/A","N/A",IF(G1243&gt;10,"No",IF(G1243&lt;-10,"No","Yes")))</f>
        <v>N/A</v>
      </c>
      <c r="I1243" s="25">
        <v>23.09</v>
      </c>
      <c r="J1243" s="25">
        <v>5.2270000000000003</v>
      </c>
      <c r="K1243" s="26" t="s">
        <v>1191</v>
      </c>
      <c r="L1243" s="27" t="str">
        <f t="shared" ref="L1243:L1274" si="330">IF(J1243="Div by 0", "N/A", IF(K1243="N/A","N/A", IF(J1243&gt;VALUE(MID(K1243,1,2)), "No", IF(J1243&lt;-1*VALUE(MID(K1243,1,2)), "No", "Yes"))))</f>
        <v>Yes</v>
      </c>
    </row>
    <row r="1244" spans="1:12" x14ac:dyDescent="0.25">
      <c r="A1244" s="37" t="s">
        <v>94</v>
      </c>
      <c r="B1244" s="22" t="s">
        <v>49</v>
      </c>
      <c r="C1244" s="23">
        <v>25215</v>
      </c>
      <c r="D1244" s="24" t="str">
        <f t="shared" si="327"/>
        <v>N/A</v>
      </c>
      <c r="E1244" s="23">
        <v>27026</v>
      </c>
      <c r="F1244" s="24" t="str">
        <f t="shared" si="328"/>
        <v>N/A</v>
      </c>
      <c r="G1244" s="23">
        <v>27399</v>
      </c>
      <c r="H1244" s="24" t="str">
        <f t="shared" si="329"/>
        <v>N/A</v>
      </c>
      <c r="I1244" s="25">
        <v>7.1820000000000004</v>
      </c>
      <c r="J1244" s="25">
        <v>1.38</v>
      </c>
      <c r="K1244" s="26" t="s">
        <v>1191</v>
      </c>
      <c r="L1244" s="27" t="str">
        <f t="shared" si="330"/>
        <v>Yes</v>
      </c>
    </row>
    <row r="1245" spans="1:12" x14ac:dyDescent="0.25">
      <c r="A1245" s="37" t="s">
        <v>359</v>
      </c>
      <c r="B1245" s="22" t="s">
        <v>49</v>
      </c>
      <c r="C1245" s="28">
        <v>11986.256197000001</v>
      </c>
      <c r="D1245" s="24" t="str">
        <f t="shared" si="327"/>
        <v>N/A</v>
      </c>
      <c r="E1245" s="28">
        <v>13765.429253</v>
      </c>
      <c r="F1245" s="24" t="str">
        <f t="shared" si="328"/>
        <v>N/A</v>
      </c>
      <c r="G1245" s="28">
        <v>14287.687980999999</v>
      </c>
      <c r="H1245" s="24" t="str">
        <f t="shared" si="329"/>
        <v>N/A</v>
      </c>
      <c r="I1245" s="25">
        <v>14.84</v>
      </c>
      <c r="J1245" s="25">
        <v>3.794</v>
      </c>
      <c r="K1245" s="26" t="s">
        <v>1191</v>
      </c>
      <c r="L1245" s="27" t="str">
        <f t="shared" si="330"/>
        <v>Yes</v>
      </c>
    </row>
    <row r="1246" spans="1:12" x14ac:dyDescent="0.25">
      <c r="A1246" s="37" t="s">
        <v>360</v>
      </c>
      <c r="B1246" s="22" t="s">
        <v>49</v>
      </c>
      <c r="C1246" s="23">
        <v>5.4550862581999997</v>
      </c>
      <c r="D1246" s="24" t="str">
        <f t="shared" si="327"/>
        <v>N/A</v>
      </c>
      <c r="E1246" s="23">
        <v>6.0734107895999996</v>
      </c>
      <c r="F1246" s="24" t="str">
        <f t="shared" si="328"/>
        <v>N/A</v>
      </c>
      <c r="G1246" s="23">
        <v>6.0377386036000003</v>
      </c>
      <c r="H1246" s="24" t="str">
        <f t="shared" si="329"/>
        <v>N/A</v>
      </c>
      <c r="I1246" s="25">
        <v>11.33</v>
      </c>
      <c r="J1246" s="25">
        <v>-0.58699999999999997</v>
      </c>
      <c r="K1246" s="26" t="s">
        <v>1191</v>
      </c>
      <c r="L1246" s="27" t="str">
        <f t="shared" si="330"/>
        <v>Yes</v>
      </c>
    </row>
    <row r="1247" spans="1:12" x14ac:dyDescent="0.25">
      <c r="A1247" s="37" t="s">
        <v>361</v>
      </c>
      <c r="B1247" s="22" t="s">
        <v>49</v>
      </c>
      <c r="C1247" s="28">
        <v>3797826</v>
      </c>
      <c r="D1247" s="24" t="str">
        <f t="shared" si="327"/>
        <v>N/A</v>
      </c>
      <c r="E1247" s="28">
        <v>4239455</v>
      </c>
      <c r="F1247" s="24" t="str">
        <f t="shared" si="328"/>
        <v>N/A</v>
      </c>
      <c r="G1247" s="28">
        <v>4263015</v>
      </c>
      <c r="H1247" s="24" t="str">
        <f t="shared" si="329"/>
        <v>N/A</v>
      </c>
      <c r="I1247" s="25">
        <v>11.63</v>
      </c>
      <c r="J1247" s="25">
        <v>0.55569999999999997</v>
      </c>
      <c r="K1247" s="26" t="s">
        <v>1191</v>
      </c>
      <c r="L1247" s="27" t="str">
        <f t="shared" si="330"/>
        <v>Yes</v>
      </c>
    </row>
    <row r="1248" spans="1:12" x14ac:dyDescent="0.25">
      <c r="A1248" s="37" t="s">
        <v>95</v>
      </c>
      <c r="B1248" s="22" t="s">
        <v>49</v>
      </c>
      <c r="C1248" s="23">
        <v>25</v>
      </c>
      <c r="D1248" s="24" t="str">
        <f t="shared" si="327"/>
        <v>N/A</v>
      </c>
      <c r="E1248" s="23">
        <v>38</v>
      </c>
      <c r="F1248" s="24" t="str">
        <f t="shared" si="328"/>
        <v>N/A</v>
      </c>
      <c r="G1248" s="23">
        <v>40</v>
      </c>
      <c r="H1248" s="24" t="str">
        <f t="shared" si="329"/>
        <v>N/A</v>
      </c>
      <c r="I1248" s="25">
        <v>52</v>
      </c>
      <c r="J1248" s="25">
        <v>5.2629999999999999</v>
      </c>
      <c r="K1248" s="26" t="s">
        <v>1191</v>
      </c>
      <c r="L1248" s="27" t="str">
        <f t="shared" si="330"/>
        <v>Yes</v>
      </c>
    </row>
    <row r="1249" spans="1:12" x14ac:dyDescent="0.25">
      <c r="A1249" s="37" t="s">
        <v>362</v>
      </c>
      <c r="B1249" s="22" t="s">
        <v>49</v>
      </c>
      <c r="C1249" s="28">
        <v>151913.04</v>
      </c>
      <c r="D1249" s="24" t="str">
        <f t="shared" si="327"/>
        <v>N/A</v>
      </c>
      <c r="E1249" s="28">
        <v>111564.60526</v>
      </c>
      <c r="F1249" s="24" t="str">
        <f t="shared" si="328"/>
        <v>N/A</v>
      </c>
      <c r="G1249" s="28">
        <v>106575.375</v>
      </c>
      <c r="H1249" s="24" t="str">
        <f t="shared" si="329"/>
        <v>N/A</v>
      </c>
      <c r="I1249" s="25">
        <v>-26.6</v>
      </c>
      <c r="J1249" s="25">
        <v>-4.47</v>
      </c>
      <c r="K1249" s="26" t="s">
        <v>1191</v>
      </c>
      <c r="L1249" s="27" t="str">
        <f t="shared" si="330"/>
        <v>Yes</v>
      </c>
    </row>
    <row r="1250" spans="1:12" x14ac:dyDescent="0.25">
      <c r="A1250" s="37" t="s">
        <v>363</v>
      </c>
      <c r="B1250" s="22" t="s">
        <v>49</v>
      </c>
      <c r="C1250" s="28">
        <v>53454350</v>
      </c>
      <c r="D1250" s="24" t="str">
        <f t="shared" si="327"/>
        <v>N/A</v>
      </c>
      <c r="E1250" s="28">
        <v>51227004</v>
      </c>
      <c r="F1250" s="24" t="str">
        <f t="shared" si="328"/>
        <v>N/A</v>
      </c>
      <c r="G1250" s="28">
        <v>46303420</v>
      </c>
      <c r="H1250" s="24" t="str">
        <f t="shared" si="329"/>
        <v>N/A</v>
      </c>
      <c r="I1250" s="25">
        <v>-4.17</v>
      </c>
      <c r="J1250" s="25">
        <v>-9.61</v>
      </c>
      <c r="K1250" s="26" t="s">
        <v>1191</v>
      </c>
      <c r="L1250" s="27" t="str">
        <f t="shared" si="330"/>
        <v>Yes</v>
      </c>
    </row>
    <row r="1251" spans="1:12" x14ac:dyDescent="0.25">
      <c r="A1251" s="37" t="s">
        <v>364</v>
      </c>
      <c r="B1251" s="22" t="s">
        <v>49</v>
      </c>
      <c r="C1251" s="23">
        <v>606</v>
      </c>
      <c r="D1251" s="24" t="str">
        <f t="shared" si="327"/>
        <v>N/A</v>
      </c>
      <c r="E1251" s="23">
        <v>559</v>
      </c>
      <c r="F1251" s="24" t="str">
        <f t="shared" si="328"/>
        <v>N/A</v>
      </c>
      <c r="G1251" s="23">
        <v>543</v>
      </c>
      <c r="H1251" s="24" t="str">
        <f t="shared" si="329"/>
        <v>N/A</v>
      </c>
      <c r="I1251" s="25">
        <v>-7.76</v>
      </c>
      <c r="J1251" s="25">
        <v>-2.86</v>
      </c>
      <c r="K1251" s="26" t="s">
        <v>1191</v>
      </c>
      <c r="L1251" s="27" t="str">
        <f t="shared" si="330"/>
        <v>Yes</v>
      </c>
    </row>
    <row r="1252" spans="1:12" x14ac:dyDescent="0.25">
      <c r="A1252" s="37" t="s">
        <v>738</v>
      </c>
      <c r="B1252" s="22" t="s">
        <v>49</v>
      </c>
      <c r="C1252" s="28">
        <v>88208.498349999994</v>
      </c>
      <c r="D1252" s="24" t="str">
        <f t="shared" si="327"/>
        <v>N/A</v>
      </c>
      <c r="E1252" s="28">
        <v>91640.436493999994</v>
      </c>
      <c r="F1252" s="24" t="str">
        <f t="shared" si="328"/>
        <v>N/A</v>
      </c>
      <c r="G1252" s="28">
        <v>85273.333333000002</v>
      </c>
      <c r="H1252" s="24" t="str">
        <f t="shared" si="329"/>
        <v>N/A</v>
      </c>
      <c r="I1252" s="25">
        <v>3.891</v>
      </c>
      <c r="J1252" s="25">
        <v>-6.95</v>
      </c>
      <c r="K1252" s="26" t="s">
        <v>1191</v>
      </c>
      <c r="L1252" s="27" t="str">
        <f t="shared" si="330"/>
        <v>Yes</v>
      </c>
    </row>
    <row r="1253" spans="1:12" x14ac:dyDescent="0.25">
      <c r="A1253" s="37" t="s">
        <v>365</v>
      </c>
      <c r="B1253" s="22" t="s">
        <v>49</v>
      </c>
      <c r="C1253" s="28">
        <v>57924043</v>
      </c>
      <c r="D1253" s="24" t="str">
        <f t="shared" si="327"/>
        <v>N/A</v>
      </c>
      <c r="E1253" s="28">
        <v>64068912</v>
      </c>
      <c r="F1253" s="24" t="str">
        <f t="shared" si="328"/>
        <v>N/A</v>
      </c>
      <c r="G1253" s="28">
        <v>39397410</v>
      </c>
      <c r="H1253" s="24" t="str">
        <f t="shared" si="329"/>
        <v>N/A</v>
      </c>
      <c r="I1253" s="25">
        <v>10.61</v>
      </c>
      <c r="J1253" s="25">
        <v>-38.5</v>
      </c>
      <c r="K1253" s="26" t="s">
        <v>1191</v>
      </c>
      <c r="L1253" s="27" t="str">
        <f t="shared" si="330"/>
        <v>No</v>
      </c>
    </row>
    <row r="1254" spans="1:12" x14ac:dyDescent="0.25">
      <c r="A1254" s="37" t="s">
        <v>96</v>
      </c>
      <c r="B1254" s="22" t="s">
        <v>49</v>
      </c>
      <c r="C1254" s="23">
        <v>325</v>
      </c>
      <c r="D1254" s="24" t="str">
        <f t="shared" si="327"/>
        <v>N/A</v>
      </c>
      <c r="E1254" s="23">
        <v>301</v>
      </c>
      <c r="F1254" s="24" t="str">
        <f t="shared" si="328"/>
        <v>N/A</v>
      </c>
      <c r="G1254" s="23">
        <v>229</v>
      </c>
      <c r="H1254" s="24" t="str">
        <f t="shared" si="329"/>
        <v>N/A</v>
      </c>
      <c r="I1254" s="25">
        <v>-7.38</v>
      </c>
      <c r="J1254" s="25">
        <v>-23.9</v>
      </c>
      <c r="K1254" s="26" t="s">
        <v>1191</v>
      </c>
      <c r="L1254" s="27" t="str">
        <f t="shared" si="330"/>
        <v>Yes</v>
      </c>
    </row>
    <row r="1255" spans="1:12" x14ac:dyDescent="0.25">
      <c r="A1255" s="37" t="s">
        <v>366</v>
      </c>
      <c r="B1255" s="22" t="s">
        <v>49</v>
      </c>
      <c r="C1255" s="28">
        <v>178227.82462</v>
      </c>
      <c r="D1255" s="24" t="str">
        <f t="shared" si="327"/>
        <v>N/A</v>
      </c>
      <c r="E1255" s="28">
        <v>212853.52824000001</v>
      </c>
      <c r="F1255" s="24" t="str">
        <f t="shared" si="328"/>
        <v>N/A</v>
      </c>
      <c r="G1255" s="28">
        <v>172041.09169999999</v>
      </c>
      <c r="H1255" s="24" t="str">
        <f t="shared" si="329"/>
        <v>N/A</v>
      </c>
      <c r="I1255" s="25">
        <v>19.43</v>
      </c>
      <c r="J1255" s="25">
        <v>-19.2</v>
      </c>
      <c r="K1255" s="26" t="s">
        <v>1191</v>
      </c>
      <c r="L1255" s="27" t="str">
        <f t="shared" si="330"/>
        <v>Yes</v>
      </c>
    </row>
    <row r="1256" spans="1:12" x14ac:dyDescent="0.25">
      <c r="A1256" s="37" t="s">
        <v>367</v>
      </c>
      <c r="B1256" s="22" t="s">
        <v>49</v>
      </c>
      <c r="C1256" s="28">
        <v>959270812</v>
      </c>
      <c r="D1256" s="24" t="str">
        <f t="shared" si="327"/>
        <v>N/A</v>
      </c>
      <c r="E1256" s="28">
        <v>1030305927</v>
      </c>
      <c r="F1256" s="24" t="str">
        <f t="shared" si="328"/>
        <v>N/A</v>
      </c>
      <c r="G1256" s="28">
        <v>1030402137</v>
      </c>
      <c r="H1256" s="24" t="str">
        <f t="shared" si="329"/>
        <v>N/A</v>
      </c>
      <c r="I1256" s="25">
        <v>7.4050000000000002</v>
      </c>
      <c r="J1256" s="25">
        <v>9.2999999999999992E-3</v>
      </c>
      <c r="K1256" s="26" t="s">
        <v>1191</v>
      </c>
      <c r="L1256" s="27" t="str">
        <f t="shared" si="330"/>
        <v>Yes</v>
      </c>
    </row>
    <row r="1257" spans="1:12" x14ac:dyDescent="0.25">
      <c r="A1257" s="77" t="s">
        <v>368</v>
      </c>
      <c r="B1257" s="23" t="s">
        <v>49</v>
      </c>
      <c r="C1257" s="23">
        <v>22113</v>
      </c>
      <c r="D1257" s="24" t="str">
        <f t="shared" si="327"/>
        <v>N/A</v>
      </c>
      <c r="E1257" s="23">
        <v>21955</v>
      </c>
      <c r="F1257" s="24" t="str">
        <f t="shared" si="328"/>
        <v>N/A</v>
      </c>
      <c r="G1257" s="23">
        <v>21963</v>
      </c>
      <c r="H1257" s="24" t="str">
        <f t="shared" si="329"/>
        <v>N/A</v>
      </c>
      <c r="I1257" s="25">
        <v>-0.71499999999999997</v>
      </c>
      <c r="J1257" s="25">
        <v>3.6400000000000002E-2</v>
      </c>
      <c r="K1257" s="30" t="s">
        <v>1191</v>
      </c>
      <c r="L1257" s="27" t="str">
        <f t="shared" si="330"/>
        <v>Yes</v>
      </c>
    </row>
    <row r="1258" spans="1:12" x14ac:dyDescent="0.25">
      <c r="A1258" s="37" t="s">
        <v>369</v>
      </c>
      <c r="B1258" s="22" t="s">
        <v>49</v>
      </c>
      <c r="C1258" s="28">
        <v>43380.401211999997</v>
      </c>
      <c r="D1258" s="24" t="str">
        <f t="shared" si="327"/>
        <v>N/A</v>
      </c>
      <c r="E1258" s="28">
        <v>46928.076839000001</v>
      </c>
      <c r="F1258" s="24" t="str">
        <f t="shared" si="328"/>
        <v>N/A</v>
      </c>
      <c r="G1258" s="28">
        <v>46915.363884999999</v>
      </c>
      <c r="H1258" s="24" t="str">
        <f t="shared" si="329"/>
        <v>N/A</v>
      </c>
      <c r="I1258" s="25">
        <v>8.1780000000000008</v>
      </c>
      <c r="J1258" s="25">
        <v>-2.7E-2</v>
      </c>
      <c r="K1258" s="26" t="s">
        <v>1191</v>
      </c>
      <c r="L1258" s="27" t="str">
        <f t="shared" si="330"/>
        <v>Yes</v>
      </c>
    </row>
    <row r="1259" spans="1:12" x14ac:dyDescent="0.25">
      <c r="A1259" s="37" t="s">
        <v>370</v>
      </c>
      <c r="B1259" s="22" t="s">
        <v>49</v>
      </c>
      <c r="C1259" s="28">
        <v>53075393</v>
      </c>
      <c r="D1259" s="24" t="str">
        <f t="shared" si="327"/>
        <v>N/A</v>
      </c>
      <c r="E1259" s="28">
        <v>58618062</v>
      </c>
      <c r="F1259" s="24" t="str">
        <f t="shared" si="328"/>
        <v>N/A</v>
      </c>
      <c r="G1259" s="28">
        <v>59767636</v>
      </c>
      <c r="H1259" s="24" t="str">
        <f t="shared" si="329"/>
        <v>N/A</v>
      </c>
      <c r="I1259" s="25">
        <v>10.44</v>
      </c>
      <c r="J1259" s="25">
        <v>1.9610000000000001</v>
      </c>
      <c r="K1259" s="26" t="s">
        <v>1191</v>
      </c>
      <c r="L1259" s="27" t="str">
        <f t="shared" si="330"/>
        <v>Yes</v>
      </c>
    </row>
    <row r="1260" spans="1:12" x14ac:dyDescent="0.25">
      <c r="A1260" s="37" t="s">
        <v>97</v>
      </c>
      <c r="B1260" s="22" t="s">
        <v>49</v>
      </c>
      <c r="C1260" s="23">
        <v>74633</v>
      </c>
      <c r="D1260" s="24" t="str">
        <f t="shared" si="327"/>
        <v>N/A</v>
      </c>
      <c r="E1260" s="23">
        <v>77084</v>
      </c>
      <c r="F1260" s="24" t="str">
        <f t="shared" si="328"/>
        <v>N/A</v>
      </c>
      <c r="G1260" s="23">
        <v>79430</v>
      </c>
      <c r="H1260" s="24" t="str">
        <f t="shared" si="329"/>
        <v>N/A</v>
      </c>
      <c r="I1260" s="25">
        <v>3.2839999999999998</v>
      </c>
      <c r="J1260" s="25">
        <v>3.0430000000000001</v>
      </c>
      <c r="K1260" s="26" t="s">
        <v>1191</v>
      </c>
      <c r="L1260" s="27" t="str">
        <f t="shared" si="330"/>
        <v>Yes</v>
      </c>
    </row>
    <row r="1261" spans="1:12" x14ac:dyDescent="0.25">
      <c r="A1261" s="37" t="s">
        <v>371</v>
      </c>
      <c r="B1261" s="22" t="s">
        <v>49</v>
      </c>
      <c r="C1261" s="28">
        <v>711.15180952000003</v>
      </c>
      <c r="D1261" s="24" t="str">
        <f t="shared" si="327"/>
        <v>N/A</v>
      </c>
      <c r="E1261" s="28">
        <v>760.44395724000003</v>
      </c>
      <c r="F1261" s="24" t="str">
        <f t="shared" si="328"/>
        <v>N/A</v>
      </c>
      <c r="G1261" s="28">
        <v>752.45670401999996</v>
      </c>
      <c r="H1261" s="24" t="str">
        <f t="shared" si="329"/>
        <v>N/A</v>
      </c>
      <c r="I1261" s="25">
        <v>6.931</v>
      </c>
      <c r="J1261" s="25">
        <v>-1.05</v>
      </c>
      <c r="K1261" s="26" t="s">
        <v>1191</v>
      </c>
      <c r="L1261" s="27" t="str">
        <f t="shared" si="330"/>
        <v>Yes</v>
      </c>
    </row>
    <row r="1262" spans="1:12" x14ac:dyDescent="0.25">
      <c r="A1262" s="37" t="s">
        <v>372</v>
      </c>
      <c r="B1262" s="22" t="s">
        <v>49</v>
      </c>
      <c r="C1262" s="28">
        <v>336287</v>
      </c>
      <c r="D1262" s="24" t="str">
        <f t="shared" si="327"/>
        <v>N/A</v>
      </c>
      <c r="E1262" s="28">
        <v>526138</v>
      </c>
      <c r="F1262" s="24" t="str">
        <f t="shared" si="328"/>
        <v>N/A</v>
      </c>
      <c r="G1262" s="28">
        <v>831356</v>
      </c>
      <c r="H1262" s="24" t="str">
        <f t="shared" si="329"/>
        <v>N/A</v>
      </c>
      <c r="I1262" s="25">
        <v>56.46</v>
      </c>
      <c r="J1262" s="25">
        <v>58.01</v>
      </c>
      <c r="K1262" s="26" t="s">
        <v>1191</v>
      </c>
      <c r="L1262" s="27" t="str">
        <f t="shared" si="330"/>
        <v>No</v>
      </c>
    </row>
    <row r="1263" spans="1:12" x14ac:dyDescent="0.25">
      <c r="A1263" s="37" t="s">
        <v>98</v>
      </c>
      <c r="B1263" s="22" t="s">
        <v>49</v>
      </c>
      <c r="C1263" s="23">
        <v>1456</v>
      </c>
      <c r="D1263" s="24" t="str">
        <f t="shared" si="327"/>
        <v>N/A</v>
      </c>
      <c r="E1263" s="23">
        <v>1598</v>
      </c>
      <c r="F1263" s="24" t="str">
        <f t="shared" si="328"/>
        <v>N/A</v>
      </c>
      <c r="G1263" s="23">
        <v>2518</v>
      </c>
      <c r="H1263" s="24" t="str">
        <f t="shared" si="329"/>
        <v>N/A</v>
      </c>
      <c r="I1263" s="25">
        <v>9.7530000000000001</v>
      </c>
      <c r="J1263" s="25">
        <v>57.57</v>
      </c>
      <c r="K1263" s="26" t="s">
        <v>1191</v>
      </c>
      <c r="L1263" s="27" t="str">
        <f t="shared" si="330"/>
        <v>No</v>
      </c>
    </row>
    <row r="1264" spans="1:12" x14ac:dyDescent="0.25">
      <c r="A1264" s="37" t="s">
        <v>373</v>
      </c>
      <c r="B1264" s="22" t="s">
        <v>49</v>
      </c>
      <c r="C1264" s="28">
        <v>230.96634614999999</v>
      </c>
      <c r="D1264" s="24" t="str">
        <f t="shared" si="327"/>
        <v>N/A</v>
      </c>
      <c r="E1264" s="28">
        <v>329.24780976</v>
      </c>
      <c r="F1264" s="24" t="str">
        <f t="shared" si="328"/>
        <v>N/A</v>
      </c>
      <c r="G1264" s="28">
        <v>330.16521047999998</v>
      </c>
      <c r="H1264" s="24" t="str">
        <f t="shared" si="329"/>
        <v>N/A</v>
      </c>
      <c r="I1264" s="25">
        <v>42.55</v>
      </c>
      <c r="J1264" s="25">
        <v>0.27860000000000001</v>
      </c>
      <c r="K1264" s="26" t="s">
        <v>1191</v>
      </c>
      <c r="L1264" s="27" t="str">
        <f t="shared" si="330"/>
        <v>Yes</v>
      </c>
    </row>
    <row r="1265" spans="1:12" x14ac:dyDescent="0.25">
      <c r="A1265" s="37" t="s">
        <v>374</v>
      </c>
      <c r="B1265" s="22" t="s">
        <v>49</v>
      </c>
      <c r="C1265" s="28">
        <v>857959</v>
      </c>
      <c r="D1265" s="24" t="str">
        <f t="shared" si="327"/>
        <v>N/A</v>
      </c>
      <c r="E1265" s="28">
        <v>857090</v>
      </c>
      <c r="F1265" s="24" t="str">
        <f t="shared" si="328"/>
        <v>N/A</v>
      </c>
      <c r="G1265" s="28">
        <v>858397</v>
      </c>
      <c r="H1265" s="24" t="str">
        <f t="shared" si="329"/>
        <v>N/A</v>
      </c>
      <c r="I1265" s="25">
        <v>-0.10100000000000001</v>
      </c>
      <c r="J1265" s="25">
        <v>0.1525</v>
      </c>
      <c r="K1265" s="26" t="s">
        <v>1191</v>
      </c>
      <c r="L1265" s="27" t="str">
        <f t="shared" si="330"/>
        <v>Yes</v>
      </c>
    </row>
    <row r="1266" spans="1:12" x14ac:dyDescent="0.25">
      <c r="A1266" s="37" t="s">
        <v>99</v>
      </c>
      <c r="B1266" s="22" t="s">
        <v>49</v>
      </c>
      <c r="C1266" s="23">
        <v>17491</v>
      </c>
      <c r="D1266" s="24" t="str">
        <f t="shared" si="327"/>
        <v>N/A</v>
      </c>
      <c r="E1266" s="23">
        <v>17632</v>
      </c>
      <c r="F1266" s="24" t="str">
        <f t="shared" si="328"/>
        <v>N/A</v>
      </c>
      <c r="G1266" s="23">
        <v>16638</v>
      </c>
      <c r="H1266" s="24" t="str">
        <f t="shared" si="329"/>
        <v>N/A</v>
      </c>
      <c r="I1266" s="25">
        <v>0.80610000000000004</v>
      </c>
      <c r="J1266" s="25">
        <v>-5.64</v>
      </c>
      <c r="K1266" s="26" t="s">
        <v>1191</v>
      </c>
      <c r="L1266" s="27" t="str">
        <f t="shared" si="330"/>
        <v>Yes</v>
      </c>
    </row>
    <row r="1267" spans="1:12" x14ac:dyDescent="0.25">
      <c r="A1267" s="37" t="s">
        <v>375</v>
      </c>
      <c r="B1267" s="22" t="s">
        <v>49</v>
      </c>
      <c r="C1267" s="28">
        <v>49.051455034</v>
      </c>
      <c r="D1267" s="24" t="str">
        <f t="shared" si="327"/>
        <v>N/A</v>
      </c>
      <c r="E1267" s="28">
        <v>48.609913792999997</v>
      </c>
      <c r="F1267" s="24" t="str">
        <f t="shared" si="328"/>
        <v>N/A</v>
      </c>
      <c r="G1267" s="28">
        <v>51.592559201999997</v>
      </c>
      <c r="H1267" s="24" t="str">
        <f t="shared" si="329"/>
        <v>N/A</v>
      </c>
      <c r="I1267" s="25">
        <v>-0.9</v>
      </c>
      <c r="J1267" s="25">
        <v>6.1360000000000001</v>
      </c>
      <c r="K1267" s="26" t="s">
        <v>1191</v>
      </c>
      <c r="L1267" s="27" t="str">
        <f t="shared" si="330"/>
        <v>Yes</v>
      </c>
    </row>
    <row r="1268" spans="1:12" x14ac:dyDescent="0.25">
      <c r="A1268" s="37" t="s">
        <v>376</v>
      </c>
      <c r="B1268" s="22" t="s">
        <v>49</v>
      </c>
      <c r="C1268" s="28">
        <v>47865355</v>
      </c>
      <c r="D1268" s="24" t="str">
        <f t="shared" si="327"/>
        <v>N/A</v>
      </c>
      <c r="E1268" s="28">
        <v>54432149</v>
      </c>
      <c r="F1268" s="24" t="str">
        <f t="shared" si="328"/>
        <v>N/A</v>
      </c>
      <c r="G1268" s="28">
        <v>58111878</v>
      </c>
      <c r="H1268" s="24" t="str">
        <f t="shared" si="329"/>
        <v>N/A</v>
      </c>
      <c r="I1268" s="25">
        <v>13.72</v>
      </c>
      <c r="J1268" s="25">
        <v>6.76</v>
      </c>
      <c r="K1268" s="26" t="s">
        <v>1191</v>
      </c>
      <c r="L1268" s="27" t="str">
        <f t="shared" si="330"/>
        <v>Yes</v>
      </c>
    </row>
    <row r="1269" spans="1:12" x14ac:dyDescent="0.25">
      <c r="A1269" s="37" t="s">
        <v>377</v>
      </c>
      <c r="B1269" s="22" t="s">
        <v>49</v>
      </c>
      <c r="C1269" s="23">
        <v>38648</v>
      </c>
      <c r="D1269" s="24" t="str">
        <f t="shared" si="327"/>
        <v>N/A</v>
      </c>
      <c r="E1269" s="23">
        <v>41259</v>
      </c>
      <c r="F1269" s="24" t="str">
        <f t="shared" si="328"/>
        <v>N/A</v>
      </c>
      <c r="G1269" s="23">
        <v>40540</v>
      </c>
      <c r="H1269" s="24" t="str">
        <f t="shared" si="329"/>
        <v>N/A</v>
      </c>
      <c r="I1269" s="25">
        <v>6.7560000000000002</v>
      </c>
      <c r="J1269" s="25">
        <v>-1.74</v>
      </c>
      <c r="K1269" s="26" t="s">
        <v>1191</v>
      </c>
      <c r="L1269" s="27" t="str">
        <f t="shared" si="330"/>
        <v>Yes</v>
      </c>
    </row>
    <row r="1270" spans="1:12" x14ac:dyDescent="0.25">
      <c r="A1270" s="37" t="s">
        <v>378</v>
      </c>
      <c r="B1270" s="22" t="s">
        <v>49</v>
      </c>
      <c r="C1270" s="28">
        <v>1238.4950062</v>
      </c>
      <c r="D1270" s="24" t="str">
        <f t="shared" si="327"/>
        <v>N/A</v>
      </c>
      <c r="E1270" s="28">
        <v>1319.2794057000001</v>
      </c>
      <c r="F1270" s="24" t="str">
        <f t="shared" si="328"/>
        <v>N/A</v>
      </c>
      <c r="G1270" s="28">
        <v>1433.4454366</v>
      </c>
      <c r="H1270" s="24" t="str">
        <f t="shared" si="329"/>
        <v>N/A</v>
      </c>
      <c r="I1270" s="25">
        <v>6.5229999999999997</v>
      </c>
      <c r="J1270" s="25">
        <v>8.6539999999999999</v>
      </c>
      <c r="K1270" s="26" t="s">
        <v>1191</v>
      </c>
      <c r="L1270" s="27" t="str">
        <f t="shared" si="330"/>
        <v>Yes</v>
      </c>
    </row>
    <row r="1271" spans="1:12" x14ac:dyDescent="0.25">
      <c r="A1271" s="37" t="s">
        <v>379</v>
      </c>
      <c r="B1271" s="22" t="s">
        <v>49</v>
      </c>
      <c r="C1271" s="28">
        <v>1815628</v>
      </c>
      <c r="D1271" s="24" t="str">
        <f t="shared" si="327"/>
        <v>N/A</v>
      </c>
      <c r="E1271" s="28">
        <v>1969134</v>
      </c>
      <c r="F1271" s="24" t="str">
        <f t="shared" si="328"/>
        <v>N/A</v>
      </c>
      <c r="G1271" s="28">
        <v>2147936</v>
      </c>
      <c r="H1271" s="24" t="str">
        <f t="shared" si="329"/>
        <v>N/A</v>
      </c>
      <c r="I1271" s="25">
        <v>8.4550000000000001</v>
      </c>
      <c r="J1271" s="25">
        <v>9.08</v>
      </c>
      <c r="K1271" s="26" t="s">
        <v>1191</v>
      </c>
      <c r="L1271" s="27" t="str">
        <f t="shared" si="330"/>
        <v>Yes</v>
      </c>
    </row>
    <row r="1272" spans="1:12" x14ac:dyDescent="0.25">
      <c r="A1272" s="37" t="s">
        <v>100</v>
      </c>
      <c r="B1272" s="22" t="s">
        <v>49</v>
      </c>
      <c r="C1272" s="23">
        <v>6956</v>
      </c>
      <c r="D1272" s="24" t="str">
        <f t="shared" si="327"/>
        <v>N/A</v>
      </c>
      <c r="E1272" s="23">
        <v>7195</v>
      </c>
      <c r="F1272" s="24" t="str">
        <f t="shared" si="328"/>
        <v>N/A</v>
      </c>
      <c r="G1272" s="23">
        <v>6978</v>
      </c>
      <c r="H1272" s="24" t="str">
        <f t="shared" si="329"/>
        <v>N/A</v>
      </c>
      <c r="I1272" s="25">
        <v>3.4359999999999999</v>
      </c>
      <c r="J1272" s="25">
        <v>-3.02</v>
      </c>
      <c r="K1272" s="26" t="s">
        <v>1191</v>
      </c>
      <c r="L1272" s="27" t="str">
        <f t="shared" si="330"/>
        <v>Yes</v>
      </c>
    </row>
    <row r="1273" spans="1:12" x14ac:dyDescent="0.25">
      <c r="A1273" s="37" t="s">
        <v>380</v>
      </c>
      <c r="B1273" s="22" t="s">
        <v>49</v>
      </c>
      <c r="C1273" s="28">
        <v>261.01610120999999</v>
      </c>
      <c r="D1273" s="24" t="str">
        <f t="shared" si="327"/>
        <v>N/A</v>
      </c>
      <c r="E1273" s="28">
        <v>273.68088950999999</v>
      </c>
      <c r="F1273" s="24" t="str">
        <f t="shared" si="328"/>
        <v>N/A</v>
      </c>
      <c r="G1273" s="28">
        <v>307.81541988999999</v>
      </c>
      <c r="H1273" s="24" t="str">
        <f t="shared" si="329"/>
        <v>N/A</v>
      </c>
      <c r="I1273" s="25">
        <v>4.8520000000000003</v>
      </c>
      <c r="J1273" s="25">
        <v>12.47</v>
      </c>
      <c r="K1273" s="26" t="s">
        <v>1191</v>
      </c>
      <c r="L1273" s="27" t="str">
        <f t="shared" si="330"/>
        <v>Yes</v>
      </c>
    </row>
    <row r="1274" spans="1:12" x14ac:dyDescent="0.25">
      <c r="A1274" s="37" t="s">
        <v>381</v>
      </c>
      <c r="B1274" s="22" t="s">
        <v>49</v>
      </c>
      <c r="C1274" s="28">
        <v>120958011</v>
      </c>
      <c r="D1274" s="24" t="str">
        <f t="shared" si="327"/>
        <v>N/A</v>
      </c>
      <c r="E1274" s="28">
        <v>133523196</v>
      </c>
      <c r="F1274" s="24" t="str">
        <f t="shared" si="328"/>
        <v>N/A</v>
      </c>
      <c r="G1274" s="28">
        <v>145521740</v>
      </c>
      <c r="H1274" s="24" t="str">
        <f t="shared" si="329"/>
        <v>N/A</v>
      </c>
      <c r="I1274" s="25">
        <v>10.39</v>
      </c>
      <c r="J1274" s="25">
        <v>8.9860000000000007</v>
      </c>
      <c r="K1274" s="26" t="s">
        <v>1191</v>
      </c>
      <c r="L1274" s="27" t="str">
        <f t="shared" si="330"/>
        <v>Yes</v>
      </c>
    </row>
    <row r="1275" spans="1:12" x14ac:dyDescent="0.25">
      <c r="A1275" s="37" t="s">
        <v>382</v>
      </c>
      <c r="B1275" s="22" t="s">
        <v>49</v>
      </c>
      <c r="C1275" s="23">
        <v>11954</v>
      </c>
      <c r="D1275" s="24" t="str">
        <f t="shared" si="327"/>
        <v>N/A</v>
      </c>
      <c r="E1275" s="23">
        <v>12334</v>
      </c>
      <c r="F1275" s="24" t="str">
        <f t="shared" si="328"/>
        <v>N/A</v>
      </c>
      <c r="G1275" s="23">
        <v>12695</v>
      </c>
      <c r="H1275" s="24" t="str">
        <f t="shared" si="329"/>
        <v>N/A</v>
      </c>
      <c r="I1275" s="25">
        <v>3.1789999999999998</v>
      </c>
      <c r="J1275" s="25">
        <v>2.927</v>
      </c>
      <c r="K1275" s="26" t="s">
        <v>1191</v>
      </c>
      <c r="L1275" s="27" t="str">
        <f t="shared" ref="L1275:L1312" si="331">IF(J1275="Div by 0", "N/A", IF(K1275="N/A","N/A", IF(J1275&gt;VALUE(MID(K1275,1,2)), "No", IF(J1275&lt;-1*VALUE(MID(K1275,1,2)), "No", "Yes"))))</f>
        <v>Yes</v>
      </c>
    </row>
    <row r="1276" spans="1:12" x14ac:dyDescent="0.25">
      <c r="A1276" s="37" t="s">
        <v>383</v>
      </c>
      <c r="B1276" s="22" t="s">
        <v>49</v>
      </c>
      <c r="C1276" s="28">
        <v>10118.622302</v>
      </c>
      <c r="D1276" s="24" t="str">
        <f t="shared" si="327"/>
        <v>N/A</v>
      </c>
      <c r="E1276" s="28">
        <v>10825.619912</v>
      </c>
      <c r="F1276" s="24" t="str">
        <f t="shared" si="328"/>
        <v>N/A</v>
      </c>
      <c r="G1276" s="28">
        <v>11462.917684</v>
      </c>
      <c r="H1276" s="24" t="str">
        <f t="shared" si="329"/>
        <v>N/A</v>
      </c>
      <c r="I1276" s="25">
        <v>6.9870000000000001</v>
      </c>
      <c r="J1276" s="25">
        <v>5.8869999999999996</v>
      </c>
      <c r="K1276" s="26" t="s">
        <v>1191</v>
      </c>
      <c r="L1276" s="27" t="str">
        <f t="shared" si="331"/>
        <v>Yes</v>
      </c>
    </row>
    <row r="1277" spans="1:12" x14ac:dyDescent="0.25">
      <c r="A1277" s="37" t="s">
        <v>384</v>
      </c>
      <c r="B1277" s="22" t="s">
        <v>49</v>
      </c>
      <c r="C1277" s="28">
        <v>29018362</v>
      </c>
      <c r="D1277" s="24" t="str">
        <f t="shared" si="327"/>
        <v>N/A</v>
      </c>
      <c r="E1277" s="28">
        <v>32659689</v>
      </c>
      <c r="F1277" s="24" t="str">
        <f t="shared" si="328"/>
        <v>N/A</v>
      </c>
      <c r="G1277" s="28">
        <v>32115757</v>
      </c>
      <c r="H1277" s="24" t="str">
        <f t="shared" si="329"/>
        <v>N/A</v>
      </c>
      <c r="I1277" s="25">
        <v>12.55</v>
      </c>
      <c r="J1277" s="25">
        <v>-1.67</v>
      </c>
      <c r="K1277" s="26" t="s">
        <v>1191</v>
      </c>
      <c r="L1277" s="27" t="str">
        <f t="shared" si="331"/>
        <v>Yes</v>
      </c>
    </row>
    <row r="1278" spans="1:12" x14ac:dyDescent="0.25">
      <c r="A1278" s="37" t="s">
        <v>101</v>
      </c>
      <c r="B1278" s="22" t="s">
        <v>49</v>
      </c>
      <c r="C1278" s="23">
        <v>58435</v>
      </c>
      <c r="D1278" s="24" t="str">
        <f t="shared" si="327"/>
        <v>N/A</v>
      </c>
      <c r="E1278" s="23">
        <v>60845</v>
      </c>
      <c r="F1278" s="24" t="str">
        <f t="shared" si="328"/>
        <v>N/A</v>
      </c>
      <c r="G1278" s="23">
        <v>62724</v>
      </c>
      <c r="H1278" s="24" t="str">
        <f t="shared" si="329"/>
        <v>N/A</v>
      </c>
      <c r="I1278" s="25">
        <v>4.1239999999999997</v>
      </c>
      <c r="J1278" s="25">
        <v>3.0880000000000001</v>
      </c>
      <c r="K1278" s="26" t="s">
        <v>1191</v>
      </c>
      <c r="L1278" s="27" t="str">
        <f t="shared" si="331"/>
        <v>Yes</v>
      </c>
    </row>
    <row r="1279" spans="1:12" x14ac:dyDescent="0.25">
      <c r="A1279" s="37" t="s">
        <v>385</v>
      </c>
      <c r="B1279" s="22" t="s">
        <v>49</v>
      </c>
      <c r="C1279" s="28">
        <v>496.59214512</v>
      </c>
      <c r="D1279" s="24" t="str">
        <f t="shared" si="327"/>
        <v>N/A</v>
      </c>
      <c r="E1279" s="28">
        <v>536.76865807000001</v>
      </c>
      <c r="F1279" s="24" t="str">
        <f t="shared" si="328"/>
        <v>N/A</v>
      </c>
      <c r="G1279" s="28">
        <v>512.01704291999999</v>
      </c>
      <c r="H1279" s="24" t="str">
        <f t="shared" si="329"/>
        <v>N/A</v>
      </c>
      <c r="I1279" s="25">
        <v>8.09</v>
      </c>
      <c r="J1279" s="25">
        <v>-4.6100000000000003</v>
      </c>
      <c r="K1279" s="26" t="s">
        <v>1191</v>
      </c>
      <c r="L1279" s="27" t="str">
        <f t="shared" si="331"/>
        <v>Yes</v>
      </c>
    </row>
    <row r="1280" spans="1:12" x14ac:dyDescent="0.25">
      <c r="A1280" s="37" t="s">
        <v>386</v>
      </c>
      <c r="B1280" s="22" t="s">
        <v>49</v>
      </c>
      <c r="C1280" s="28">
        <v>74098049</v>
      </c>
      <c r="D1280" s="24" t="str">
        <f t="shared" si="327"/>
        <v>N/A</v>
      </c>
      <c r="E1280" s="28">
        <v>78023558</v>
      </c>
      <c r="F1280" s="24" t="str">
        <f t="shared" si="328"/>
        <v>N/A</v>
      </c>
      <c r="G1280" s="28">
        <v>77696406</v>
      </c>
      <c r="H1280" s="24" t="str">
        <f t="shared" si="329"/>
        <v>N/A</v>
      </c>
      <c r="I1280" s="25">
        <v>5.298</v>
      </c>
      <c r="J1280" s="25">
        <v>-0.41899999999999998</v>
      </c>
      <c r="K1280" s="26" t="s">
        <v>1191</v>
      </c>
      <c r="L1280" s="27" t="str">
        <f t="shared" si="331"/>
        <v>Yes</v>
      </c>
    </row>
    <row r="1281" spans="1:12" x14ac:dyDescent="0.25">
      <c r="A1281" s="37" t="s">
        <v>102</v>
      </c>
      <c r="B1281" s="22" t="s">
        <v>49</v>
      </c>
      <c r="C1281" s="23">
        <v>42264</v>
      </c>
      <c r="D1281" s="24" t="str">
        <f t="shared" si="327"/>
        <v>N/A</v>
      </c>
      <c r="E1281" s="23">
        <v>44614</v>
      </c>
      <c r="F1281" s="24" t="str">
        <f t="shared" si="328"/>
        <v>N/A</v>
      </c>
      <c r="G1281" s="23">
        <v>44228</v>
      </c>
      <c r="H1281" s="24" t="str">
        <f t="shared" si="329"/>
        <v>N/A</v>
      </c>
      <c r="I1281" s="25">
        <v>5.56</v>
      </c>
      <c r="J1281" s="25">
        <v>-0.86499999999999999</v>
      </c>
      <c r="K1281" s="26" t="s">
        <v>1191</v>
      </c>
      <c r="L1281" s="27" t="str">
        <f t="shared" si="331"/>
        <v>Yes</v>
      </c>
    </row>
    <row r="1282" spans="1:12" x14ac:dyDescent="0.25">
      <c r="A1282" s="37" t="s">
        <v>387</v>
      </c>
      <c r="B1282" s="22" t="s">
        <v>49</v>
      </c>
      <c r="C1282" s="28">
        <v>1753.219028</v>
      </c>
      <c r="D1282" s="24" t="str">
        <f t="shared" si="327"/>
        <v>N/A</v>
      </c>
      <c r="E1282" s="28">
        <v>1748.8581611</v>
      </c>
      <c r="F1282" s="24" t="str">
        <f t="shared" si="328"/>
        <v>N/A</v>
      </c>
      <c r="G1282" s="28">
        <v>1756.7243827</v>
      </c>
      <c r="H1282" s="24" t="str">
        <f t="shared" si="329"/>
        <v>N/A</v>
      </c>
      <c r="I1282" s="25">
        <v>-0.249</v>
      </c>
      <c r="J1282" s="25">
        <v>0.44979999999999998</v>
      </c>
      <c r="K1282" s="26" t="s">
        <v>1191</v>
      </c>
      <c r="L1282" s="27" t="str">
        <f t="shared" si="331"/>
        <v>Yes</v>
      </c>
    </row>
    <row r="1283" spans="1:12" x14ac:dyDescent="0.25">
      <c r="A1283" s="37" t="s">
        <v>388</v>
      </c>
      <c r="B1283" s="22" t="s">
        <v>49</v>
      </c>
      <c r="C1283" s="28">
        <v>31812158</v>
      </c>
      <c r="D1283" s="24" t="str">
        <f t="shared" si="327"/>
        <v>N/A</v>
      </c>
      <c r="E1283" s="28">
        <v>34587041</v>
      </c>
      <c r="F1283" s="24" t="str">
        <f t="shared" si="328"/>
        <v>N/A</v>
      </c>
      <c r="G1283" s="28">
        <v>34092962</v>
      </c>
      <c r="H1283" s="24" t="str">
        <f t="shared" si="329"/>
        <v>N/A</v>
      </c>
      <c r="I1283" s="25">
        <v>8.7230000000000008</v>
      </c>
      <c r="J1283" s="25">
        <v>-1.43</v>
      </c>
      <c r="K1283" s="26" t="s">
        <v>1191</v>
      </c>
      <c r="L1283" s="27" t="str">
        <f t="shared" si="331"/>
        <v>Yes</v>
      </c>
    </row>
    <row r="1284" spans="1:12" x14ac:dyDescent="0.25">
      <c r="A1284" s="77" t="s">
        <v>624</v>
      </c>
      <c r="B1284" s="23" t="s">
        <v>49</v>
      </c>
      <c r="C1284" s="23">
        <v>12403</v>
      </c>
      <c r="D1284" s="24" t="str">
        <f t="shared" si="327"/>
        <v>N/A</v>
      </c>
      <c r="E1284" s="23">
        <v>14852</v>
      </c>
      <c r="F1284" s="24" t="str">
        <f t="shared" si="328"/>
        <v>N/A</v>
      </c>
      <c r="G1284" s="23">
        <v>16727</v>
      </c>
      <c r="H1284" s="24" t="str">
        <f t="shared" si="329"/>
        <v>N/A</v>
      </c>
      <c r="I1284" s="25">
        <v>19.75</v>
      </c>
      <c r="J1284" s="25">
        <v>12.62</v>
      </c>
      <c r="K1284" s="30" t="s">
        <v>1191</v>
      </c>
      <c r="L1284" s="27" t="str">
        <f t="shared" si="331"/>
        <v>Yes</v>
      </c>
    </row>
    <row r="1285" spans="1:12" x14ac:dyDescent="0.25">
      <c r="A1285" s="37" t="s">
        <v>389</v>
      </c>
      <c r="B1285" s="22" t="s">
        <v>49</v>
      </c>
      <c r="C1285" s="28">
        <v>2564.8760784000001</v>
      </c>
      <c r="D1285" s="24" t="str">
        <f t="shared" si="327"/>
        <v>N/A</v>
      </c>
      <c r="E1285" s="28">
        <v>2328.7800296</v>
      </c>
      <c r="F1285" s="24" t="str">
        <f t="shared" si="328"/>
        <v>N/A</v>
      </c>
      <c r="G1285" s="28">
        <v>2038.1994380000001</v>
      </c>
      <c r="H1285" s="24" t="str">
        <f t="shared" si="329"/>
        <v>N/A</v>
      </c>
      <c r="I1285" s="25">
        <v>-9.1999999999999993</v>
      </c>
      <c r="J1285" s="25">
        <v>-12.5</v>
      </c>
      <c r="K1285" s="26" t="s">
        <v>1191</v>
      </c>
      <c r="L1285" s="27" t="str">
        <f t="shared" si="331"/>
        <v>Yes</v>
      </c>
    </row>
    <row r="1286" spans="1:12" x14ac:dyDescent="0.25">
      <c r="A1286" s="37" t="s">
        <v>390</v>
      </c>
      <c r="B1286" s="22" t="s">
        <v>49</v>
      </c>
      <c r="C1286" s="28">
        <v>2647814</v>
      </c>
      <c r="D1286" s="24" t="str">
        <f t="shared" si="327"/>
        <v>N/A</v>
      </c>
      <c r="E1286" s="28">
        <v>2858243</v>
      </c>
      <c r="F1286" s="24" t="str">
        <f t="shared" si="328"/>
        <v>N/A</v>
      </c>
      <c r="G1286" s="28">
        <v>3515145</v>
      </c>
      <c r="H1286" s="24" t="str">
        <f t="shared" si="329"/>
        <v>N/A</v>
      </c>
      <c r="I1286" s="25">
        <v>7.9470000000000001</v>
      </c>
      <c r="J1286" s="25">
        <v>22.98</v>
      </c>
      <c r="K1286" s="26" t="s">
        <v>1191</v>
      </c>
      <c r="L1286" s="27" t="str">
        <f t="shared" si="331"/>
        <v>Yes</v>
      </c>
    </row>
    <row r="1287" spans="1:12" x14ac:dyDescent="0.25">
      <c r="A1287" s="37" t="s">
        <v>38</v>
      </c>
      <c r="B1287" s="22" t="s">
        <v>49</v>
      </c>
      <c r="C1287" s="23">
        <v>13231</v>
      </c>
      <c r="D1287" s="24" t="str">
        <f t="shared" si="327"/>
        <v>N/A</v>
      </c>
      <c r="E1287" s="23">
        <v>13833</v>
      </c>
      <c r="F1287" s="24" t="str">
        <f t="shared" si="328"/>
        <v>N/A</v>
      </c>
      <c r="G1287" s="23">
        <v>14701</v>
      </c>
      <c r="H1287" s="24" t="str">
        <f t="shared" si="329"/>
        <v>N/A</v>
      </c>
      <c r="I1287" s="25">
        <v>4.55</v>
      </c>
      <c r="J1287" s="25">
        <v>6.2750000000000004</v>
      </c>
      <c r="K1287" s="26" t="s">
        <v>1191</v>
      </c>
      <c r="L1287" s="27" t="str">
        <f t="shared" si="331"/>
        <v>Yes</v>
      </c>
    </row>
    <row r="1288" spans="1:12" x14ac:dyDescent="0.25">
      <c r="A1288" s="37" t="s">
        <v>391</v>
      </c>
      <c r="B1288" s="22" t="s">
        <v>49</v>
      </c>
      <c r="C1288" s="28">
        <v>200.12198624000001</v>
      </c>
      <c r="D1288" s="24" t="str">
        <f t="shared" si="327"/>
        <v>N/A</v>
      </c>
      <c r="E1288" s="28">
        <v>206.62495482</v>
      </c>
      <c r="F1288" s="24" t="str">
        <f t="shared" si="328"/>
        <v>N/A</v>
      </c>
      <c r="G1288" s="28">
        <v>239.10924427</v>
      </c>
      <c r="H1288" s="24" t="str">
        <f t="shared" si="329"/>
        <v>N/A</v>
      </c>
      <c r="I1288" s="25">
        <v>3.25</v>
      </c>
      <c r="J1288" s="25">
        <v>15.72</v>
      </c>
      <c r="K1288" s="26" t="s">
        <v>1191</v>
      </c>
      <c r="L1288" s="27" t="str">
        <f t="shared" si="331"/>
        <v>Yes</v>
      </c>
    </row>
    <row r="1289" spans="1:12" ht="12.75" customHeight="1" x14ac:dyDescent="0.25">
      <c r="A1289" s="37" t="s">
        <v>392</v>
      </c>
      <c r="B1289" s="22" t="s">
        <v>49</v>
      </c>
      <c r="C1289" s="28">
        <v>25407697</v>
      </c>
      <c r="D1289" s="24" t="str">
        <f t="shared" si="327"/>
        <v>N/A</v>
      </c>
      <c r="E1289" s="28">
        <v>26652891</v>
      </c>
      <c r="F1289" s="24" t="str">
        <f t="shared" si="328"/>
        <v>N/A</v>
      </c>
      <c r="G1289" s="28">
        <v>27962130</v>
      </c>
      <c r="H1289" s="24" t="str">
        <f t="shared" si="329"/>
        <v>N/A</v>
      </c>
      <c r="I1289" s="25">
        <v>4.9009999999999998</v>
      </c>
      <c r="J1289" s="25">
        <v>4.9119999999999999</v>
      </c>
      <c r="K1289" s="26" t="s">
        <v>1191</v>
      </c>
      <c r="L1289" s="27" t="str">
        <f t="shared" si="331"/>
        <v>Yes</v>
      </c>
    </row>
    <row r="1290" spans="1:12" x14ac:dyDescent="0.25">
      <c r="A1290" s="37" t="s">
        <v>393</v>
      </c>
      <c r="B1290" s="22" t="s">
        <v>49</v>
      </c>
      <c r="C1290" s="23">
        <v>3686</v>
      </c>
      <c r="D1290" s="24" t="str">
        <f t="shared" si="327"/>
        <v>N/A</v>
      </c>
      <c r="E1290" s="23">
        <v>3716</v>
      </c>
      <c r="F1290" s="24" t="str">
        <f t="shared" si="328"/>
        <v>N/A</v>
      </c>
      <c r="G1290" s="23">
        <v>3939</v>
      </c>
      <c r="H1290" s="24" t="str">
        <f t="shared" si="329"/>
        <v>N/A</v>
      </c>
      <c r="I1290" s="25">
        <v>0.81389999999999996</v>
      </c>
      <c r="J1290" s="25">
        <v>6.0010000000000003</v>
      </c>
      <c r="K1290" s="26" t="s">
        <v>1191</v>
      </c>
      <c r="L1290" s="27" t="str">
        <f t="shared" si="331"/>
        <v>Yes</v>
      </c>
    </row>
    <row r="1291" spans="1:12" x14ac:dyDescent="0.25">
      <c r="A1291" s="37" t="s">
        <v>394</v>
      </c>
      <c r="B1291" s="22" t="s">
        <v>49</v>
      </c>
      <c r="C1291" s="28">
        <v>6893.0268583999996</v>
      </c>
      <c r="D1291" s="24" t="str">
        <f t="shared" si="327"/>
        <v>N/A</v>
      </c>
      <c r="E1291" s="28">
        <v>7172.4679763000004</v>
      </c>
      <c r="F1291" s="24" t="str">
        <f t="shared" si="328"/>
        <v>N/A</v>
      </c>
      <c r="G1291" s="28">
        <v>7098.7890326999996</v>
      </c>
      <c r="H1291" s="24" t="str">
        <f t="shared" si="329"/>
        <v>N/A</v>
      </c>
      <c r="I1291" s="25">
        <v>4.0540000000000003</v>
      </c>
      <c r="J1291" s="25">
        <v>-1.03</v>
      </c>
      <c r="K1291" s="26" t="s">
        <v>1191</v>
      </c>
      <c r="L1291" s="27" t="str">
        <f t="shared" si="331"/>
        <v>Yes</v>
      </c>
    </row>
    <row r="1292" spans="1:12" ht="12.75" customHeight="1" x14ac:dyDescent="0.25">
      <c r="A1292" s="37" t="s">
        <v>395</v>
      </c>
      <c r="B1292" s="22" t="s">
        <v>49</v>
      </c>
      <c r="C1292" s="28">
        <v>318140</v>
      </c>
      <c r="D1292" s="24" t="str">
        <f t="shared" si="327"/>
        <v>N/A</v>
      </c>
      <c r="E1292" s="28">
        <v>351155</v>
      </c>
      <c r="F1292" s="24" t="str">
        <f t="shared" si="328"/>
        <v>N/A</v>
      </c>
      <c r="G1292" s="28">
        <v>358175</v>
      </c>
      <c r="H1292" s="24" t="str">
        <f t="shared" si="329"/>
        <v>N/A</v>
      </c>
      <c r="I1292" s="25">
        <v>10.38</v>
      </c>
      <c r="J1292" s="25">
        <v>1.9990000000000001</v>
      </c>
      <c r="K1292" s="26" t="s">
        <v>1191</v>
      </c>
      <c r="L1292" s="27" t="str">
        <f t="shared" si="331"/>
        <v>Yes</v>
      </c>
    </row>
    <row r="1293" spans="1:12" x14ac:dyDescent="0.25">
      <c r="A1293" s="37" t="s">
        <v>396</v>
      </c>
      <c r="B1293" s="22" t="s">
        <v>49</v>
      </c>
      <c r="C1293" s="23">
        <v>1290</v>
      </c>
      <c r="D1293" s="24" t="str">
        <f t="shared" si="327"/>
        <v>N/A</v>
      </c>
      <c r="E1293" s="23">
        <v>1348</v>
      </c>
      <c r="F1293" s="24" t="str">
        <f t="shared" si="328"/>
        <v>N/A</v>
      </c>
      <c r="G1293" s="23">
        <v>1373</v>
      </c>
      <c r="H1293" s="24" t="str">
        <f t="shared" si="329"/>
        <v>N/A</v>
      </c>
      <c r="I1293" s="25">
        <v>4.4960000000000004</v>
      </c>
      <c r="J1293" s="25">
        <v>1.855</v>
      </c>
      <c r="K1293" s="26" t="s">
        <v>1191</v>
      </c>
      <c r="L1293" s="27" t="str">
        <f t="shared" si="331"/>
        <v>Yes</v>
      </c>
    </row>
    <row r="1294" spans="1:12" x14ac:dyDescent="0.25">
      <c r="A1294" s="37" t="s">
        <v>397</v>
      </c>
      <c r="B1294" s="22" t="s">
        <v>49</v>
      </c>
      <c r="C1294" s="28">
        <v>246.62015503999999</v>
      </c>
      <c r="D1294" s="24" t="str">
        <f t="shared" si="327"/>
        <v>N/A</v>
      </c>
      <c r="E1294" s="28">
        <v>260.50074183999999</v>
      </c>
      <c r="F1294" s="24" t="str">
        <f t="shared" si="328"/>
        <v>N/A</v>
      </c>
      <c r="G1294" s="28">
        <v>260.87035687999997</v>
      </c>
      <c r="H1294" s="24" t="str">
        <f t="shared" si="329"/>
        <v>N/A</v>
      </c>
      <c r="I1294" s="25">
        <v>5.6280000000000001</v>
      </c>
      <c r="J1294" s="25">
        <v>0.1419</v>
      </c>
      <c r="K1294" s="26" t="s">
        <v>1191</v>
      </c>
      <c r="L1294" s="27" t="str">
        <f t="shared" si="331"/>
        <v>Yes</v>
      </c>
    </row>
    <row r="1295" spans="1:12" x14ac:dyDescent="0.25">
      <c r="A1295" s="37" t="s">
        <v>398</v>
      </c>
      <c r="B1295" s="22" t="s">
        <v>49</v>
      </c>
      <c r="C1295" s="28">
        <v>581942</v>
      </c>
      <c r="D1295" s="24" t="str">
        <f t="shared" si="327"/>
        <v>N/A</v>
      </c>
      <c r="E1295" s="28">
        <v>64326</v>
      </c>
      <c r="F1295" s="24" t="str">
        <f t="shared" si="328"/>
        <v>N/A</v>
      </c>
      <c r="G1295" s="28">
        <v>56042</v>
      </c>
      <c r="H1295" s="24" t="str">
        <f t="shared" si="329"/>
        <v>N/A</v>
      </c>
      <c r="I1295" s="25">
        <v>-88.9</v>
      </c>
      <c r="J1295" s="25">
        <v>-12.9</v>
      </c>
      <c r="K1295" s="26" t="s">
        <v>1191</v>
      </c>
      <c r="L1295" s="27" t="str">
        <f t="shared" si="331"/>
        <v>Yes</v>
      </c>
    </row>
    <row r="1296" spans="1:12" x14ac:dyDescent="0.25">
      <c r="A1296" s="37" t="s">
        <v>399</v>
      </c>
      <c r="B1296" s="22" t="s">
        <v>49</v>
      </c>
      <c r="C1296" s="23">
        <v>503</v>
      </c>
      <c r="D1296" s="24" t="str">
        <f t="shared" si="327"/>
        <v>N/A</v>
      </c>
      <c r="E1296" s="23">
        <v>55</v>
      </c>
      <c r="F1296" s="24" t="str">
        <f t="shared" si="328"/>
        <v>N/A</v>
      </c>
      <c r="G1296" s="23">
        <v>73</v>
      </c>
      <c r="H1296" s="24" t="str">
        <f t="shared" si="329"/>
        <v>N/A</v>
      </c>
      <c r="I1296" s="25">
        <v>-89.1</v>
      </c>
      <c r="J1296" s="25">
        <v>32.729999999999997</v>
      </c>
      <c r="K1296" s="26" t="s">
        <v>1191</v>
      </c>
      <c r="L1296" s="27" t="str">
        <f t="shared" si="331"/>
        <v>No</v>
      </c>
    </row>
    <row r="1297" spans="1:12" x14ac:dyDescent="0.25">
      <c r="A1297" s="37" t="s">
        <v>400</v>
      </c>
      <c r="B1297" s="22" t="s">
        <v>49</v>
      </c>
      <c r="C1297" s="28">
        <v>1156.9423459</v>
      </c>
      <c r="D1297" s="24" t="str">
        <f t="shared" si="327"/>
        <v>N/A</v>
      </c>
      <c r="E1297" s="28">
        <v>1169.5636364</v>
      </c>
      <c r="F1297" s="24" t="str">
        <f t="shared" si="328"/>
        <v>N/A</v>
      </c>
      <c r="G1297" s="28">
        <v>767.69863013999998</v>
      </c>
      <c r="H1297" s="24" t="str">
        <f t="shared" si="329"/>
        <v>N/A</v>
      </c>
      <c r="I1297" s="25">
        <v>1.091</v>
      </c>
      <c r="J1297" s="25">
        <v>-34.4</v>
      </c>
      <c r="K1297" s="26" t="s">
        <v>1191</v>
      </c>
      <c r="L1297" s="27" t="str">
        <f t="shared" si="331"/>
        <v>No</v>
      </c>
    </row>
    <row r="1298" spans="1:12" ht="12.75" customHeight="1" x14ac:dyDescent="0.25">
      <c r="A1298" s="37" t="s">
        <v>401</v>
      </c>
      <c r="B1298" s="22" t="s">
        <v>49</v>
      </c>
      <c r="C1298" s="28">
        <v>9135475</v>
      </c>
      <c r="D1298" s="24" t="str">
        <f t="shared" si="327"/>
        <v>N/A</v>
      </c>
      <c r="E1298" s="28">
        <v>8850601</v>
      </c>
      <c r="F1298" s="24" t="str">
        <f t="shared" si="328"/>
        <v>N/A</v>
      </c>
      <c r="G1298" s="28">
        <v>9818112</v>
      </c>
      <c r="H1298" s="24" t="str">
        <f t="shared" si="329"/>
        <v>N/A</v>
      </c>
      <c r="I1298" s="25">
        <v>-3.12</v>
      </c>
      <c r="J1298" s="25">
        <v>10.93</v>
      </c>
      <c r="K1298" s="26" t="s">
        <v>1191</v>
      </c>
      <c r="L1298" s="27" t="str">
        <f t="shared" si="331"/>
        <v>Yes</v>
      </c>
    </row>
    <row r="1299" spans="1:12" x14ac:dyDescent="0.25">
      <c r="A1299" s="37" t="s">
        <v>625</v>
      </c>
      <c r="B1299" s="22" t="s">
        <v>49</v>
      </c>
      <c r="C1299" s="23">
        <v>10009</v>
      </c>
      <c r="D1299" s="24" t="str">
        <f t="shared" si="327"/>
        <v>N/A</v>
      </c>
      <c r="E1299" s="23">
        <v>10200</v>
      </c>
      <c r="F1299" s="24" t="str">
        <f t="shared" si="328"/>
        <v>N/A</v>
      </c>
      <c r="G1299" s="23">
        <v>10683</v>
      </c>
      <c r="H1299" s="24" t="str">
        <f t="shared" si="329"/>
        <v>N/A</v>
      </c>
      <c r="I1299" s="25">
        <v>1.9079999999999999</v>
      </c>
      <c r="J1299" s="25">
        <v>4.7350000000000003</v>
      </c>
      <c r="K1299" s="26" t="s">
        <v>1191</v>
      </c>
      <c r="L1299" s="27" t="str">
        <f t="shared" si="331"/>
        <v>Yes</v>
      </c>
    </row>
    <row r="1300" spans="1:12" x14ac:dyDescent="0.25">
      <c r="A1300" s="37" t="s">
        <v>402</v>
      </c>
      <c r="B1300" s="22" t="s">
        <v>49</v>
      </c>
      <c r="C1300" s="28">
        <v>912.72604655999999</v>
      </c>
      <c r="D1300" s="24" t="str">
        <f t="shared" si="327"/>
        <v>N/A</v>
      </c>
      <c r="E1300" s="28">
        <v>867.70598039000004</v>
      </c>
      <c r="F1300" s="24" t="str">
        <f t="shared" si="328"/>
        <v>N/A</v>
      </c>
      <c r="G1300" s="28">
        <v>919.0407189</v>
      </c>
      <c r="H1300" s="24" t="str">
        <f t="shared" si="329"/>
        <v>N/A</v>
      </c>
      <c r="I1300" s="25">
        <v>-4.93</v>
      </c>
      <c r="J1300" s="25">
        <v>5.9160000000000004</v>
      </c>
      <c r="K1300" s="26" t="s">
        <v>1191</v>
      </c>
      <c r="L1300" s="27" t="str">
        <f t="shared" si="331"/>
        <v>Yes</v>
      </c>
    </row>
    <row r="1301" spans="1:12" x14ac:dyDescent="0.25">
      <c r="A1301" s="37" t="s">
        <v>403</v>
      </c>
      <c r="B1301" s="22" t="s">
        <v>49</v>
      </c>
      <c r="C1301" s="28">
        <v>19941710</v>
      </c>
      <c r="D1301" s="24" t="str">
        <f t="shared" si="327"/>
        <v>N/A</v>
      </c>
      <c r="E1301" s="28">
        <v>26088057</v>
      </c>
      <c r="F1301" s="24" t="str">
        <f t="shared" si="328"/>
        <v>N/A</v>
      </c>
      <c r="G1301" s="28">
        <v>30229792</v>
      </c>
      <c r="H1301" s="24" t="str">
        <f t="shared" si="329"/>
        <v>N/A</v>
      </c>
      <c r="I1301" s="25">
        <v>30.82</v>
      </c>
      <c r="J1301" s="25">
        <v>15.88</v>
      </c>
      <c r="K1301" s="26" t="s">
        <v>1191</v>
      </c>
      <c r="L1301" s="27" t="str">
        <f t="shared" si="331"/>
        <v>Yes</v>
      </c>
    </row>
    <row r="1302" spans="1:12" x14ac:dyDescent="0.25">
      <c r="A1302" s="37" t="s">
        <v>135</v>
      </c>
      <c r="B1302" s="22" t="s">
        <v>49</v>
      </c>
      <c r="C1302" s="23">
        <v>1479</v>
      </c>
      <c r="D1302" s="24" t="str">
        <f t="shared" si="327"/>
        <v>N/A</v>
      </c>
      <c r="E1302" s="23">
        <v>1678</v>
      </c>
      <c r="F1302" s="24" t="str">
        <f t="shared" si="328"/>
        <v>N/A</v>
      </c>
      <c r="G1302" s="23">
        <v>1840</v>
      </c>
      <c r="H1302" s="24" t="str">
        <f t="shared" si="329"/>
        <v>N/A</v>
      </c>
      <c r="I1302" s="25">
        <v>13.46</v>
      </c>
      <c r="J1302" s="25">
        <v>9.6539999999999999</v>
      </c>
      <c r="K1302" s="26" t="s">
        <v>1191</v>
      </c>
      <c r="L1302" s="27" t="str">
        <f t="shared" si="331"/>
        <v>Yes</v>
      </c>
    </row>
    <row r="1303" spans="1:12" x14ac:dyDescent="0.25">
      <c r="A1303" s="37" t="s">
        <v>404</v>
      </c>
      <c r="B1303" s="22" t="s">
        <v>49</v>
      </c>
      <c r="C1303" s="28">
        <v>13483.238675000001</v>
      </c>
      <c r="D1303" s="24" t="str">
        <f t="shared" si="327"/>
        <v>N/A</v>
      </c>
      <c r="E1303" s="28">
        <v>15547.113826000001</v>
      </c>
      <c r="F1303" s="24" t="str">
        <f t="shared" si="328"/>
        <v>N/A</v>
      </c>
      <c r="G1303" s="28">
        <v>16429.234783</v>
      </c>
      <c r="H1303" s="24" t="str">
        <f t="shared" si="329"/>
        <v>N/A</v>
      </c>
      <c r="I1303" s="25">
        <v>15.31</v>
      </c>
      <c r="J1303" s="25">
        <v>5.6740000000000004</v>
      </c>
      <c r="K1303" s="26" t="s">
        <v>1191</v>
      </c>
      <c r="L1303" s="27" t="str">
        <f t="shared" si="331"/>
        <v>Yes</v>
      </c>
    </row>
    <row r="1304" spans="1:12" x14ac:dyDescent="0.25">
      <c r="A1304" s="37" t="s">
        <v>951</v>
      </c>
      <c r="B1304" s="22" t="s">
        <v>49</v>
      </c>
      <c r="C1304" s="28" t="s">
        <v>49</v>
      </c>
      <c r="D1304" s="24" t="str">
        <f t="shared" si="327"/>
        <v>N/A</v>
      </c>
      <c r="E1304" s="28">
        <v>920355</v>
      </c>
      <c r="F1304" s="24" t="str">
        <f t="shared" si="328"/>
        <v>N/A</v>
      </c>
      <c r="G1304" s="28">
        <v>1141348</v>
      </c>
      <c r="H1304" s="24" t="str">
        <f t="shared" si="329"/>
        <v>N/A</v>
      </c>
      <c r="I1304" s="25" t="s">
        <v>49</v>
      </c>
      <c r="J1304" s="25">
        <v>24.01</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7683</v>
      </c>
      <c r="F1305" s="24" t="str">
        <f t="shared" si="328"/>
        <v>N/A</v>
      </c>
      <c r="G1305" s="23">
        <v>6671</v>
      </c>
      <c r="H1305" s="24" t="str">
        <f t="shared" si="329"/>
        <v>N/A</v>
      </c>
      <c r="I1305" s="25" t="s">
        <v>49</v>
      </c>
      <c r="J1305" s="25">
        <v>-13.2</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119.79109723000001</v>
      </c>
      <c r="F1306" s="24" t="str">
        <f t="shared" si="328"/>
        <v>N/A</v>
      </c>
      <c r="G1306" s="28">
        <v>171.09099086000001</v>
      </c>
      <c r="H1306" s="24" t="str">
        <f t="shared" si="329"/>
        <v>N/A</v>
      </c>
      <c r="I1306" s="25" t="s">
        <v>49</v>
      </c>
      <c r="J1306" s="25">
        <v>42.82</v>
      </c>
      <c r="K1306" s="26" t="s">
        <v>1191</v>
      </c>
      <c r="L1306" s="27" t="str">
        <f t="shared" si="332"/>
        <v>No</v>
      </c>
    </row>
    <row r="1307" spans="1:12" x14ac:dyDescent="0.25">
      <c r="A1307" s="37" t="s">
        <v>954</v>
      </c>
      <c r="B1307" s="22" t="s">
        <v>49</v>
      </c>
      <c r="C1307" s="28" t="s">
        <v>49</v>
      </c>
      <c r="D1307" s="24" t="str">
        <f t="shared" si="327"/>
        <v>N/A</v>
      </c>
      <c r="E1307" s="28">
        <v>86904861</v>
      </c>
      <c r="F1307" s="24" t="str">
        <f t="shared" si="328"/>
        <v>N/A</v>
      </c>
      <c r="G1307" s="28">
        <v>93710344</v>
      </c>
      <c r="H1307" s="24" t="str">
        <f t="shared" si="329"/>
        <v>N/A</v>
      </c>
      <c r="I1307" s="25" t="s">
        <v>49</v>
      </c>
      <c r="J1307" s="25">
        <v>7.8310000000000004</v>
      </c>
      <c r="K1307" s="26" t="s">
        <v>1191</v>
      </c>
      <c r="L1307" s="27" t="str">
        <f t="shared" si="332"/>
        <v>Yes</v>
      </c>
    </row>
    <row r="1308" spans="1:12" x14ac:dyDescent="0.25">
      <c r="A1308" s="37" t="s">
        <v>955</v>
      </c>
      <c r="B1308" s="22" t="s">
        <v>49</v>
      </c>
      <c r="C1308" s="23" t="s">
        <v>49</v>
      </c>
      <c r="D1308" s="24" t="str">
        <f t="shared" si="327"/>
        <v>N/A</v>
      </c>
      <c r="E1308" s="23">
        <v>797</v>
      </c>
      <c r="F1308" s="24" t="str">
        <f t="shared" si="328"/>
        <v>N/A</v>
      </c>
      <c r="G1308" s="23">
        <v>834</v>
      </c>
      <c r="H1308" s="24" t="str">
        <f t="shared" si="329"/>
        <v>N/A</v>
      </c>
      <c r="I1308" s="25" t="s">
        <v>49</v>
      </c>
      <c r="J1308" s="25">
        <v>4.6420000000000003</v>
      </c>
      <c r="K1308" s="26" t="s">
        <v>1191</v>
      </c>
      <c r="L1308" s="27" t="str">
        <f t="shared" si="332"/>
        <v>Yes</v>
      </c>
    </row>
    <row r="1309" spans="1:12" x14ac:dyDescent="0.25">
      <c r="A1309" s="37" t="s">
        <v>956</v>
      </c>
      <c r="B1309" s="22" t="s">
        <v>49</v>
      </c>
      <c r="C1309" s="28" t="s">
        <v>49</v>
      </c>
      <c r="D1309" s="24" t="str">
        <f t="shared" si="327"/>
        <v>N/A</v>
      </c>
      <c r="E1309" s="28">
        <v>109039.97616000001</v>
      </c>
      <c r="F1309" s="24" t="str">
        <f t="shared" si="328"/>
        <v>N/A</v>
      </c>
      <c r="G1309" s="28">
        <v>112362.52278</v>
      </c>
      <c r="H1309" s="24" t="str">
        <f t="shared" si="329"/>
        <v>N/A</v>
      </c>
      <c r="I1309" s="25" t="s">
        <v>49</v>
      </c>
      <c r="J1309" s="25">
        <v>3.0470000000000002</v>
      </c>
      <c r="K1309" s="26" t="s">
        <v>1191</v>
      </c>
      <c r="L1309" s="27" t="str">
        <f t="shared" si="332"/>
        <v>Yes</v>
      </c>
    </row>
    <row r="1310" spans="1:12" ht="12.75" customHeight="1" x14ac:dyDescent="0.25">
      <c r="A1310" s="37" t="s">
        <v>405</v>
      </c>
      <c r="B1310" s="22" t="s">
        <v>49</v>
      </c>
      <c r="C1310" s="28">
        <v>43908360</v>
      </c>
      <c r="D1310" s="24" t="str">
        <f t="shared" si="327"/>
        <v>N/A</v>
      </c>
      <c r="E1310" s="28">
        <v>48672408</v>
      </c>
      <c r="F1310" s="24" t="str">
        <f t="shared" si="328"/>
        <v>N/A</v>
      </c>
      <c r="G1310" s="28">
        <v>57617252</v>
      </c>
      <c r="H1310" s="24" t="str">
        <f t="shared" si="329"/>
        <v>N/A</v>
      </c>
      <c r="I1310" s="25">
        <v>10.85</v>
      </c>
      <c r="J1310" s="25">
        <v>18.38</v>
      </c>
      <c r="K1310" s="26" t="s">
        <v>1191</v>
      </c>
      <c r="L1310" s="27" t="str">
        <f t="shared" si="331"/>
        <v>Yes</v>
      </c>
    </row>
    <row r="1311" spans="1:12" x14ac:dyDescent="0.25">
      <c r="A1311" s="37" t="s">
        <v>406</v>
      </c>
      <c r="B1311" s="22" t="s">
        <v>49</v>
      </c>
      <c r="C1311" s="23">
        <v>26367</v>
      </c>
      <c r="D1311" s="24" t="str">
        <f t="shared" si="327"/>
        <v>N/A</v>
      </c>
      <c r="E1311" s="23">
        <v>27311</v>
      </c>
      <c r="F1311" s="24" t="str">
        <f t="shared" si="328"/>
        <v>N/A</v>
      </c>
      <c r="G1311" s="23">
        <v>33284</v>
      </c>
      <c r="H1311" s="24" t="str">
        <f t="shared" si="329"/>
        <v>N/A</v>
      </c>
      <c r="I1311" s="25">
        <v>3.58</v>
      </c>
      <c r="J1311" s="25">
        <v>21.87</v>
      </c>
      <c r="K1311" s="26" t="s">
        <v>1191</v>
      </c>
      <c r="L1311" s="27" t="str">
        <f t="shared" si="331"/>
        <v>Yes</v>
      </c>
    </row>
    <row r="1312" spans="1:12" x14ac:dyDescent="0.25">
      <c r="A1312" s="37" t="s">
        <v>407</v>
      </c>
      <c r="B1312" s="22" t="s">
        <v>49</v>
      </c>
      <c r="C1312" s="28">
        <v>1665.2770508999999</v>
      </c>
      <c r="D1312" s="24" t="str">
        <f t="shared" si="327"/>
        <v>N/A</v>
      </c>
      <c r="E1312" s="28">
        <v>1782.1540038999999</v>
      </c>
      <c r="F1312" s="24" t="str">
        <f t="shared" si="328"/>
        <v>N/A</v>
      </c>
      <c r="G1312" s="28">
        <v>1731.0795576999999</v>
      </c>
      <c r="H1312" s="24" t="str">
        <f t="shared" si="329"/>
        <v>N/A</v>
      </c>
      <c r="I1312" s="25">
        <v>7.0179999999999998</v>
      </c>
      <c r="J1312" s="25">
        <v>-2.87</v>
      </c>
      <c r="K1312" s="26" t="s">
        <v>1191</v>
      </c>
      <c r="L1312" s="27" t="str">
        <f t="shared" si="331"/>
        <v>Yes</v>
      </c>
    </row>
    <row r="1313" spans="1:12" x14ac:dyDescent="0.25">
      <c r="A1313" s="37" t="s">
        <v>408</v>
      </c>
      <c r="B1313" s="22" t="s">
        <v>49</v>
      </c>
      <c r="C1313" s="28">
        <v>249114181</v>
      </c>
      <c r="D1313" s="24" t="str">
        <f t="shared" ref="D1313:D1321" si="333">IF($B1313="N/A","N/A",IF(C1313&gt;10,"No",IF(C1313&lt;-10,"No","Yes")))</f>
        <v>N/A</v>
      </c>
      <c r="E1313" s="28">
        <v>264138977</v>
      </c>
      <c r="F1313" s="24" t="str">
        <f t="shared" ref="F1313:F1321" si="334">IF($B1313="N/A","N/A",IF(E1313&gt;10,"No",IF(E1313&lt;-10,"No","Yes")))</f>
        <v>N/A</v>
      </c>
      <c r="G1313" s="28">
        <v>278188632</v>
      </c>
      <c r="H1313" s="24" t="str">
        <f t="shared" ref="H1313:H1321" si="335">IF($B1313="N/A","N/A",IF(G1313&gt;10,"No",IF(G1313&lt;-10,"No","Yes")))</f>
        <v>N/A</v>
      </c>
      <c r="I1313" s="25">
        <v>6.0309999999999997</v>
      </c>
      <c r="J1313" s="25">
        <v>5.319</v>
      </c>
      <c r="K1313" s="26" t="s">
        <v>1191</v>
      </c>
      <c r="L1313" s="27" t="str">
        <f t="shared" ref="L1313:L1321" si="336">IF(J1313="Div by 0", "N/A", IF(K1313="N/A","N/A", IF(J1313&gt;VALUE(MID(K1313,1,2)), "No", IF(J1313&lt;-1*VALUE(MID(K1313,1,2)), "No", "Yes"))))</f>
        <v>Yes</v>
      </c>
    </row>
    <row r="1314" spans="1:12" x14ac:dyDescent="0.25">
      <c r="A1314" s="37" t="s">
        <v>136</v>
      </c>
      <c r="B1314" s="22" t="s">
        <v>49</v>
      </c>
      <c r="C1314" s="23">
        <v>6870</v>
      </c>
      <c r="D1314" s="24" t="str">
        <f t="shared" si="333"/>
        <v>N/A</v>
      </c>
      <c r="E1314" s="23">
        <v>6920</v>
      </c>
      <c r="F1314" s="24" t="str">
        <f t="shared" si="334"/>
        <v>N/A</v>
      </c>
      <c r="G1314" s="23">
        <v>7191</v>
      </c>
      <c r="H1314" s="24" t="str">
        <f t="shared" si="335"/>
        <v>N/A</v>
      </c>
      <c r="I1314" s="25">
        <v>0.7278</v>
      </c>
      <c r="J1314" s="25">
        <v>3.9159999999999999</v>
      </c>
      <c r="K1314" s="26" t="s">
        <v>1191</v>
      </c>
      <c r="L1314" s="27" t="str">
        <f t="shared" si="336"/>
        <v>Yes</v>
      </c>
    </row>
    <row r="1315" spans="1:12" x14ac:dyDescent="0.25">
      <c r="A1315" s="37" t="s">
        <v>409</v>
      </c>
      <c r="B1315" s="22" t="s">
        <v>49</v>
      </c>
      <c r="C1315" s="28">
        <v>36261.161718000003</v>
      </c>
      <c r="D1315" s="24" t="str">
        <f t="shared" si="333"/>
        <v>N/A</v>
      </c>
      <c r="E1315" s="28">
        <v>38170.372399</v>
      </c>
      <c r="F1315" s="24" t="str">
        <f t="shared" si="334"/>
        <v>N/A</v>
      </c>
      <c r="G1315" s="28">
        <v>38685.667084000001</v>
      </c>
      <c r="H1315" s="24" t="str">
        <f t="shared" si="335"/>
        <v>N/A</v>
      </c>
      <c r="I1315" s="25">
        <v>5.2649999999999997</v>
      </c>
      <c r="J1315" s="25">
        <v>1.35</v>
      </c>
      <c r="K1315" s="26" t="s">
        <v>1191</v>
      </c>
      <c r="L1315" s="27" t="str">
        <f t="shared" si="336"/>
        <v>Yes</v>
      </c>
    </row>
    <row r="1316" spans="1:12" x14ac:dyDescent="0.25">
      <c r="A1316" s="37" t="s">
        <v>410</v>
      </c>
      <c r="B1316" s="22" t="s">
        <v>49</v>
      </c>
      <c r="C1316" s="28">
        <v>51508931</v>
      </c>
      <c r="D1316" s="24" t="str">
        <f t="shared" si="333"/>
        <v>N/A</v>
      </c>
      <c r="E1316" s="28">
        <v>51856655</v>
      </c>
      <c r="F1316" s="24" t="str">
        <f t="shared" si="334"/>
        <v>N/A</v>
      </c>
      <c r="G1316" s="28">
        <v>57070033</v>
      </c>
      <c r="H1316" s="24" t="str">
        <f t="shared" si="335"/>
        <v>N/A</v>
      </c>
      <c r="I1316" s="25">
        <v>0.67510000000000003</v>
      </c>
      <c r="J1316" s="25">
        <v>10.050000000000001</v>
      </c>
      <c r="K1316" s="26" t="s">
        <v>1191</v>
      </c>
      <c r="L1316" s="27" t="str">
        <f t="shared" si="336"/>
        <v>Yes</v>
      </c>
    </row>
    <row r="1317" spans="1:12" x14ac:dyDescent="0.25">
      <c r="A1317" s="37" t="s">
        <v>411</v>
      </c>
      <c r="B1317" s="22" t="s">
        <v>49</v>
      </c>
      <c r="C1317" s="23">
        <v>24887</v>
      </c>
      <c r="D1317" s="24" t="str">
        <f t="shared" si="333"/>
        <v>N/A</v>
      </c>
      <c r="E1317" s="23">
        <v>26227</v>
      </c>
      <c r="F1317" s="24" t="str">
        <f t="shared" si="334"/>
        <v>N/A</v>
      </c>
      <c r="G1317" s="23">
        <v>28580</v>
      </c>
      <c r="H1317" s="24" t="str">
        <f t="shared" si="335"/>
        <v>N/A</v>
      </c>
      <c r="I1317" s="25">
        <v>5.3840000000000003</v>
      </c>
      <c r="J1317" s="25">
        <v>8.9719999999999995</v>
      </c>
      <c r="K1317" s="26" t="s">
        <v>1191</v>
      </c>
      <c r="L1317" s="27" t="str">
        <f t="shared" si="336"/>
        <v>Yes</v>
      </c>
    </row>
    <row r="1318" spans="1:12" x14ac:dyDescent="0.25">
      <c r="A1318" s="37" t="s">
        <v>412</v>
      </c>
      <c r="B1318" s="22" t="s">
        <v>49</v>
      </c>
      <c r="C1318" s="28">
        <v>2069.7123397999999</v>
      </c>
      <c r="D1318" s="24" t="str">
        <f t="shared" si="333"/>
        <v>N/A</v>
      </c>
      <c r="E1318" s="28">
        <v>1977.2240439</v>
      </c>
      <c r="F1318" s="24" t="str">
        <f t="shared" si="334"/>
        <v>N/A</v>
      </c>
      <c r="G1318" s="28">
        <v>1996.8520994</v>
      </c>
      <c r="H1318" s="24" t="str">
        <f t="shared" si="335"/>
        <v>N/A</v>
      </c>
      <c r="I1318" s="25">
        <v>-4.47</v>
      </c>
      <c r="J1318" s="25">
        <v>0.99270000000000003</v>
      </c>
      <c r="K1318" s="26" t="s">
        <v>1191</v>
      </c>
      <c r="L1318" s="27" t="str">
        <f t="shared" si="336"/>
        <v>Yes</v>
      </c>
    </row>
    <row r="1319" spans="1:12" x14ac:dyDescent="0.25">
      <c r="A1319" s="37" t="s">
        <v>413</v>
      </c>
      <c r="B1319" s="22" t="s">
        <v>49</v>
      </c>
      <c r="C1319" s="28">
        <v>102575561</v>
      </c>
      <c r="D1319" s="24" t="str">
        <f t="shared" si="333"/>
        <v>N/A</v>
      </c>
      <c r="E1319" s="28">
        <v>110689746</v>
      </c>
      <c r="F1319" s="24" t="str">
        <f t="shared" si="334"/>
        <v>N/A</v>
      </c>
      <c r="G1319" s="28">
        <v>116733672</v>
      </c>
      <c r="H1319" s="24" t="str">
        <f t="shared" si="335"/>
        <v>N/A</v>
      </c>
      <c r="I1319" s="25">
        <v>7.91</v>
      </c>
      <c r="J1319" s="25">
        <v>5.46</v>
      </c>
      <c r="K1319" s="26" t="s">
        <v>1191</v>
      </c>
      <c r="L1319" s="27" t="str">
        <f t="shared" si="336"/>
        <v>Yes</v>
      </c>
    </row>
    <row r="1320" spans="1:12" x14ac:dyDescent="0.25">
      <c r="A1320" s="37" t="s">
        <v>137</v>
      </c>
      <c r="B1320" s="22" t="s">
        <v>49</v>
      </c>
      <c r="C1320" s="23">
        <v>8016</v>
      </c>
      <c r="D1320" s="24" t="str">
        <f t="shared" si="333"/>
        <v>N/A</v>
      </c>
      <c r="E1320" s="23">
        <v>8399</v>
      </c>
      <c r="F1320" s="24" t="str">
        <f t="shared" si="334"/>
        <v>N/A</v>
      </c>
      <c r="G1320" s="23">
        <v>8659</v>
      </c>
      <c r="H1320" s="24" t="str">
        <f t="shared" si="335"/>
        <v>N/A</v>
      </c>
      <c r="I1320" s="25">
        <v>4.7779999999999996</v>
      </c>
      <c r="J1320" s="25">
        <v>3.0960000000000001</v>
      </c>
      <c r="K1320" s="26" t="s">
        <v>1191</v>
      </c>
      <c r="L1320" s="27" t="str">
        <f t="shared" si="336"/>
        <v>Yes</v>
      </c>
    </row>
    <row r="1321" spans="1:12" x14ac:dyDescent="0.25">
      <c r="A1321" s="37" t="s">
        <v>414</v>
      </c>
      <c r="B1321" s="22" t="s">
        <v>49</v>
      </c>
      <c r="C1321" s="28">
        <v>12796.352419999999</v>
      </c>
      <c r="D1321" s="24" t="str">
        <f t="shared" si="333"/>
        <v>N/A</v>
      </c>
      <c r="E1321" s="28">
        <v>13178.919633</v>
      </c>
      <c r="F1321" s="24" t="str">
        <f t="shared" si="334"/>
        <v>N/A</v>
      </c>
      <c r="G1321" s="28">
        <v>13481.195519000001</v>
      </c>
      <c r="H1321" s="24" t="str">
        <f t="shared" si="335"/>
        <v>N/A</v>
      </c>
      <c r="I1321" s="25">
        <v>2.99</v>
      </c>
      <c r="J1321" s="25">
        <v>2.294</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2506.5804969000001</v>
      </c>
      <c r="D1323" s="24" t="str">
        <f t="shared" ref="D1323:D1342" si="337">IF($B1323="N/A","N/A",IF(C1323&gt;10,"No",IF(C1323&lt;-10,"No","Yes")))</f>
        <v>N/A</v>
      </c>
      <c r="E1323" s="28">
        <v>2781.3667498999998</v>
      </c>
      <c r="F1323" s="24" t="str">
        <f t="shared" ref="F1323:F1342" si="338">IF($B1323="N/A","N/A",IF(E1323&gt;10,"No",IF(E1323&lt;-10,"No","Yes")))</f>
        <v>N/A</v>
      </c>
      <c r="G1323" s="28">
        <v>2807.2511312000001</v>
      </c>
      <c r="H1323" s="24" t="str">
        <f t="shared" ref="H1323:H1342" si="339">IF($B1323="N/A","N/A",IF(G1323&gt;10,"No",IF(G1323&lt;-10,"No","Yes")))</f>
        <v>N/A</v>
      </c>
      <c r="I1323" s="25">
        <v>10.96</v>
      </c>
      <c r="J1323" s="25">
        <v>0.93059999999999998</v>
      </c>
      <c r="K1323" s="26" t="s">
        <v>1191</v>
      </c>
      <c r="L1323" s="27" t="str">
        <f t="shared" ref="L1323:L1342" si="340">IF(J1323="Div by 0", "N/A", IF(K1323="N/A","N/A", IF(J1323&gt;VALUE(MID(K1323,1,2)), "No", IF(J1323&lt;-1*VALUE(MID(K1323,1,2)), "No", "Yes"))))</f>
        <v>Yes</v>
      </c>
    </row>
    <row r="1324" spans="1:12" x14ac:dyDescent="0.25">
      <c r="A1324" s="39" t="s">
        <v>523</v>
      </c>
      <c r="B1324" s="22" t="s">
        <v>49</v>
      </c>
      <c r="C1324" s="28">
        <v>1004.6380038</v>
      </c>
      <c r="D1324" s="24" t="str">
        <f t="shared" si="337"/>
        <v>N/A</v>
      </c>
      <c r="E1324" s="28">
        <v>1328.0729621</v>
      </c>
      <c r="F1324" s="24" t="str">
        <f t="shared" si="338"/>
        <v>N/A</v>
      </c>
      <c r="G1324" s="28">
        <v>1417.8711255000001</v>
      </c>
      <c r="H1324" s="24" t="str">
        <f t="shared" si="339"/>
        <v>N/A</v>
      </c>
      <c r="I1324" s="25">
        <v>32.19</v>
      </c>
      <c r="J1324" s="25">
        <v>6.7619999999999996</v>
      </c>
      <c r="K1324" s="26" t="s">
        <v>1191</v>
      </c>
      <c r="L1324" s="27" t="str">
        <f t="shared" si="340"/>
        <v>Yes</v>
      </c>
    </row>
    <row r="1325" spans="1:12" x14ac:dyDescent="0.25">
      <c r="A1325" s="39" t="s">
        <v>526</v>
      </c>
      <c r="B1325" s="22" t="s">
        <v>49</v>
      </c>
      <c r="C1325" s="28">
        <v>4280.9402011000002</v>
      </c>
      <c r="D1325" s="24" t="str">
        <f t="shared" si="337"/>
        <v>N/A</v>
      </c>
      <c r="E1325" s="28">
        <v>5095.9825036000002</v>
      </c>
      <c r="F1325" s="24" t="str">
        <f t="shared" si="338"/>
        <v>N/A</v>
      </c>
      <c r="G1325" s="28">
        <v>5080.1982944000001</v>
      </c>
      <c r="H1325" s="24" t="str">
        <f t="shared" si="339"/>
        <v>N/A</v>
      </c>
      <c r="I1325" s="25">
        <v>19.04</v>
      </c>
      <c r="J1325" s="25">
        <v>-0.31</v>
      </c>
      <c r="K1325" s="26" t="s">
        <v>1191</v>
      </c>
      <c r="L1325" s="27" t="str">
        <f t="shared" si="340"/>
        <v>Yes</v>
      </c>
    </row>
    <row r="1326" spans="1:12" x14ac:dyDescent="0.25">
      <c r="A1326" s="39" t="s">
        <v>529</v>
      </c>
      <c r="B1326" s="22" t="s">
        <v>49</v>
      </c>
      <c r="C1326" s="28">
        <v>1947.9782150999999</v>
      </c>
      <c r="D1326" s="24" t="str">
        <f t="shared" si="337"/>
        <v>N/A</v>
      </c>
      <c r="E1326" s="28">
        <v>1703.7433501</v>
      </c>
      <c r="F1326" s="24" t="str">
        <f t="shared" si="338"/>
        <v>N/A</v>
      </c>
      <c r="G1326" s="28">
        <v>1642.9543045999999</v>
      </c>
      <c r="H1326" s="24" t="str">
        <f t="shared" si="339"/>
        <v>N/A</v>
      </c>
      <c r="I1326" s="25">
        <v>-12.5</v>
      </c>
      <c r="J1326" s="25">
        <v>-3.57</v>
      </c>
      <c r="K1326" s="26" t="s">
        <v>1191</v>
      </c>
      <c r="L1326" s="27" t="str">
        <f t="shared" si="340"/>
        <v>Yes</v>
      </c>
    </row>
    <row r="1327" spans="1:12" x14ac:dyDescent="0.25">
      <c r="A1327" s="39" t="s">
        <v>531</v>
      </c>
      <c r="B1327" s="22" t="s">
        <v>49</v>
      </c>
      <c r="C1327" s="28">
        <v>1241.9131123</v>
      </c>
      <c r="D1327" s="24" t="str">
        <f t="shared" si="337"/>
        <v>N/A</v>
      </c>
      <c r="E1327" s="28">
        <v>958.74047014999996</v>
      </c>
      <c r="F1327" s="24" t="str">
        <f t="shared" si="338"/>
        <v>N/A</v>
      </c>
      <c r="G1327" s="28">
        <v>790.15699368000003</v>
      </c>
      <c r="H1327" s="24" t="str">
        <f t="shared" si="339"/>
        <v>N/A</v>
      </c>
      <c r="I1327" s="25">
        <v>-22.8</v>
      </c>
      <c r="J1327" s="25">
        <v>-17.600000000000001</v>
      </c>
      <c r="K1327" s="26" t="s">
        <v>1191</v>
      </c>
      <c r="L1327" s="27" t="str">
        <f t="shared" si="340"/>
        <v>Yes</v>
      </c>
    </row>
    <row r="1328" spans="1:12" x14ac:dyDescent="0.25">
      <c r="A1328" s="37" t="s">
        <v>567</v>
      </c>
      <c r="B1328" s="22" t="s">
        <v>49</v>
      </c>
      <c r="C1328" s="28">
        <v>8910.9526853999996</v>
      </c>
      <c r="D1328" s="24" t="str">
        <f t="shared" si="337"/>
        <v>N/A</v>
      </c>
      <c r="E1328" s="28">
        <v>8596.5586440999996</v>
      </c>
      <c r="F1328" s="24" t="str">
        <f t="shared" si="338"/>
        <v>N/A</v>
      </c>
      <c r="G1328" s="28">
        <v>8034.2346090999999</v>
      </c>
      <c r="H1328" s="24" t="str">
        <f t="shared" si="339"/>
        <v>N/A</v>
      </c>
      <c r="I1328" s="25">
        <v>-3.53</v>
      </c>
      <c r="J1328" s="25">
        <v>-6.54</v>
      </c>
      <c r="K1328" s="26" t="s">
        <v>1191</v>
      </c>
      <c r="L1328" s="27" t="str">
        <f t="shared" si="340"/>
        <v>Yes</v>
      </c>
    </row>
    <row r="1329" spans="1:12" x14ac:dyDescent="0.25">
      <c r="A1329" s="39" t="s">
        <v>523</v>
      </c>
      <c r="B1329" s="22" t="s">
        <v>49</v>
      </c>
      <c r="C1329" s="28">
        <v>17976.355245999999</v>
      </c>
      <c r="D1329" s="24" t="str">
        <f t="shared" si="337"/>
        <v>N/A</v>
      </c>
      <c r="E1329" s="28">
        <v>19374.933284999999</v>
      </c>
      <c r="F1329" s="24" t="str">
        <f t="shared" si="338"/>
        <v>N/A</v>
      </c>
      <c r="G1329" s="28">
        <v>18797.135006</v>
      </c>
      <c r="H1329" s="24" t="str">
        <f t="shared" si="339"/>
        <v>N/A</v>
      </c>
      <c r="I1329" s="25">
        <v>7.78</v>
      </c>
      <c r="J1329" s="25">
        <v>-2.98</v>
      </c>
      <c r="K1329" s="26" t="s">
        <v>1191</v>
      </c>
      <c r="L1329" s="27" t="str">
        <f t="shared" si="340"/>
        <v>Yes</v>
      </c>
    </row>
    <row r="1330" spans="1:12" x14ac:dyDescent="0.25">
      <c r="A1330" s="39" t="s">
        <v>526</v>
      </c>
      <c r="B1330" s="22" t="s">
        <v>49</v>
      </c>
      <c r="C1330" s="28">
        <v>5940.1669804000003</v>
      </c>
      <c r="D1330" s="24" t="str">
        <f t="shared" si="337"/>
        <v>N/A</v>
      </c>
      <c r="E1330" s="28">
        <v>6208.9842514000002</v>
      </c>
      <c r="F1330" s="24" t="str">
        <f t="shared" si="338"/>
        <v>N/A</v>
      </c>
      <c r="G1330" s="28">
        <v>5582.8100535000003</v>
      </c>
      <c r="H1330" s="24" t="str">
        <f t="shared" si="339"/>
        <v>N/A</v>
      </c>
      <c r="I1330" s="25">
        <v>4.5250000000000004</v>
      </c>
      <c r="J1330" s="25">
        <v>-10.1</v>
      </c>
      <c r="K1330" s="26" t="s">
        <v>1191</v>
      </c>
      <c r="L1330" s="27" t="str">
        <f t="shared" si="340"/>
        <v>Yes</v>
      </c>
    </row>
    <row r="1331" spans="1:12" x14ac:dyDescent="0.25">
      <c r="A1331" s="39" t="s">
        <v>529</v>
      </c>
      <c r="B1331" s="22" t="s">
        <v>49</v>
      </c>
      <c r="C1331" s="28">
        <v>3067.9094673</v>
      </c>
      <c r="D1331" s="24" t="str">
        <f t="shared" si="337"/>
        <v>N/A</v>
      </c>
      <c r="E1331" s="28">
        <v>2473.9073162999998</v>
      </c>
      <c r="F1331" s="24" t="str">
        <f t="shared" si="338"/>
        <v>N/A</v>
      </c>
      <c r="G1331" s="28">
        <v>1843.3090273</v>
      </c>
      <c r="H1331" s="24" t="str">
        <f t="shared" si="339"/>
        <v>N/A</v>
      </c>
      <c r="I1331" s="25">
        <v>-19.399999999999999</v>
      </c>
      <c r="J1331" s="25">
        <v>-25.5</v>
      </c>
      <c r="K1331" s="26" t="s">
        <v>1191</v>
      </c>
      <c r="L1331" s="27" t="str">
        <f t="shared" si="340"/>
        <v>Yes</v>
      </c>
    </row>
    <row r="1332" spans="1:12" x14ac:dyDescent="0.25">
      <c r="A1332" s="39" t="s">
        <v>531</v>
      </c>
      <c r="B1332" s="22" t="s">
        <v>49</v>
      </c>
      <c r="C1332" s="28">
        <v>20.062429955999999</v>
      </c>
      <c r="D1332" s="24" t="str">
        <f t="shared" si="337"/>
        <v>N/A</v>
      </c>
      <c r="E1332" s="28">
        <v>13.276505222000001</v>
      </c>
      <c r="F1332" s="24" t="str">
        <f t="shared" si="338"/>
        <v>N/A</v>
      </c>
      <c r="G1332" s="28">
        <v>9.3234885493000004</v>
      </c>
      <c r="H1332" s="24" t="str">
        <f t="shared" si="339"/>
        <v>N/A</v>
      </c>
      <c r="I1332" s="25">
        <v>-33.799999999999997</v>
      </c>
      <c r="J1332" s="25">
        <v>-29.8</v>
      </c>
      <c r="K1332" s="26" t="s">
        <v>1191</v>
      </c>
      <c r="L1332" s="27" t="str">
        <f t="shared" si="340"/>
        <v>Yes</v>
      </c>
    </row>
    <row r="1333" spans="1:12" x14ac:dyDescent="0.25">
      <c r="A1333" s="37" t="s">
        <v>220</v>
      </c>
      <c r="B1333" s="22" t="s">
        <v>49</v>
      </c>
      <c r="C1333" s="28">
        <v>614.53397857000004</v>
      </c>
      <c r="D1333" s="24" t="str">
        <f t="shared" si="337"/>
        <v>N/A</v>
      </c>
      <c r="E1333" s="28">
        <v>583.32753671</v>
      </c>
      <c r="F1333" s="24" t="str">
        <f t="shared" si="338"/>
        <v>N/A</v>
      </c>
      <c r="G1333" s="28">
        <v>557.16717940000001</v>
      </c>
      <c r="H1333" s="24" t="str">
        <f t="shared" si="339"/>
        <v>N/A</v>
      </c>
      <c r="I1333" s="25">
        <v>-5.08</v>
      </c>
      <c r="J1333" s="25">
        <v>-4.4800000000000004</v>
      </c>
      <c r="K1333" s="26" t="s">
        <v>1191</v>
      </c>
      <c r="L1333" s="27" t="str">
        <f t="shared" si="340"/>
        <v>Yes</v>
      </c>
    </row>
    <row r="1334" spans="1:12" x14ac:dyDescent="0.25">
      <c r="A1334" s="39" t="s">
        <v>523</v>
      </c>
      <c r="B1334" s="22" t="s">
        <v>49</v>
      </c>
      <c r="C1334" s="28">
        <v>276.31489026999998</v>
      </c>
      <c r="D1334" s="24" t="str">
        <f t="shared" si="337"/>
        <v>N/A</v>
      </c>
      <c r="E1334" s="28">
        <v>292.43876438000001</v>
      </c>
      <c r="F1334" s="24" t="str">
        <f t="shared" si="338"/>
        <v>N/A</v>
      </c>
      <c r="G1334" s="28">
        <v>285.62225682000002</v>
      </c>
      <c r="H1334" s="24" t="str">
        <f t="shared" si="339"/>
        <v>N/A</v>
      </c>
      <c r="I1334" s="25">
        <v>5.835</v>
      </c>
      <c r="J1334" s="25">
        <v>-2.33</v>
      </c>
      <c r="K1334" s="26" t="s">
        <v>1191</v>
      </c>
      <c r="L1334" s="27" t="str">
        <f t="shared" si="340"/>
        <v>Yes</v>
      </c>
    </row>
    <row r="1335" spans="1:12" x14ac:dyDescent="0.25">
      <c r="A1335" s="39" t="s">
        <v>526</v>
      </c>
      <c r="B1335" s="22" t="s">
        <v>49</v>
      </c>
      <c r="C1335" s="28">
        <v>976.30580366000004</v>
      </c>
      <c r="D1335" s="24" t="str">
        <f t="shared" si="337"/>
        <v>N/A</v>
      </c>
      <c r="E1335" s="28">
        <v>966.98231158999999</v>
      </c>
      <c r="F1335" s="24" t="str">
        <f t="shared" si="338"/>
        <v>N/A</v>
      </c>
      <c r="G1335" s="28">
        <v>934.98606278</v>
      </c>
      <c r="H1335" s="24" t="str">
        <f t="shared" si="339"/>
        <v>N/A</v>
      </c>
      <c r="I1335" s="25">
        <v>-0.95499999999999996</v>
      </c>
      <c r="J1335" s="25">
        <v>-3.31</v>
      </c>
      <c r="K1335" s="26" t="s">
        <v>1191</v>
      </c>
      <c r="L1335" s="27" t="str">
        <f t="shared" si="340"/>
        <v>Yes</v>
      </c>
    </row>
    <row r="1336" spans="1:12" x14ac:dyDescent="0.25">
      <c r="A1336" s="39" t="s">
        <v>529</v>
      </c>
      <c r="B1336" s="22" t="s">
        <v>49</v>
      </c>
      <c r="C1336" s="28">
        <v>880.49745503999998</v>
      </c>
      <c r="D1336" s="24" t="str">
        <f t="shared" si="337"/>
        <v>N/A</v>
      </c>
      <c r="E1336" s="28">
        <v>796.24691699000005</v>
      </c>
      <c r="F1336" s="24" t="str">
        <f t="shared" si="338"/>
        <v>N/A</v>
      </c>
      <c r="G1336" s="28">
        <v>631.87701132999996</v>
      </c>
      <c r="H1336" s="24" t="str">
        <f t="shared" si="339"/>
        <v>N/A</v>
      </c>
      <c r="I1336" s="25">
        <v>-9.57</v>
      </c>
      <c r="J1336" s="25">
        <v>-20.6</v>
      </c>
      <c r="K1336" s="26" t="s">
        <v>1191</v>
      </c>
      <c r="L1336" s="27" t="str">
        <f t="shared" si="340"/>
        <v>Yes</v>
      </c>
    </row>
    <row r="1337" spans="1:12" x14ac:dyDescent="0.25">
      <c r="A1337" s="39" t="s">
        <v>531</v>
      </c>
      <c r="B1337" s="22" t="s">
        <v>49</v>
      </c>
      <c r="C1337" s="28">
        <v>73.607291185999998</v>
      </c>
      <c r="D1337" s="24" t="str">
        <f t="shared" si="337"/>
        <v>N/A</v>
      </c>
      <c r="E1337" s="28">
        <v>63.620267308000003</v>
      </c>
      <c r="F1337" s="24" t="str">
        <f t="shared" si="338"/>
        <v>N/A</v>
      </c>
      <c r="G1337" s="28">
        <v>49.356249720000001</v>
      </c>
      <c r="H1337" s="24" t="str">
        <f t="shared" si="339"/>
        <v>N/A</v>
      </c>
      <c r="I1337" s="25">
        <v>-13.6</v>
      </c>
      <c r="J1337" s="25">
        <v>-22.4</v>
      </c>
      <c r="K1337" s="26" t="s">
        <v>1191</v>
      </c>
      <c r="L1337" s="27" t="str">
        <f t="shared" si="340"/>
        <v>Yes</v>
      </c>
    </row>
    <row r="1338" spans="1:12" x14ac:dyDescent="0.25">
      <c r="A1338" s="37" t="s">
        <v>568</v>
      </c>
      <c r="B1338" s="22" t="s">
        <v>49</v>
      </c>
      <c r="C1338" s="28">
        <v>7194.8311852999996</v>
      </c>
      <c r="D1338" s="24" t="str">
        <f t="shared" si="337"/>
        <v>N/A</v>
      </c>
      <c r="E1338" s="28">
        <v>7069.3681629000002</v>
      </c>
      <c r="F1338" s="24" t="str">
        <f t="shared" si="338"/>
        <v>N/A</v>
      </c>
      <c r="G1338" s="28">
        <v>7253.6054471999996</v>
      </c>
      <c r="H1338" s="24" t="str">
        <f t="shared" si="339"/>
        <v>N/A</v>
      </c>
      <c r="I1338" s="25">
        <v>-1.74</v>
      </c>
      <c r="J1338" s="25">
        <v>2.6059999999999999</v>
      </c>
      <c r="K1338" s="26" t="s">
        <v>1191</v>
      </c>
      <c r="L1338" s="27" t="str">
        <f t="shared" si="340"/>
        <v>Yes</v>
      </c>
    </row>
    <row r="1339" spans="1:12" x14ac:dyDescent="0.25">
      <c r="A1339" s="39" t="s">
        <v>523</v>
      </c>
      <c r="B1339" s="22" t="s">
        <v>49</v>
      </c>
      <c r="C1339" s="28">
        <v>3285.1078845000002</v>
      </c>
      <c r="D1339" s="24" t="str">
        <f t="shared" si="337"/>
        <v>N/A</v>
      </c>
      <c r="E1339" s="28">
        <v>3676.2350258000001</v>
      </c>
      <c r="F1339" s="24" t="str">
        <f t="shared" si="338"/>
        <v>N/A</v>
      </c>
      <c r="G1339" s="28">
        <v>3921.8617829</v>
      </c>
      <c r="H1339" s="24" t="str">
        <f t="shared" si="339"/>
        <v>N/A</v>
      </c>
      <c r="I1339" s="25">
        <v>11.91</v>
      </c>
      <c r="J1339" s="25">
        <v>6.681</v>
      </c>
      <c r="K1339" s="26" t="s">
        <v>1191</v>
      </c>
      <c r="L1339" s="27" t="str">
        <f t="shared" si="340"/>
        <v>Yes</v>
      </c>
    </row>
    <row r="1340" spans="1:12" x14ac:dyDescent="0.25">
      <c r="A1340" s="39" t="s">
        <v>526</v>
      </c>
      <c r="B1340" s="22" t="s">
        <v>49</v>
      </c>
      <c r="C1340" s="28">
        <v>13817.171006</v>
      </c>
      <c r="D1340" s="24" t="str">
        <f t="shared" si="337"/>
        <v>N/A</v>
      </c>
      <c r="E1340" s="28">
        <v>14371.0532</v>
      </c>
      <c r="F1340" s="24" t="str">
        <f t="shared" si="338"/>
        <v>N/A</v>
      </c>
      <c r="G1340" s="28">
        <v>14434.377116</v>
      </c>
      <c r="H1340" s="24" t="str">
        <f t="shared" si="339"/>
        <v>N/A</v>
      </c>
      <c r="I1340" s="25">
        <v>4.0090000000000003</v>
      </c>
      <c r="J1340" s="25">
        <v>0.44059999999999999</v>
      </c>
      <c r="K1340" s="26" t="s">
        <v>1191</v>
      </c>
      <c r="L1340" s="27" t="str">
        <f t="shared" si="340"/>
        <v>Yes</v>
      </c>
    </row>
    <row r="1341" spans="1:12" x14ac:dyDescent="0.25">
      <c r="A1341" s="39" t="s">
        <v>529</v>
      </c>
      <c r="B1341" s="22" t="s">
        <v>49</v>
      </c>
      <c r="C1341" s="28">
        <v>2271.2051578000001</v>
      </c>
      <c r="D1341" s="24" t="str">
        <f t="shared" si="337"/>
        <v>N/A</v>
      </c>
      <c r="E1341" s="28">
        <v>2002.0235580000001</v>
      </c>
      <c r="F1341" s="24" t="str">
        <f t="shared" si="338"/>
        <v>N/A</v>
      </c>
      <c r="G1341" s="28">
        <v>1818.6887366000001</v>
      </c>
      <c r="H1341" s="24" t="str">
        <f t="shared" si="339"/>
        <v>N/A</v>
      </c>
      <c r="I1341" s="25">
        <v>-11.9</v>
      </c>
      <c r="J1341" s="25">
        <v>-9.16</v>
      </c>
      <c r="K1341" s="26" t="s">
        <v>1191</v>
      </c>
      <c r="L1341" s="27" t="str">
        <f t="shared" si="340"/>
        <v>Yes</v>
      </c>
    </row>
    <row r="1342" spans="1:12" x14ac:dyDescent="0.25">
      <c r="A1342" s="39" t="s">
        <v>531</v>
      </c>
      <c r="B1342" s="22" t="s">
        <v>49</v>
      </c>
      <c r="C1342" s="28">
        <v>677.85714285999995</v>
      </c>
      <c r="D1342" s="24" t="str">
        <f t="shared" si="337"/>
        <v>N/A</v>
      </c>
      <c r="E1342" s="28">
        <v>550.56951308999999</v>
      </c>
      <c r="F1342" s="24" t="str">
        <f t="shared" si="338"/>
        <v>N/A</v>
      </c>
      <c r="G1342" s="28">
        <v>552.39362702999995</v>
      </c>
      <c r="H1342" s="24" t="str">
        <f t="shared" si="339"/>
        <v>N/A</v>
      </c>
      <c r="I1342" s="25">
        <v>-18.8</v>
      </c>
      <c r="J1342" s="25">
        <v>0.33129999999999998</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20.912121814999999</v>
      </c>
      <c r="D1344" s="24" t="str">
        <f t="shared" ref="D1344:D1373" si="341">IF($B1344="N/A","N/A",IF(C1344&gt;10,"No",IF(C1344&lt;-10,"No","Yes")))</f>
        <v>N/A</v>
      </c>
      <c r="E1344" s="29">
        <v>20.205448728</v>
      </c>
      <c r="F1344" s="24" t="str">
        <f t="shared" ref="F1344:F1373" si="342">IF($B1344="N/A","N/A",IF(E1344&gt;10,"No",IF(E1344&lt;-10,"No","Yes")))</f>
        <v>N/A</v>
      </c>
      <c r="G1344" s="29">
        <v>19.648043371</v>
      </c>
      <c r="H1344" s="24" t="str">
        <f t="shared" ref="H1344:H1373" si="343">IF($B1344="N/A","N/A",IF(G1344&gt;10,"No",IF(G1344&lt;-10,"No","Yes")))</f>
        <v>N/A</v>
      </c>
      <c r="I1344" s="25">
        <v>-3.38</v>
      </c>
      <c r="J1344" s="25">
        <v>-2.76</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19.829152143000002</v>
      </c>
      <c r="D1345" s="24" t="str">
        <f t="shared" si="341"/>
        <v>N/A</v>
      </c>
      <c r="E1345" s="29">
        <v>21.097778658999999</v>
      </c>
      <c r="F1345" s="24" t="str">
        <f t="shared" si="342"/>
        <v>N/A</v>
      </c>
      <c r="G1345" s="29">
        <v>20.775144762</v>
      </c>
      <c r="H1345" s="24" t="str">
        <f t="shared" si="343"/>
        <v>N/A</v>
      </c>
      <c r="I1345" s="25">
        <v>6.3979999999999997</v>
      </c>
      <c r="J1345" s="25">
        <v>-1.53</v>
      </c>
      <c r="K1345" s="26" t="s">
        <v>1191</v>
      </c>
      <c r="L1345" s="27" t="str">
        <f t="shared" si="344"/>
        <v>Yes</v>
      </c>
    </row>
    <row r="1346" spans="1:12" x14ac:dyDescent="0.25">
      <c r="A1346" s="39" t="s">
        <v>526</v>
      </c>
      <c r="B1346" s="22" t="s">
        <v>49</v>
      </c>
      <c r="C1346" s="29">
        <v>25.579765290000001</v>
      </c>
      <c r="D1346" s="24" t="str">
        <f t="shared" si="341"/>
        <v>N/A</v>
      </c>
      <c r="E1346" s="29">
        <v>26.544134592999999</v>
      </c>
      <c r="F1346" s="24" t="str">
        <f t="shared" si="342"/>
        <v>N/A</v>
      </c>
      <c r="G1346" s="29">
        <v>26.347294593000001</v>
      </c>
      <c r="H1346" s="24" t="str">
        <f t="shared" si="343"/>
        <v>N/A</v>
      </c>
      <c r="I1346" s="25">
        <v>3.77</v>
      </c>
      <c r="J1346" s="25">
        <v>-0.74199999999999999</v>
      </c>
      <c r="K1346" s="26" t="s">
        <v>1191</v>
      </c>
      <c r="L1346" s="27" t="str">
        <f t="shared" si="344"/>
        <v>Yes</v>
      </c>
    </row>
    <row r="1347" spans="1:12" x14ac:dyDescent="0.25">
      <c r="A1347" s="39" t="s">
        <v>529</v>
      </c>
      <c r="B1347" s="22" t="s">
        <v>49</v>
      </c>
      <c r="C1347" s="29">
        <v>16.090939938999998</v>
      </c>
      <c r="D1347" s="24" t="str">
        <f t="shared" si="341"/>
        <v>N/A</v>
      </c>
      <c r="E1347" s="29">
        <v>14.051871924</v>
      </c>
      <c r="F1347" s="24" t="str">
        <f t="shared" si="342"/>
        <v>N/A</v>
      </c>
      <c r="G1347" s="29">
        <v>11.010646055</v>
      </c>
      <c r="H1347" s="24" t="str">
        <f t="shared" si="343"/>
        <v>N/A</v>
      </c>
      <c r="I1347" s="25">
        <v>-12.7</v>
      </c>
      <c r="J1347" s="25">
        <v>-21.6</v>
      </c>
      <c r="K1347" s="26" t="s">
        <v>1191</v>
      </c>
      <c r="L1347" s="27" t="str">
        <f t="shared" si="344"/>
        <v>Yes</v>
      </c>
    </row>
    <row r="1348" spans="1:12" x14ac:dyDescent="0.25">
      <c r="A1348" s="39" t="s">
        <v>531</v>
      </c>
      <c r="B1348" s="22" t="s">
        <v>49</v>
      </c>
      <c r="C1348" s="29">
        <v>13.138638011999999</v>
      </c>
      <c r="D1348" s="24" t="str">
        <f t="shared" si="341"/>
        <v>N/A</v>
      </c>
      <c r="E1348" s="29">
        <v>9.2569513085999997</v>
      </c>
      <c r="F1348" s="24" t="str">
        <f t="shared" si="342"/>
        <v>N/A</v>
      </c>
      <c r="G1348" s="29">
        <v>8.8827141128000004</v>
      </c>
      <c r="H1348" s="24" t="str">
        <f t="shared" si="343"/>
        <v>N/A</v>
      </c>
      <c r="I1348" s="25">
        <v>-29.5</v>
      </c>
      <c r="J1348" s="25">
        <v>-4.04</v>
      </c>
      <c r="K1348" s="26" t="s">
        <v>1191</v>
      </c>
      <c r="L1348" s="27" t="str">
        <f t="shared" si="344"/>
        <v>Yes</v>
      </c>
    </row>
    <row r="1349" spans="1:12" ht="12.75" customHeight="1" x14ac:dyDescent="0.25">
      <c r="A1349" s="37" t="s">
        <v>451</v>
      </c>
      <c r="B1349" s="22" t="s">
        <v>49</v>
      </c>
      <c r="C1349" s="29">
        <v>19.128184713</v>
      </c>
      <c r="D1349" s="24" t="str">
        <f t="shared" si="341"/>
        <v>N/A</v>
      </c>
      <c r="E1349" s="29">
        <v>17.081102904000002</v>
      </c>
      <c r="F1349" s="24" t="str">
        <f t="shared" si="342"/>
        <v>N/A</v>
      </c>
      <c r="G1349" s="29">
        <v>16.324964682000001</v>
      </c>
      <c r="H1349" s="24" t="str">
        <f t="shared" si="343"/>
        <v>N/A</v>
      </c>
      <c r="I1349" s="25">
        <v>-10.7</v>
      </c>
      <c r="J1349" s="25">
        <v>-4.43</v>
      </c>
      <c r="K1349" s="26" t="s">
        <v>1191</v>
      </c>
      <c r="L1349" s="27" t="str">
        <f t="shared" si="344"/>
        <v>Yes</v>
      </c>
    </row>
    <row r="1350" spans="1:12" x14ac:dyDescent="0.25">
      <c r="A1350" s="39" t="s">
        <v>523</v>
      </c>
      <c r="B1350" s="22" t="s">
        <v>49</v>
      </c>
      <c r="C1350" s="29">
        <v>42.601502283000002</v>
      </c>
      <c r="D1350" s="24" t="str">
        <f t="shared" si="341"/>
        <v>N/A</v>
      </c>
      <c r="E1350" s="29">
        <v>42.359182863999997</v>
      </c>
      <c r="F1350" s="24" t="str">
        <f t="shared" si="342"/>
        <v>N/A</v>
      </c>
      <c r="G1350" s="29">
        <v>41.214539438000003</v>
      </c>
      <c r="H1350" s="24" t="str">
        <f t="shared" si="343"/>
        <v>N/A</v>
      </c>
      <c r="I1350" s="25">
        <v>-0.56899999999999995</v>
      </c>
      <c r="J1350" s="25">
        <v>-2.7</v>
      </c>
      <c r="K1350" s="26" t="s">
        <v>1191</v>
      </c>
      <c r="L1350" s="27" t="str">
        <f t="shared" si="344"/>
        <v>Yes</v>
      </c>
    </row>
    <row r="1351" spans="1:12" x14ac:dyDescent="0.25">
      <c r="A1351" s="39" t="s">
        <v>526</v>
      </c>
      <c r="B1351" s="22" t="s">
        <v>49</v>
      </c>
      <c r="C1351" s="29">
        <v>10.383706493</v>
      </c>
      <c r="D1351" s="24" t="str">
        <f t="shared" si="341"/>
        <v>N/A</v>
      </c>
      <c r="E1351" s="29">
        <v>10.111776906999999</v>
      </c>
      <c r="F1351" s="24" t="str">
        <f t="shared" si="342"/>
        <v>N/A</v>
      </c>
      <c r="G1351" s="29">
        <v>9.6604943835999997</v>
      </c>
      <c r="H1351" s="24" t="str">
        <f t="shared" si="343"/>
        <v>N/A</v>
      </c>
      <c r="I1351" s="25">
        <v>-2.62</v>
      </c>
      <c r="J1351" s="25">
        <v>-4.46</v>
      </c>
      <c r="K1351" s="26" t="s">
        <v>1191</v>
      </c>
      <c r="L1351" s="27" t="str">
        <f t="shared" si="344"/>
        <v>Yes</v>
      </c>
    </row>
    <row r="1352" spans="1:12" x14ac:dyDescent="0.25">
      <c r="A1352" s="39" t="s">
        <v>529</v>
      </c>
      <c r="B1352" s="22" t="s">
        <v>49</v>
      </c>
      <c r="C1352" s="29">
        <v>3.4543603665</v>
      </c>
      <c r="D1352" s="24" t="str">
        <f t="shared" si="341"/>
        <v>N/A</v>
      </c>
      <c r="E1352" s="29">
        <v>2.6488967538999999</v>
      </c>
      <c r="F1352" s="24" t="str">
        <f t="shared" si="342"/>
        <v>N/A</v>
      </c>
      <c r="G1352" s="29">
        <v>2.1681007242999999</v>
      </c>
      <c r="H1352" s="24" t="str">
        <f t="shared" si="343"/>
        <v>N/A</v>
      </c>
      <c r="I1352" s="25">
        <v>-23.3</v>
      </c>
      <c r="J1352" s="25">
        <v>-18.2</v>
      </c>
      <c r="K1352" s="26" t="s">
        <v>1191</v>
      </c>
      <c r="L1352" s="27" t="str">
        <f t="shared" si="344"/>
        <v>Yes</v>
      </c>
    </row>
    <row r="1353" spans="1:12" x14ac:dyDescent="0.25">
      <c r="A1353" s="39" t="s">
        <v>531</v>
      </c>
      <c r="B1353" s="22" t="s">
        <v>49</v>
      </c>
      <c r="C1353" s="29">
        <v>9.8885885699999995E-2</v>
      </c>
      <c r="D1353" s="24" t="str">
        <f t="shared" si="341"/>
        <v>N/A</v>
      </c>
      <c r="E1353" s="29">
        <v>7.3058575799999997E-2</v>
      </c>
      <c r="F1353" s="24" t="str">
        <f t="shared" si="342"/>
        <v>N/A</v>
      </c>
      <c r="G1353" s="29">
        <v>9.4115537999999999E-2</v>
      </c>
      <c r="H1353" s="24" t="str">
        <f t="shared" si="343"/>
        <v>N/A</v>
      </c>
      <c r="I1353" s="25">
        <v>-26.1</v>
      </c>
      <c r="J1353" s="25">
        <v>28.82</v>
      </c>
      <c r="K1353" s="26" t="s">
        <v>1191</v>
      </c>
      <c r="L1353" s="27" t="str">
        <f t="shared" si="344"/>
        <v>Yes</v>
      </c>
    </row>
    <row r="1354" spans="1:12" x14ac:dyDescent="0.25">
      <c r="A1354" s="37" t="s">
        <v>452</v>
      </c>
      <c r="B1354" s="22" t="s">
        <v>49</v>
      </c>
      <c r="C1354" s="29">
        <v>35.051751592000002</v>
      </c>
      <c r="D1354" s="24" t="str">
        <f t="shared" si="341"/>
        <v>N/A</v>
      </c>
      <c r="E1354" s="29">
        <v>33.354765393999998</v>
      </c>
      <c r="F1354" s="24" t="str">
        <f t="shared" si="342"/>
        <v>N/A</v>
      </c>
      <c r="G1354" s="29">
        <v>31.716254687999999</v>
      </c>
      <c r="H1354" s="24" t="str">
        <f t="shared" si="343"/>
        <v>N/A</v>
      </c>
      <c r="I1354" s="25">
        <v>-4.84</v>
      </c>
      <c r="J1354" s="25">
        <v>-4.91</v>
      </c>
      <c r="K1354" s="26" t="s">
        <v>1191</v>
      </c>
      <c r="L1354" s="27" t="str">
        <f t="shared" si="344"/>
        <v>Yes</v>
      </c>
    </row>
    <row r="1355" spans="1:12" x14ac:dyDescent="0.25">
      <c r="A1355" s="39" t="s">
        <v>523</v>
      </c>
      <c r="B1355" s="22" t="s">
        <v>49</v>
      </c>
      <c r="C1355" s="29">
        <v>42.04673769</v>
      </c>
      <c r="D1355" s="24" t="str">
        <f t="shared" si="341"/>
        <v>N/A</v>
      </c>
      <c r="E1355" s="29">
        <v>43.891312970999998</v>
      </c>
      <c r="F1355" s="24" t="str">
        <f t="shared" si="342"/>
        <v>N/A</v>
      </c>
      <c r="G1355" s="29">
        <v>42.504014402999999</v>
      </c>
      <c r="H1355" s="24" t="str">
        <f t="shared" si="343"/>
        <v>N/A</v>
      </c>
      <c r="I1355" s="25">
        <v>4.3869999999999996</v>
      </c>
      <c r="J1355" s="25">
        <v>-3.16</v>
      </c>
      <c r="K1355" s="26" t="s">
        <v>1191</v>
      </c>
      <c r="L1355" s="27" t="str">
        <f t="shared" si="344"/>
        <v>Yes</v>
      </c>
    </row>
    <row r="1356" spans="1:12" x14ac:dyDescent="0.25">
      <c r="A1356" s="39" t="s">
        <v>526</v>
      </c>
      <c r="B1356" s="22" t="s">
        <v>49</v>
      </c>
      <c r="C1356" s="29">
        <v>40.197060119</v>
      </c>
      <c r="D1356" s="24" t="str">
        <f t="shared" si="341"/>
        <v>N/A</v>
      </c>
      <c r="E1356" s="29">
        <v>40.018821541000001</v>
      </c>
      <c r="F1356" s="24" t="str">
        <f t="shared" si="342"/>
        <v>N/A</v>
      </c>
      <c r="G1356" s="29">
        <v>38.328254872999999</v>
      </c>
      <c r="H1356" s="24" t="str">
        <f t="shared" si="343"/>
        <v>N/A</v>
      </c>
      <c r="I1356" s="25">
        <v>-0.443</v>
      </c>
      <c r="J1356" s="25">
        <v>-4.22</v>
      </c>
      <c r="K1356" s="26" t="s">
        <v>1191</v>
      </c>
      <c r="L1356" s="27" t="str">
        <f t="shared" si="344"/>
        <v>Yes</v>
      </c>
    </row>
    <row r="1357" spans="1:12" x14ac:dyDescent="0.25">
      <c r="A1357" s="39" t="s">
        <v>529</v>
      </c>
      <c r="B1357" s="22" t="s">
        <v>49</v>
      </c>
      <c r="C1357" s="29">
        <v>18.568035290000001</v>
      </c>
      <c r="D1357" s="24" t="str">
        <f t="shared" si="341"/>
        <v>N/A</v>
      </c>
      <c r="E1357" s="29">
        <v>15.998451584</v>
      </c>
      <c r="F1357" s="24" t="str">
        <f t="shared" si="342"/>
        <v>N/A</v>
      </c>
      <c r="G1357" s="29">
        <v>12.493315833</v>
      </c>
      <c r="H1357" s="24" t="str">
        <f t="shared" si="343"/>
        <v>N/A</v>
      </c>
      <c r="I1357" s="25">
        <v>-13.8</v>
      </c>
      <c r="J1357" s="25">
        <v>-21.9</v>
      </c>
      <c r="K1357" s="26" t="s">
        <v>1191</v>
      </c>
      <c r="L1357" s="27" t="str">
        <f t="shared" si="344"/>
        <v>Yes</v>
      </c>
    </row>
    <row r="1358" spans="1:12" x14ac:dyDescent="0.25">
      <c r="A1358" s="39" t="s">
        <v>531</v>
      </c>
      <c r="B1358" s="22" t="s">
        <v>49</v>
      </c>
      <c r="C1358" s="29">
        <v>15.340497065999999</v>
      </c>
      <c r="D1358" s="24" t="str">
        <f t="shared" si="341"/>
        <v>N/A</v>
      </c>
      <c r="E1358" s="29">
        <v>13.666251236000001</v>
      </c>
      <c r="F1358" s="24" t="str">
        <f t="shared" si="342"/>
        <v>N/A</v>
      </c>
      <c r="G1358" s="29">
        <v>13.131358401</v>
      </c>
      <c r="H1358" s="24" t="str">
        <f t="shared" si="343"/>
        <v>N/A</v>
      </c>
      <c r="I1358" s="25">
        <v>-10.9</v>
      </c>
      <c r="J1358" s="25">
        <v>-3.91</v>
      </c>
      <c r="K1358" s="26" t="s">
        <v>1191</v>
      </c>
      <c r="L1358" s="27" t="str">
        <f t="shared" si="344"/>
        <v>Yes</v>
      </c>
    </row>
    <row r="1359" spans="1:12" x14ac:dyDescent="0.25">
      <c r="A1359" s="37" t="s">
        <v>629</v>
      </c>
      <c r="B1359" s="22" t="s">
        <v>49</v>
      </c>
      <c r="C1359" s="29">
        <v>71.242204087000005</v>
      </c>
      <c r="D1359" s="24" t="str">
        <f t="shared" si="341"/>
        <v>N/A</v>
      </c>
      <c r="E1359" s="29">
        <v>67.338287628000003</v>
      </c>
      <c r="F1359" s="24" t="str">
        <f t="shared" si="342"/>
        <v>N/A</v>
      </c>
      <c r="G1359" s="29">
        <v>67.424649872000003</v>
      </c>
      <c r="H1359" s="24" t="str">
        <f t="shared" si="343"/>
        <v>N/A</v>
      </c>
      <c r="I1359" s="25">
        <v>-5.48</v>
      </c>
      <c r="J1359" s="25">
        <v>0.1283</v>
      </c>
      <c r="K1359" s="26" t="s">
        <v>1191</v>
      </c>
      <c r="L1359" s="27" t="str">
        <f t="shared" si="344"/>
        <v>Yes</v>
      </c>
    </row>
    <row r="1360" spans="1:12" x14ac:dyDescent="0.25">
      <c r="A1360" s="39" t="s">
        <v>523</v>
      </c>
      <c r="B1360" s="22" t="s">
        <v>49</v>
      </c>
      <c r="C1360" s="29">
        <v>80.769797241000006</v>
      </c>
      <c r="D1360" s="24" t="str">
        <f t="shared" si="341"/>
        <v>N/A</v>
      </c>
      <c r="E1360" s="29">
        <v>81.336771123000005</v>
      </c>
      <c r="F1360" s="24" t="str">
        <f t="shared" si="342"/>
        <v>N/A</v>
      </c>
      <c r="G1360" s="29">
        <v>82.526397742</v>
      </c>
      <c r="H1360" s="24" t="str">
        <f t="shared" si="343"/>
        <v>N/A</v>
      </c>
      <c r="I1360" s="25">
        <v>0.70199999999999996</v>
      </c>
      <c r="J1360" s="25">
        <v>1.4630000000000001</v>
      </c>
      <c r="K1360" s="26" t="s">
        <v>1191</v>
      </c>
      <c r="L1360" s="27" t="str">
        <f t="shared" si="344"/>
        <v>Yes</v>
      </c>
    </row>
    <row r="1361" spans="1:12" x14ac:dyDescent="0.25">
      <c r="A1361" s="39" t="s">
        <v>526</v>
      </c>
      <c r="B1361" s="22" t="s">
        <v>49</v>
      </c>
      <c r="C1361" s="29">
        <v>85.170424960999995</v>
      </c>
      <c r="D1361" s="24" t="str">
        <f t="shared" si="341"/>
        <v>N/A</v>
      </c>
      <c r="E1361" s="29">
        <v>85.184758392999996</v>
      </c>
      <c r="F1361" s="24" t="str">
        <f t="shared" si="342"/>
        <v>N/A</v>
      </c>
      <c r="G1361" s="29">
        <v>84.065052377000001</v>
      </c>
      <c r="H1361" s="24" t="str">
        <f t="shared" si="343"/>
        <v>N/A</v>
      </c>
      <c r="I1361" s="25">
        <v>1.6799999999999999E-2</v>
      </c>
      <c r="J1361" s="25">
        <v>-1.31</v>
      </c>
      <c r="K1361" s="26" t="s">
        <v>1191</v>
      </c>
      <c r="L1361" s="27" t="str">
        <f t="shared" si="344"/>
        <v>Yes</v>
      </c>
    </row>
    <row r="1362" spans="1:12" x14ac:dyDescent="0.25">
      <c r="A1362" s="39" t="s">
        <v>529</v>
      </c>
      <c r="B1362" s="22" t="s">
        <v>49</v>
      </c>
      <c r="C1362" s="29">
        <v>36.694944010999997</v>
      </c>
      <c r="D1362" s="24" t="str">
        <f t="shared" si="341"/>
        <v>N/A</v>
      </c>
      <c r="E1362" s="29">
        <v>33.16927501</v>
      </c>
      <c r="F1362" s="24" t="str">
        <f t="shared" si="342"/>
        <v>N/A</v>
      </c>
      <c r="G1362" s="29">
        <v>31.238150794999999</v>
      </c>
      <c r="H1362" s="24" t="str">
        <f t="shared" si="343"/>
        <v>N/A</v>
      </c>
      <c r="I1362" s="25">
        <v>-9.61</v>
      </c>
      <c r="J1362" s="25">
        <v>-5.82</v>
      </c>
      <c r="K1362" s="26" t="s">
        <v>1191</v>
      </c>
      <c r="L1362" s="27" t="str">
        <f t="shared" si="344"/>
        <v>Yes</v>
      </c>
    </row>
    <row r="1363" spans="1:12" x14ac:dyDescent="0.25">
      <c r="A1363" s="39" t="s">
        <v>531</v>
      </c>
      <c r="B1363" s="22" t="s">
        <v>49</v>
      </c>
      <c r="C1363" s="29">
        <v>33.364097831000002</v>
      </c>
      <c r="D1363" s="24" t="str">
        <f t="shared" si="341"/>
        <v>N/A</v>
      </c>
      <c r="E1363" s="29">
        <v>29.691864713000001</v>
      </c>
      <c r="F1363" s="24" t="str">
        <f t="shared" si="342"/>
        <v>N/A</v>
      </c>
      <c r="G1363" s="29">
        <v>31.604894007999999</v>
      </c>
      <c r="H1363" s="24" t="str">
        <f t="shared" si="343"/>
        <v>N/A</v>
      </c>
      <c r="I1363" s="25">
        <v>-11</v>
      </c>
      <c r="J1363" s="25">
        <v>6.4429999999999996</v>
      </c>
      <c r="K1363" s="26" t="s">
        <v>1191</v>
      </c>
      <c r="L1363" s="27" t="str">
        <f t="shared" si="344"/>
        <v>Yes</v>
      </c>
    </row>
    <row r="1364" spans="1:12" x14ac:dyDescent="0.25">
      <c r="A1364" s="37" t="s">
        <v>4</v>
      </c>
      <c r="B1364" s="22" t="s">
        <v>49</v>
      </c>
      <c r="C1364" s="23">
        <v>5.4550862581999997</v>
      </c>
      <c r="D1364" s="24" t="str">
        <f t="shared" si="341"/>
        <v>N/A</v>
      </c>
      <c r="E1364" s="23">
        <v>6.0734107895999996</v>
      </c>
      <c r="F1364" s="24" t="str">
        <f t="shared" si="342"/>
        <v>N/A</v>
      </c>
      <c r="G1364" s="23">
        <v>6.0377386036000003</v>
      </c>
      <c r="H1364" s="24" t="str">
        <f t="shared" si="343"/>
        <v>N/A</v>
      </c>
      <c r="I1364" s="25">
        <v>11.33</v>
      </c>
      <c r="J1364" s="25">
        <v>-0.58699999999999997</v>
      </c>
      <c r="K1364" s="26" t="s">
        <v>1191</v>
      </c>
      <c r="L1364" s="27" t="str">
        <f t="shared" si="344"/>
        <v>Yes</v>
      </c>
    </row>
    <row r="1365" spans="1:12" x14ac:dyDescent="0.25">
      <c r="A1365" s="39" t="s">
        <v>523</v>
      </c>
      <c r="B1365" s="22" t="s">
        <v>49</v>
      </c>
      <c r="C1365" s="23">
        <v>2.1558554098</v>
      </c>
      <c r="D1365" s="24" t="str">
        <f t="shared" si="341"/>
        <v>N/A</v>
      </c>
      <c r="E1365" s="23">
        <v>2.8515863690000001</v>
      </c>
      <c r="F1365" s="24" t="str">
        <f t="shared" si="342"/>
        <v>N/A</v>
      </c>
      <c r="G1365" s="23">
        <v>2.9524534489000001</v>
      </c>
      <c r="H1365" s="24" t="str">
        <f t="shared" si="343"/>
        <v>N/A</v>
      </c>
      <c r="I1365" s="25">
        <v>32.270000000000003</v>
      </c>
      <c r="J1365" s="25">
        <v>3.5369999999999999</v>
      </c>
      <c r="K1365" s="26" t="s">
        <v>1191</v>
      </c>
      <c r="L1365" s="27" t="str">
        <f t="shared" si="344"/>
        <v>Yes</v>
      </c>
    </row>
    <row r="1366" spans="1:12" x14ac:dyDescent="0.25">
      <c r="A1366" s="39" t="s">
        <v>526</v>
      </c>
      <c r="B1366" s="22" t="s">
        <v>49</v>
      </c>
      <c r="C1366" s="23">
        <v>7.6472246143999998</v>
      </c>
      <c r="D1366" s="24" t="str">
        <f t="shared" si="341"/>
        <v>N/A</v>
      </c>
      <c r="E1366" s="23">
        <v>8.3643730554999998</v>
      </c>
      <c r="F1366" s="24" t="str">
        <f t="shared" si="342"/>
        <v>N/A</v>
      </c>
      <c r="G1366" s="23">
        <v>8.0283993704000007</v>
      </c>
      <c r="H1366" s="24" t="str">
        <f t="shared" si="343"/>
        <v>N/A</v>
      </c>
      <c r="I1366" s="25">
        <v>9.3780000000000001</v>
      </c>
      <c r="J1366" s="25">
        <v>-4.0199999999999996</v>
      </c>
      <c r="K1366" s="26" t="s">
        <v>1191</v>
      </c>
      <c r="L1366" s="27" t="str">
        <f t="shared" si="344"/>
        <v>Yes</v>
      </c>
    </row>
    <row r="1367" spans="1:12" x14ac:dyDescent="0.25">
      <c r="A1367" s="39" t="s">
        <v>529</v>
      </c>
      <c r="B1367" s="22" t="s">
        <v>49</v>
      </c>
      <c r="C1367" s="23">
        <v>6.2357654998000003</v>
      </c>
      <c r="D1367" s="24" t="str">
        <f t="shared" si="341"/>
        <v>N/A</v>
      </c>
      <c r="E1367" s="23">
        <v>6.1393152302000003</v>
      </c>
      <c r="F1367" s="24" t="str">
        <f t="shared" si="342"/>
        <v>N/A</v>
      </c>
      <c r="G1367" s="23">
        <v>6.8573951434999998</v>
      </c>
      <c r="H1367" s="24" t="str">
        <f t="shared" si="343"/>
        <v>N/A</v>
      </c>
      <c r="I1367" s="25">
        <v>-1.55</v>
      </c>
      <c r="J1367" s="25">
        <v>11.7</v>
      </c>
      <c r="K1367" s="26" t="s">
        <v>1191</v>
      </c>
      <c r="L1367" s="27" t="str">
        <f t="shared" si="344"/>
        <v>Yes</v>
      </c>
    </row>
    <row r="1368" spans="1:12" x14ac:dyDescent="0.25">
      <c r="A1368" s="39" t="s">
        <v>531</v>
      </c>
      <c r="B1368" s="22" t="s">
        <v>49</v>
      </c>
      <c r="C1368" s="23">
        <v>3.8494731560000002</v>
      </c>
      <c r="D1368" s="24" t="str">
        <f t="shared" si="341"/>
        <v>N/A</v>
      </c>
      <c r="E1368" s="23">
        <v>4.0246053853000001</v>
      </c>
      <c r="F1368" s="24" t="str">
        <f t="shared" si="342"/>
        <v>N/A</v>
      </c>
      <c r="G1368" s="23">
        <v>3.7164480323000002</v>
      </c>
      <c r="H1368" s="24" t="str">
        <f t="shared" si="343"/>
        <v>N/A</v>
      </c>
      <c r="I1368" s="25">
        <v>4.55</v>
      </c>
      <c r="J1368" s="25">
        <v>-7.66</v>
      </c>
      <c r="K1368" s="26" t="s">
        <v>1191</v>
      </c>
      <c r="L1368" s="27" t="str">
        <f t="shared" si="344"/>
        <v>Yes</v>
      </c>
    </row>
    <row r="1369" spans="1:12" x14ac:dyDescent="0.25">
      <c r="A1369" s="37" t="s">
        <v>5</v>
      </c>
      <c r="B1369" s="22" t="s">
        <v>49</v>
      </c>
      <c r="C1369" s="23">
        <v>255.42932708999999</v>
      </c>
      <c r="D1369" s="24" t="str">
        <f t="shared" si="341"/>
        <v>N/A</v>
      </c>
      <c r="E1369" s="23">
        <v>254.40307261000001</v>
      </c>
      <c r="F1369" s="24" t="str">
        <f t="shared" si="342"/>
        <v>N/A</v>
      </c>
      <c r="G1369" s="23">
        <v>252.40716011000001</v>
      </c>
      <c r="H1369" s="24" t="str">
        <f t="shared" si="343"/>
        <v>N/A</v>
      </c>
      <c r="I1369" s="25">
        <v>-0.40200000000000002</v>
      </c>
      <c r="J1369" s="25">
        <v>-0.78500000000000003</v>
      </c>
      <c r="K1369" s="26" t="s">
        <v>1191</v>
      </c>
      <c r="L1369" s="27" t="str">
        <f t="shared" si="344"/>
        <v>Yes</v>
      </c>
    </row>
    <row r="1370" spans="1:12" x14ac:dyDescent="0.25">
      <c r="A1370" s="39" t="s">
        <v>523</v>
      </c>
      <c r="B1370" s="22" t="s">
        <v>49</v>
      </c>
      <c r="C1370" s="23">
        <v>255.80852780000001</v>
      </c>
      <c r="D1370" s="24" t="str">
        <f t="shared" si="341"/>
        <v>N/A</v>
      </c>
      <c r="E1370" s="23">
        <v>255.35420812000001</v>
      </c>
      <c r="F1370" s="24" t="str">
        <f t="shared" si="342"/>
        <v>N/A</v>
      </c>
      <c r="G1370" s="23">
        <v>255.89185359999999</v>
      </c>
      <c r="H1370" s="24" t="str">
        <f t="shared" si="343"/>
        <v>N/A</v>
      </c>
      <c r="I1370" s="25">
        <v>-0.17799999999999999</v>
      </c>
      <c r="J1370" s="25">
        <v>0.21049999999999999</v>
      </c>
      <c r="K1370" s="26" t="s">
        <v>1191</v>
      </c>
      <c r="L1370" s="27" t="str">
        <f t="shared" si="344"/>
        <v>Yes</v>
      </c>
    </row>
    <row r="1371" spans="1:12" x14ac:dyDescent="0.25">
      <c r="A1371" s="39" t="s">
        <v>526</v>
      </c>
      <c r="B1371" s="22" t="s">
        <v>49</v>
      </c>
      <c r="C1371" s="23">
        <v>257.49681773999998</v>
      </c>
      <c r="D1371" s="24" t="str">
        <f t="shared" si="341"/>
        <v>N/A</v>
      </c>
      <c r="E1371" s="23">
        <v>254.02678062999999</v>
      </c>
      <c r="F1371" s="24" t="str">
        <f t="shared" si="342"/>
        <v>N/A</v>
      </c>
      <c r="G1371" s="23">
        <v>245.98768197000001</v>
      </c>
      <c r="H1371" s="24" t="str">
        <f t="shared" si="343"/>
        <v>N/A</v>
      </c>
      <c r="I1371" s="25">
        <v>-1.35</v>
      </c>
      <c r="J1371" s="25">
        <v>-3.16</v>
      </c>
      <c r="K1371" s="26" t="s">
        <v>1191</v>
      </c>
      <c r="L1371" s="27" t="str">
        <f t="shared" si="344"/>
        <v>Yes</v>
      </c>
    </row>
    <row r="1372" spans="1:12" x14ac:dyDescent="0.25">
      <c r="A1372" s="39" t="s">
        <v>529</v>
      </c>
      <c r="B1372" s="22" t="s">
        <v>49</v>
      </c>
      <c r="C1372" s="23">
        <v>226.72691552000001</v>
      </c>
      <c r="D1372" s="24" t="str">
        <f t="shared" si="341"/>
        <v>N/A</v>
      </c>
      <c r="E1372" s="23">
        <v>230.72025052000001</v>
      </c>
      <c r="F1372" s="24" t="str">
        <f t="shared" si="342"/>
        <v>N/A</v>
      </c>
      <c r="G1372" s="23">
        <v>207.08520179000001</v>
      </c>
      <c r="H1372" s="24" t="str">
        <f t="shared" si="343"/>
        <v>N/A</v>
      </c>
      <c r="I1372" s="25">
        <v>1.7609999999999999</v>
      </c>
      <c r="J1372" s="25">
        <v>-10.199999999999999</v>
      </c>
      <c r="K1372" s="26" t="s">
        <v>1191</v>
      </c>
      <c r="L1372" s="27" t="str">
        <f t="shared" si="344"/>
        <v>Yes</v>
      </c>
    </row>
    <row r="1373" spans="1:12" x14ac:dyDescent="0.25">
      <c r="A1373" s="39" t="s">
        <v>531</v>
      </c>
      <c r="B1373" s="22" t="s">
        <v>49</v>
      </c>
      <c r="C1373" s="23">
        <v>76</v>
      </c>
      <c r="D1373" s="24" t="str">
        <f t="shared" si="341"/>
        <v>N/A</v>
      </c>
      <c r="E1373" s="23">
        <v>82.294117646999993</v>
      </c>
      <c r="F1373" s="24" t="str">
        <f t="shared" si="342"/>
        <v>N/A</v>
      </c>
      <c r="G1373" s="23">
        <v>41.857142856999999</v>
      </c>
      <c r="H1373" s="24" t="str">
        <f t="shared" si="343"/>
        <v>N/A</v>
      </c>
      <c r="I1373" s="25">
        <v>8.282</v>
      </c>
      <c r="J1373" s="25">
        <v>-49.1</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0</v>
      </c>
      <c r="J1375" s="25">
        <v>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51</v>
      </c>
      <c r="D1376" s="24" t="str">
        <f t="shared" si="345"/>
        <v>N/A</v>
      </c>
      <c r="E1376" s="23">
        <v>89</v>
      </c>
      <c r="F1376" s="24" t="str">
        <f t="shared" si="346"/>
        <v>N/A</v>
      </c>
      <c r="G1376" s="23">
        <v>85</v>
      </c>
      <c r="H1376" s="24" t="str">
        <f t="shared" si="347"/>
        <v>N/A</v>
      </c>
      <c r="I1376" s="25">
        <v>74.510000000000005</v>
      </c>
      <c r="J1376" s="25">
        <v>-4.49</v>
      </c>
      <c r="K1376" s="38" t="s">
        <v>49</v>
      </c>
      <c r="L1376" s="27" t="str">
        <f t="shared" si="348"/>
        <v>N/A</v>
      </c>
    </row>
    <row r="1377" spans="1:12" x14ac:dyDescent="0.25">
      <c r="A1377" s="39" t="s">
        <v>569</v>
      </c>
      <c r="B1377" s="22" t="s">
        <v>49</v>
      </c>
      <c r="C1377" s="23">
        <v>42</v>
      </c>
      <c r="D1377" s="24" t="str">
        <f t="shared" si="345"/>
        <v>N/A</v>
      </c>
      <c r="E1377" s="23">
        <v>60</v>
      </c>
      <c r="F1377" s="24" t="str">
        <f t="shared" si="346"/>
        <v>N/A</v>
      </c>
      <c r="G1377" s="23">
        <v>61</v>
      </c>
      <c r="H1377" s="24" t="str">
        <f t="shared" si="347"/>
        <v>N/A</v>
      </c>
      <c r="I1377" s="25">
        <v>42.86</v>
      </c>
      <c r="J1377" s="25">
        <v>1.667</v>
      </c>
      <c r="K1377" s="38" t="s">
        <v>49</v>
      </c>
      <c r="L1377" s="27" t="str">
        <f t="shared" si="348"/>
        <v>N/A</v>
      </c>
    </row>
    <row r="1378" spans="1:12" x14ac:dyDescent="0.25">
      <c r="A1378" s="39" t="s">
        <v>570</v>
      </c>
      <c r="B1378" s="22" t="s">
        <v>49</v>
      </c>
      <c r="C1378" s="23">
        <v>56</v>
      </c>
      <c r="D1378" s="24" t="str">
        <f t="shared" si="345"/>
        <v>N/A</v>
      </c>
      <c r="E1378" s="23">
        <v>191</v>
      </c>
      <c r="F1378" s="24" t="str">
        <f t="shared" si="346"/>
        <v>N/A</v>
      </c>
      <c r="G1378" s="23">
        <v>160</v>
      </c>
      <c r="H1378" s="24" t="str">
        <f t="shared" si="347"/>
        <v>N/A</v>
      </c>
      <c r="I1378" s="25">
        <v>241.1</v>
      </c>
      <c r="J1378" s="25">
        <v>-16.2</v>
      </c>
      <c r="K1378" s="38" t="s">
        <v>49</v>
      </c>
      <c r="L1378" s="27" t="str">
        <f t="shared" si="348"/>
        <v>N/A</v>
      </c>
    </row>
    <row r="1379" spans="1:12" x14ac:dyDescent="0.25">
      <c r="A1379" s="39" t="s">
        <v>571</v>
      </c>
      <c r="B1379" s="22" t="s">
        <v>49</v>
      </c>
      <c r="C1379" s="23">
        <v>20</v>
      </c>
      <c r="D1379" s="24" t="str">
        <f t="shared" si="345"/>
        <v>N/A</v>
      </c>
      <c r="E1379" s="23">
        <v>17</v>
      </c>
      <c r="F1379" s="24" t="str">
        <f t="shared" si="346"/>
        <v>N/A</v>
      </c>
      <c r="G1379" s="23">
        <v>20</v>
      </c>
      <c r="H1379" s="24" t="str">
        <f t="shared" si="347"/>
        <v>N/A</v>
      </c>
      <c r="I1379" s="25">
        <v>-15</v>
      </c>
      <c r="J1379" s="25">
        <v>17.649999999999999</v>
      </c>
      <c r="K1379" s="38" t="s">
        <v>49</v>
      </c>
      <c r="L1379" s="27" t="str">
        <f t="shared" si="348"/>
        <v>N/A</v>
      </c>
    </row>
    <row r="1380" spans="1:12" x14ac:dyDescent="0.25">
      <c r="A1380" s="39" t="s">
        <v>572</v>
      </c>
      <c r="B1380" s="22" t="s">
        <v>49</v>
      </c>
      <c r="C1380" s="23">
        <v>182</v>
      </c>
      <c r="D1380" s="24" t="str">
        <f t="shared" si="345"/>
        <v>N/A</v>
      </c>
      <c r="E1380" s="23">
        <v>235</v>
      </c>
      <c r="F1380" s="24" t="str">
        <f t="shared" si="346"/>
        <v>N/A</v>
      </c>
      <c r="G1380" s="23">
        <v>240</v>
      </c>
      <c r="H1380" s="24" t="str">
        <f t="shared" si="347"/>
        <v>N/A</v>
      </c>
      <c r="I1380" s="25">
        <v>29.12</v>
      </c>
      <c r="J1380" s="25">
        <v>2.1280000000000001</v>
      </c>
      <c r="K1380" s="38" t="s">
        <v>49</v>
      </c>
      <c r="L1380" s="27" t="str">
        <f t="shared" si="348"/>
        <v>N/A</v>
      </c>
    </row>
    <row r="1381" spans="1:12" x14ac:dyDescent="0.25">
      <c r="A1381" s="37" t="s">
        <v>741</v>
      </c>
      <c r="B1381" s="22" t="s">
        <v>49</v>
      </c>
      <c r="C1381" s="28">
        <v>2692014</v>
      </c>
      <c r="D1381" s="24" t="str">
        <f t="shared" si="345"/>
        <v>N/A</v>
      </c>
      <c r="E1381" s="28">
        <v>3316918</v>
      </c>
      <c r="F1381" s="24" t="str">
        <f t="shared" si="346"/>
        <v>N/A</v>
      </c>
      <c r="G1381" s="28">
        <v>1243987</v>
      </c>
      <c r="H1381" s="24" t="str">
        <f t="shared" si="347"/>
        <v>N/A</v>
      </c>
      <c r="I1381" s="25">
        <v>23.21</v>
      </c>
      <c r="J1381" s="25">
        <v>-62.5</v>
      </c>
      <c r="K1381" s="38" t="s">
        <v>49</v>
      </c>
      <c r="L1381" s="27" t="str">
        <f t="shared" si="348"/>
        <v>N/A</v>
      </c>
    </row>
    <row r="1382" spans="1:12" x14ac:dyDescent="0.25">
      <c r="A1382" s="39" t="s">
        <v>573</v>
      </c>
      <c r="B1382" s="22" t="s">
        <v>49</v>
      </c>
      <c r="C1382" s="28">
        <v>2648081</v>
      </c>
      <c r="D1382" s="24" t="str">
        <f t="shared" si="345"/>
        <v>N/A</v>
      </c>
      <c r="E1382" s="28">
        <v>3203201</v>
      </c>
      <c r="F1382" s="24" t="str">
        <f t="shared" si="346"/>
        <v>N/A</v>
      </c>
      <c r="G1382" s="28">
        <v>1240391</v>
      </c>
      <c r="H1382" s="24" t="str">
        <f t="shared" si="347"/>
        <v>N/A</v>
      </c>
      <c r="I1382" s="25">
        <v>20.96</v>
      </c>
      <c r="J1382" s="25">
        <v>-61.3</v>
      </c>
      <c r="K1382" s="38" t="s">
        <v>49</v>
      </c>
      <c r="L1382" s="27" t="str">
        <f t="shared" si="348"/>
        <v>N/A</v>
      </c>
    </row>
    <row r="1383" spans="1:12" x14ac:dyDescent="0.25">
      <c r="A1383" s="39" t="s">
        <v>567</v>
      </c>
      <c r="B1383" s="22" t="s">
        <v>49</v>
      </c>
      <c r="C1383" s="28">
        <v>282510</v>
      </c>
      <c r="D1383" s="24" t="str">
        <f t="shared" si="345"/>
        <v>N/A</v>
      </c>
      <c r="E1383" s="28">
        <v>359276</v>
      </c>
      <c r="F1383" s="24" t="str">
        <f t="shared" si="346"/>
        <v>N/A</v>
      </c>
      <c r="G1383" s="28">
        <v>446503</v>
      </c>
      <c r="H1383" s="24" t="str">
        <f t="shared" si="347"/>
        <v>N/A</v>
      </c>
      <c r="I1383" s="25">
        <v>27.17</v>
      </c>
      <c r="J1383" s="25">
        <v>24.28</v>
      </c>
      <c r="K1383" s="38" t="s">
        <v>49</v>
      </c>
      <c r="L1383" s="27" t="str">
        <f t="shared" si="348"/>
        <v>N/A</v>
      </c>
    </row>
    <row r="1384" spans="1:12" x14ac:dyDescent="0.25">
      <c r="A1384" s="39" t="s">
        <v>220</v>
      </c>
      <c r="B1384" s="22" t="s">
        <v>49</v>
      </c>
      <c r="C1384" s="28">
        <v>1057141</v>
      </c>
      <c r="D1384" s="24" t="str">
        <f t="shared" si="345"/>
        <v>N/A</v>
      </c>
      <c r="E1384" s="28">
        <v>1709853</v>
      </c>
      <c r="F1384" s="24" t="str">
        <f t="shared" si="346"/>
        <v>N/A</v>
      </c>
      <c r="G1384" s="28">
        <v>509653</v>
      </c>
      <c r="H1384" s="24" t="str">
        <f t="shared" si="347"/>
        <v>N/A</v>
      </c>
      <c r="I1384" s="25">
        <v>61.74</v>
      </c>
      <c r="J1384" s="25">
        <v>-70.2</v>
      </c>
      <c r="K1384" s="38" t="s">
        <v>49</v>
      </c>
      <c r="L1384" s="27" t="str">
        <f t="shared" si="348"/>
        <v>N/A</v>
      </c>
    </row>
    <row r="1385" spans="1:12" x14ac:dyDescent="0.25">
      <c r="A1385" s="39" t="s">
        <v>568</v>
      </c>
      <c r="B1385" s="22" t="s">
        <v>49</v>
      </c>
      <c r="C1385" s="28">
        <v>402651</v>
      </c>
      <c r="D1385" s="24" t="str">
        <f t="shared" si="345"/>
        <v>N/A</v>
      </c>
      <c r="E1385" s="28">
        <v>403018</v>
      </c>
      <c r="F1385" s="24" t="str">
        <f t="shared" si="346"/>
        <v>N/A</v>
      </c>
      <c r="G1385" s="28">
        <v>350890</v>
      </c>
      <c r="H1385" s="24" t="str">
        <f t="shared" si="347"/>
        <v>N/A</v>
      </c>
      <c r="I1385" s="25">
        <v>9.11E-2</v>
      </c>
      <c r="J1385" s="25">
        <v>-12.9</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498864</v>
      </c>
      <c r="D1387" s="24" t="str">
        <f t="shared" ref="D1387:D1401" si="349">IF($B1387="N/A","N/A",IF(C1387&gt;10,"No",IF(C1387&lt;-10,"No","Yes")))</f>
        <v>N/A</v>
      </c>
      <c r="E1387" s="28">
        <v>685986</v>
      </c>
      <c r="F1387" s="24" t="str">
        <f t="shared" ref="F1387:F1401" si="350">IF($B1387="N/A","N/A",IF(E1387&gt;10,"No",IF(E1387&lt;-10,"No","Yes")))</f>
        <v>N/A</v>
      </c>
      <c r="G1387" s="28">
        <v>746708</v>
      </c>
      <c r="H1387" s="24" t="str">
        <f t="shared" ref="H1387:H1401" si="351">IF($B1387="N/A","N/A",IF(G1387&gt;10,"No",IF(G1387&lt;-10,"No","Yes")))</f>
        <v>N/A</v>
      </c>
      <c r="I1387" s="25">
        <v>37.51</v>
      </c>
      <c r="J1387" s="25">
        <v>8.8520000000000003</v>
      </c>
      <c r="K1387" s="26" t="s">
        <v>1191</v>
      </c>
      <c r="L1387" s="27" t="str">
        <f t="shared" ref="L1387:L1401" si="352">IF(J1387="Div by 0", "N/A", IF(K1387="N/A","N/A", IF(J1387&gt;VALUE(MID(K1387,1,2)), "No", IF(J1387&lt;-1*VALUE(MID(K1387,1,2)), "No", "Yes"))))</f>
        <v>Yes</v>
      </c>
    </row>
    <row r="1388" spans="1:12" x14ac:dyDescent="0.25">
      <c r="A1388" s="37" t="s">
        <v>575</v>
      </c>
      <c r="B1388" s="22" t="s">
        <v>49</v>
      </c>
      <c r="C1388" s="23">
        <v>1033</v>
      </c>
      <c r="D1388" s="24" t="str">
        <f t="shared" si="349"/>
        <v>N/A</v>
      </c>
      <c r="E1388" s="23">
        <v>1243</v>
      </c>
      <c r="F1388" s="24" t="str">
        <f t="shared" si="350"/>
        <v>N/A</v>
      </c>
      <c r="G1388" s="23">
        <v>1178</v>
      </c>
      <c r="H1388" s="24" t="str">
        <f t="shared" si="351"/>
        <v>N/A</v>
      </c>
      <c r="I1388" s="25">
        <v>20.329999999999998</v>
      </c>
      <c r="J1388" s="25">
        <v>-5.23</v>
      </c>
      <c r="K1388" s="26" t="s">
        <v>1191</v>
      </c>
      <c r="L1388" s="27" t="str">
        <f t="shared" si="352"/>
        <v>Yes</v>
      </c>
    </row>
    <row r="1389" spans="1:12" x14ac:dyDescent="0.25">
      <c r="A1389" s="37" t="s">
        <v>576</v>
      </c>
      <c r="B1389" s="22" t="s">
        <v>49</v>
      </c>
      <c r="C1389" s="28">
        <v>482.92739592999999</v>
      </c>
      <c r="D1389" s="24" t="str">
        <f t="shared" si="349"/>
        <v>N/A</v>
      </c>
      <c r="E1389" s="28">
        <v>551.87932421999994</v>
      </c>
      <c r="F1389" s="24" t="str">
        <f t="shared" si="350"/>
        <v>N/A</v>
      </c>
      <c r="G1389" s="28">
        <v>633.87775891000001</v>
      </c>
      <c r="H1389" s="24" t="str">
        <f t="shared" si="351"/>
        <v>N/A</v>
      </c>
      <c r="I1389" s="25">
        <v>14.28</v>
      </c>
      <c r="J1389" s="25">
        <v>14.86</v>
      </c>
      <c r="K1389" s="26" t="s">
        <v>1191</v>
      </c>
      <c r="L1389" s="27" t="str">
        <f t="shared" si="352"/>
        <v>Yes</v>
      </c>
    </row>
    <row r="1390" spans="1:12" x14ac:dyDescent="0.25">
      <c r="A1390" s="37" t="s">
        <v>577</v>
      </c>
      <c r="B1390" s="22" t="s">
        <v>49</v>
      </c>
      <c r="C1390" s="28">
        <v>0</v>
      </c>
      <c r="D1390" s="24" t="str">
        <f t="shared" si="349"/>
        <v>N/A</v>
      </c>
      <c r="E1390" s="28">
        <v>0</v>
      </c>
      <c r="F1390" s="24" t="str">
        <f t="shared" si="350"/>
        <v>N/A</v>
      </c>
      <c r="G1390" s="28">
        <v>0</v>
      </c>
      <c r="H1390" s="24" t="str">
        <f t="shared" si="351"/>
        <v>N/A</v>
      </c>
      <c r="I1390" s="25" t="s">
        <v>1205</v>
      </c>
      <c r="J1390" s="25" t="s">
        <v>1205</v>
      </c>
      <c r="K1390" s="26" t="s">
        <v>1191</v>
      </c>
      <c r="L1390" s="27" t="str">
        <f t="shared" si="352"/>
        <v>N/A</v>
      </c>
    </row>
    <row r="1391" spans="1:12" x14ac:dyDescent="0.25">
      <c r="A1391" s="37" t="s">
        <v>578</v>
      </c>
      <c r="B1391" s="22" t="s">
        <v>49</v>
      </c>
      <c r="C1391" s="23">
        <v>0</v>
      </c>
      <c r="D1391" s="24" t="str">
        <f t="shared" si="349"/>
        <v>N/A</v>
      </c>
      <c r="E1391" s="23">
        <v>0</v>
      </c>
      <c r="F1391" s="24" t="str">
        <f t="shared" si="350"/>
        <v>N/A</v>
      </c>
      <c r="G1391" s="23">
        <v>0</v>
      </c>
      <c r="H1391" s="24" t="str">
        <f t="shared" si="351"/>
        <v>N/A</v>
      </c>
      <c r="I1391" s="25" t="s">
        <v>1205</v>
      </c>
      <c r="J1391" s="25" t="s">
        <v>1205</v>
      </c>
      <c r="K1391" s="26" t="s">
        <v>1191</v>
      </c>
      <c r="L1391" s="27" t="str">
        <f t="shared" si="352"/>
        <v>N/A</v>
      </c>
    </row>
    <row r="1392" spans="1:12" x14ac:dyDescent="0.25">
      <c r="A1392" s="37" t="s">
        <v>579</v>
      </c>
      <c r="B1392" s="22" t="s">
        <v>49</v>
      </c>
      <c r="C1392" s="28" t="s">
        <v>1205</v>
      </c>
      <c r="D1392" s="24" t="str">
        <f t="shared" si="349"/>
        <v>N/A</v>
      </c>
      <c r="E1392" s="28" t="s">
        <v>1205</v>
      </c>
      <c r="F1392" s="24" t="str">
        <f t="shared" si="350"/>
        <v>N/A</v>
      </c>
      <c r="G1392" s="28" t="s">
        <v>1205</v>
      </c>
      <c r="H1392" s="24" t="str">
        <f t="shared" si="351"/>
        <v>N/A</v>
      </c>
      <c r="I1392" s="25" t="s">
        <v>1205</v>
      </c>
      <c r="J1392" s="25" t="s">
        <v>1205</v>
      </c>
      <c r="K1392" s="26" t="s">
        <v>1191</v>
      </c>
      <c r="L1392" s="27" t="str">
        <f t="shared" si="352"/>
        <v>N/A</v>
      </c>
    </row>
    <row r="1393" spans="1:12" x14ac:dyDescent="0.25">
      <c r="A1393" s="37" t="s">
        <v>589</v>
      </c>
      <c r="B1393" s="22" t="s">
        <v>49</v>
      </c>
      <c r="C1393" s="28">
        <v>1296845</v>
      </c>
      <c r="D1393" s="24" t="str">
        <f t="shared" si="349"/>
        <v>N/A</v>
      </c>
      <c r="E1393" s="28">
        <v>1468258</v>
      </c>
      <c r="F1393" s="24" t="str">
        <f t="shared" si="350"/>
        <v>N/A</v>
      </c>
      <c r="G1393" s="28">
        <v>1773917</v>
      </c>
      <c r="H1393" s="24" t="str">
        <f t="shared" si="351"/>
        <v>N/A</v>
      </c>
      <c r="I1393" s="25">
        <v>13.22</v>
      </c>
      <c r="J1393" s="25">
        <v>20.82</v>
      </c>
      <c r="K1393" s="26" t="s">
        <v>1191</v>
      </c>
      <c r="L1393" s="27" t="str">
        <f t="shared" si="352"/>
        <v>Yes</v>
      </c>
    </row>
    <row r="1394" spans="1:12" x14ac:dyDescent="0.25">
      <c r="A1394" s="37" t="s">
        <v>591</v>
      </c>
      <c r="B1394" s="22" t="s">
        <v>49</v>
      </c>
      <c r="C1394" s="23">
        <v>4235</v>
      </c>
      <c r="D1394" s="24" t="str">
        <f t="shared" si="349"/>
        <v>N/A</v>
      </c>
      <c r="E1394" s="23">
        <v>4741</v>
      </c>
      <c r="F1394" s="24" t="str">
        <f t="shared" si="350"/>
        <v>N/A</v>
      </c>
      <c r="G1394" s="23">
        <v>5620</v>
      </c>
      <c r="H1394" s="24" t="str">
        <f t="shared" si="351"/>
        <v>N/A</v>
      </c>
      <c r="I1394" s="25">
        <v>11.95</v>
      </c>
      <c r="J1394" s="25">
        <v>18.54</v>
      </c>
      <c r="K1394" s="26" t="s">
        <v>1191</v>
      </c>
      <c r="L1394" s="27" t="str">
        <f t="shared" si="352"/>
        <v>Yes</v>
      </c>
    </row>
    <row r="1395" spans="1:12" x14ac:dyDescent="0.25">
      <c r="A1395" s="37" t="s">
        <v>590</v>
      </c>
      <c r="B1395" s="22" t="s">
        <v>49</v>
      </c>
      <c r="C1395" s="28">
        <v>306.22077922</v>
      </c>
      <c r="D1395" s="24" t="str">
        <f t="shared" si="349"/>
        <v>N/A</v>
      </c>
      <c r="E1395" s="28">
        <v>309.6937355</v>
      </c>
      <c r="F1395" s="24" t="str">
        <f t="shared" si="350"/>
        <v>N/A</v>
      </c>
      <c r="G1395" s="28">
        <v>315.64359431000003</v>
      </c>
      <c r="H1395" s="24" t="str">
        <f t="shared" si="351"/>
        <v>N/A</v>
      </c>
      <c r="I1395" s="25">
        <v>1.1339999999999999</v>
      </c>
      <c r="J1395" s="25">
        <v>1.921</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401844303</v>
      </c>
      <c r="D1399" s="24" t="str">
        <f t="shared" si="349"/>
        <v>N/A</v>
      </c>
      <c r="E1399" s="28">
        <v>433477464</v>
      </c>
      <c r="F1399" s="24" t="str">
        <f t="shared" si="350"/>
        <v>N/A</v>
      </c>
      <c r="G1399" s="28">
        <v>460164582</v>
      </c>
      <c r="H1399" s="24" t="str">
        <f t="shared" si="351"/>
        <v>N/A</v>
      </c>
      <c r="I1399" s="25">
        <v>7.8719999999999999</v>
      </c>
      <c r="J1399" s="25">
        <v>6.157</v>
      </c>
      <c r="K1399" s="26" t="s">
        <v>1191</v>
      </c>
      <c r="L1399" s="27" t="str">
        <f t="shared" si="352"/>
        <v>Yes</v>
      </c>
    </row>
    <row r="1400" spans="1:12" x14ac:dyDescent="0.25">
      <c r="A1400" s="37" t="s">
        <v>583</v>
      </c>
      <c r="B1400" s="22" t="s">
        <v>49</v>
      </c>
      <c r="C1400" s="23">
        <v>10279</v>
      </c>
      <c r="D1400" s="24" t="str">
        <f t="shared" si="349"/>
        <v>N/A</v>
      </c>
      <c r="E1400" s="23">
        <v>10567</v>
      </c>
      <c r="F1400" s="24" t="str">
        <f t="shared" si="350"/>
        <v>N/A</v>
      </c>
      <c r="G1400" s="23">
        <v>10878</v>
      </c>
      <c r="H1400" s="24" t="str">
        <f t="shared" si="351"/>
        <v>N/A</v>
      </c>
      <c r="I1400" s="25">
        <v>2.802</v>
      </c>
      <c r="J1400" s="25">
        <v>2.9430000000000001</v>
      </c>
      <c r="K1400" s="26" t="s">
        <v>1191</v>
      </c>
      <c r="L1400" s="27" t="str">
        <f t="shared" si="352"/>
        <v>Yes</v>
      </c>
    </row>
    <row r="1401" spans="1:12" x14ac:dyDescent="0.25">
      <c r="A1401" s="37" t="s">
        <v>584</v>
      </c>
      <c r="B1401" s="22" t="s">
        <v>49</v>
      </c>
      <c r="C1401" s="28">
        <v>39093.715634</v>
      </c>
      <c r="D1401" s="24" t="str">
        <f t="shared" si="349"/>
        <v>N/A</v>
      </c>
      <c r="E1401" s="28">
        <v>41021.809784999998</v>
      </c>
      <c r="F1401" s="24" t="str">
        <f t="shared" si="350"/>
        <v>N/A</v>
      </c>
      <c r="G1401" s="28">
        <v>42302.314947999999</v>
      </c>
      <c r="H1401" s="24" t="str">
        <f t="shared" si="351"/>
        <v>N/A</v>
      </c>
      <c r="I1401" s="25">
        <v>4.9320000000000004</v>
      </c>
      <c r="J1401" s="25">
        <v>3.1219999999999999</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574945874</v>
      </c>
      <c r="D1403" s="24" t="str">
        <f t="shared" ref="D1403:D1426" si="353">IF($B1403="N/A","N/A",IF(C1403&gt;10,"No",IF(C1403&lt;-10,"No","Yes")))</f>
        <v>N/A</v>
      </c>
      <c r="E1403" s="38">
        <v>623145538</v>
      </c>
      <c r="F1403" s="24" t="str">
        <f t="shared" ref="F1403:F1426" si="354">IF($B1403="N/A","N/A",IF(E1403&gt;10,"No",IF(E1403&lt;-10,"No","Yes")))</f>
        <v>N/A</v>
      </c>
      <c r="G1403" s="38">
        <v>663700841</v>
      </c>
      <c r="H1403" s="24" t="str">
        <f t="shared" ref="H1403:H1426" si="355">IF($B1403="N/A","N/A",IF(G1403&gt;10,"No",IF(G1403&lt;-10,"No","Yes")))</f>
        <v>N/A</v>
      </c>
      <c r="I1403" s="25">
        <v>8.3829999999999991</v>
      </c>
      <c r="J1403" s="25">
        <v>6.508</v>
      </c>
      <c r="K1403" s="26" t="s">
        <v>1191</v>
      </c>
      <c r="L1403" s="27" t="str">
        <f t="shared" ref="L1403:L1426" si="356">IF(J1403="Div by 0", "N/A", IF(K1403="N/A","N/A", IF(J1403&gt;VALUE(MID(K1403,1,2)), "No", IF(J1403&lt;-1*VALUE(MID(K1403,1,2)), "No", "Yes"))))</f>
        <v>Yes</v>
      </c>
    </row>
    <row r="1404" spans="1:12" x14ac:dyDescent="0.25">
      <c r="A1404" s="40" t="s">
        <v>454</v>
      </c>
      <c r="B1404" s="22" t="s">
        <v>49</v>
      </c>
      <c r="C1404" s="30">
        <v>20474</v>
      </c>
      <c r="D1404" s="30" t="str">
        <f t="shared" si="353"/>
        <v>N/A</v>
      </c>
      <c r="E1404" s="30">
        <v>20908</v>
      </c>
      <c r="F1404" s="30" t="str">
        <f t="shared" si="354"/>
        <v>N/A</v>
      </c>
      <c r="G1404" s="30">
        <v>21732</v>
      </c>
      <c r="H1404" s="24" t="str">
        <f t="shared" si="355"/>
        <v>N/A</v>
      </c>
      <c r="I1404" s="25">
        <v>2.12</v>
      </c>
      <c r="J1404" s="25">
        <v>3.9409999999999998</v>
      </c>
      <c r="K1404" s="26" t="s">
        <v>1191</v>
      </c>
      <c r="L1404" s="27" t="str">
        <f t="shared" si="356"/>
        <v>Yes</v>
      </c>
    </row>
    <row r="1405" spans="1:12" ht="12.75" customHeight="1" x14ac:dyDescent="0.25">
      <c r="A1405" s="40" t="s">
        <v>752</v>
      </c>
      <c r="B1405" s="22" t="s">
        <v>49</v>
      </c>
      <c r="C1405" s="38">
        <v>28081.756081</v>
      </c>
      <c r="D1405" s="24" t="str">
        <f t="shared" si="353"/>
        <v>N/A</v>
      </c>
      <c r="E1405" s="38">
        <v>29804.167687000001</v>
      </c>
      <c r="F1405" s="24" t="str">
        <f t="shared" si="354"/>
        <v>N/A</v>
      </c>
      <c r="G1405" s="38">
        <v>30540.25589</v>
      </c>
      <c r="H1405" s="24" t="str">
        <f t="shared" si="355"/>
        <v>N/A</v>
      </c>
      <c r="I1405" s="25">
        <v>6.1340000000000003</v>
      </c>
      <c r="J1405" s="25">
        <v>2.4700000000000002</v>
      </c>
      <c r="K1405" s="26" t="s">
        <v>1191</v>
      </c>
      <c r="L1405" s="27" t="str">
        <f t="shared" si="356"/>
        <v>Yes</v>
      </c>
    </row>
    <row r="1406" spans="1:12" x14ac:dyDescent="0.25">
      <c r="A1406" s="39" t="s">
        <v>523</v>
      </c>
      <c r="B1406" s="22" t="s">
        <v>49</v>
      </c>
      <c r="C1406" s="38">
        <v>16243.589243</v>
      </c>
      <c r="D1406" s="24" t="str">
        <f t="shared" si="353"/>
        <v>N/A</v>
      </c>
      <c r="E1406" s="38">
        <v>16533.555785</v>
      </c>
      <c r="F1406" s="24" t="str">
        <f t="shared" si="354"/>
        <v>N/A</v>
      </c>
      <c r="G1406" s="38">
        <v>17110.672237999999</v>
      </c>
      <c r="H1406" s="24" t="str">
        <f t="shared" si="355"/>
        <v>N/A</v>
      </c>
      <c r="I1406" s="25">
        <v>1.7849999999999999</v>
      </c>
      <c r="J1406" s="25">
        <v>3.4910000000000001</v>
      </c>
      <c r="K1406" s="26" t="s">
        <v>1191</v>
      </c>
      <c r="L1406" s="27" t="str">
        <f t="shared" si="356"/>
        <v>Yes</v>
      </c>
    </row>
    <row r="1407" spans="1:12" x14ac:dyDescent="0.25">
      <c r="A1407" s="39" t="s">
        <v>526</v>
      </c>
      <c r="B1407" s="22" t="s">
        <v>49</v>
      </c>
      <c r="C1407" s="38">
        <v>33063.224460999998</v>
      </c>
      <c r="D1407" s="24" t="str">
        <f t="shared" si="353"/>
        <v>N/A</v>
      </c>
      <c r="E1407" s="38">
        <v>35372.347416999997</v>
      </c>
      <c r="F1407" s="24" t="str">
        <f t="shared" si="354"/>
        <v>N/A</v>
      </c>
      <c r="G1407" s="38">
        <v>35984.864328000003</v>
      </c>
      <c r="H1407" s="24" t="str">
        <f t="shared" si="355"/>
        <v>N/A</v>
      </c>
      <c r="I1407" s="25">
        <v>6.984</v>
      </c>
      <c r="J1407" s="25">
        <v>1.732</v>
      </c>
      <c r="K1407" s="26" t="s">
        <v>1191</v>
      </c>
      <c r="L1407" s="27" t="str">
        <f t="shared" si="356"/>
        <v>Yes</v>
      </c>
    </row>
    <row r="1408" spans="1:12" x14ac:dyDescent="0.25">
      <c r="A1408" s="39" t="s">
        <v>529</v>
      </c>
      <c r="B1408" s="22" t="s">
        <v>49</v>
      </c>
      <c r="C1408" s="38">
        <v>11133.246886000001</v>
      </c>
      <c r="D1408" s="24" t="str">
        <f t="shared" si="353"/>
        <v>N/A</v>
      </c>
      <c r="E1408" s="38">
        <v>12234.748899</v>
      </c>
      <c r="F1408" s="24" t="str">
        <f t="shared" si="354"/>
        <v>N/A</v>
      </c>
      <c r="G1408" s="38">
        <v>13526.504327000001</v>
      </c>
      <c r="H1408" s="24" t="str">
        <f t="shared" si="355"/>
        <v>N/A</v>
      </c>
      <c r="I1408" s="25">
        <v>9.8940000000000001</v>
      </c>
      <c r="J1408" s="25">
        <v>10.56</v>
      </c>
      <c r="K1408" s="26" t="s">
        <v>1191</v>
      </c>
      <c r="L1408" s="27" t="str">
        <f t="shared" si="356"/>
        <v>Yes</v>
      </c>
    </row>
    <row r="1409" spans="1:12" x14ac:dyDescent="0.25">
      <c r="A1409" s="39" t="s">
        <v>531</v>
      </c>
      <c r="B1409" s="22" t="s">
        <v>49</v>
      </c>
      <c r="C1409" s="38">
        <v>1685.4324323999999</v>
      </c>
      <c r="D1409" s="24" t="str">
        <f t="shared" si="353"/>
        <v>N/A</v>
      </c>
      <c r="E1409" s="38">
        <v>2350.5308642</v>
      </c>
      <c r="F1409" s="24" t="str">
        <f t="shared" si="354"/>
        <v>N/A</v>
      </c>
      <c r="G1409" s="38">
        <v>3891.0909090999999</v>
      </c>
      <c r="H1409" s="24" t="str">
        <f t="shared" si="355"/>
        <v>N/A</v>
      </c>
      <c r="I1409" s="25">
        <v>39.46</v>
      </c>
      <c r="J1409" s="25">
        <v>65.540000000000006</v>
      </c>
      <c r="K1409" s="26" t="s">
        <v>1191</v>
      </c>
      <c r="L1409" s="27" t="str">
        <f t="shared" si="356"/>
        <v>No</v>
      </c>
    </row>
    <row r="1410" spans="1:12" ht="12.75" customHeight="1" x14ac:dyDescent="0.25">
      <c r="A1410" s="37" t="s">
        <v>455</v>
      </c>
      <c r="B1410" s="22" t="s">
        <v>49</v>
      </c>
      <c r="C1410" s="24">
        <v>16.980161890000002</v>
      </c>
      <c r="D1410" s="24" t="str">
        <f t="shared" si="353"/>
        <v>N/A</v>
      </c>
      <c r="E1410" s="24">
        <v>15.631448309</v>
      </c>
      <c r="F1410" s="24" t="str">
        <f t="shared" si="354"/>
        <v>N/A</v>
      </c>
      <c r="G1410" s="24">
        <v>15.58419207</v>
      </c>
      <c r="H1410" s="24" t="str">
        <f t="shared" si="355"/>
        <v>N/A</v>
      </c>
      <c r="I1410" s="25">
        <v>-7.94</v>
      </c>
      <c r="J1410" s="25">
        <v>-0.30199999999999999</v>
      </c>
      <c r="K1410" s="26" t="s">
        <v>1191</v>
      </c>
      <c r="L1410" s="27" t="str">
        <f t="shared" si="356"/>
        <v>Yes</v>
      </c>
    </row>
    <row r="1411" spans="1:12" x14ac:dyDescent="0.25">
      <c r="A1411" s="39" t="s">
        <v>523</v>
      </c>
      <c r="B1411" s="22" t="s">
        <v>49</v>
      </c>
      <c r="C1411" s="24">
        <v>10.177230105</v>
      </c>
      <c r="D1411" s="24" t="str">
        <f t="shared" si="353"/>
        <v>N/A</v>
      </c>
      <c r="E1411" s="24">
        <v>10.821598571999999</v>
      </c>
      <c r="F1411" s="24" t="str">
        <f t="shared" si="354"/>
        <v>N/A</v>
      </c>
      <c r="G1411" s="24">
        <v>11.208700307000001</v>
      </c>
      <c r="H1411" s="24" t="str">
        <f t="shared" si="355"/>
        <v>N/A</v>
      </c>
      <c r="I1411" s="25">
        <v>6.3310000000000004</v>
      </c>
      <c r="J1411" s="25">
        <v>3.577</v>
      </c>
      <c r="K1411" s="26" t="s">
        <v>1191</v>
      </c>
      <c r="L1411" s="27" t="str">
        <f t="shared" si="356"/>
        <v>Yes</v>
      </c>
    </row>
    <row r="1412" spans="1:12" x14ac:dyDescent="0.25">
      <c r="A1412" s="39" t="s">
        <v>526</v>
      </c>
      <c r="B1412" s="22" t="s">
        <v>49</v>
      </c>
      <c r="C1412" s="24">
        <v>29.817358914</v>
      </c>
      <c r="D1412" s="24" t="str">
        <f t="shared" si="353"/>
        <v>N/A</v>
      </c>
      <c r="E1412" s="24">
        <v>29.000537758</v>
      </c>
      <c r="F1412" s="24" t="str">
        <f t="shared" si="354"/>
        <v>N/A</v>
      </c>
      <c r="G1412" s="24">
        <v>28.426157978999999</v>
      </c>
      <c r="H1412" s="24" t="str">
        <f t="shared" si="355"/>
        <v>N/A</v>
      </c>
      <c r="I1412" s="25">
        <v>-2.74</v>
      </c>
      <c r="J1412" s="25">
        <v>-1.98</v>
      </c>
      <c r="K1412" s="26" t="s">
        <v>1191</v>
      </c>
      <c r="L1412" s="27" t="str">
        <f t="shared" si="356"/>
        <v>Yes</v>
      </c>
    </row>
    <row r="1413" spans="1:12" x14ac:dyDescent="0.25">
      <c r="A1413" s="39" t="s">
        <v>529</v>
      </c>
      <c r="B1413" s="22" t="s">
        <v>49</v>
      </c>
      <c r="C1413" s="24">
        <v>9.2636579571999995</v>
      </c>
      <c r="D1413" s="24" t="str">
        <f t="shared" si="353"/>
        <v>N/A</v>
      </c>
      <c r="E1413" s="24">
        <v>7.5319360725999998</v>
      </c>
      <c r="F1413" s="24" t="str">
        <f t="shared" si="354"/>
        <v>N/A</v>
      </c>
      <c r="G1413" s="24">
        <v>6.1786009431000002</v>
      </c>
      <c r="H1413" s="24" t="str">
        <f t="shared" si="355"/>
        <v>N/A</v>
      </c>
      <c r="I1413" s="25">
        <v>-18.7</v>
      </c>
      <c r="J1413" s="25">
        <v>-18</v>
      </c>
      <c r="K1413" s="26" t="s">
        <v>1191</v>
      </c>
      <c r="L1413" s="27" t="str">
        <f t="shared" si="356"/>
        <v>Yes</v>
      </c>
    </row>
    <row r="1414" spans="1:12" x14ac:dyDescent="0.25">
      <c r="A1414" s="39" t="s">
        <v>531</v>
      </c>
      <c r="B1414" s="22" t="s">
        <v>49</v>
      </c>
      <c r="C1414" s="24">
        <v>0.48783703610000001</v>
      </c>
      <c r="D1414" s="24" t="str">
        <f t="shared" si="353"/>
        <v>N/A</v>
      </c>
      <c r="E1414" s="24">
        <v>0.34810262580000001</v>
      </c>
      <c r="F1414" s="24" t="str">
        <f t="shared" si="354"/>
        <v>N/A</v>
      </c>
      <c r="G1414" s="24">
        <v>0.39438892129999997</v>
      </c>
      <c r="H1414" s="24" t="str">
        <f t="shared" si="355"/>
        <v>N/A</v>
      </c>
      <c r="I1414" s="25">
        <v>-28.6</v>
      </c>
      <c r="J1414" s="25">
        <v>13.3</v>
      </c>
      <c r="K1414" s="26" t="s">
        <v>1191</v>
      </c>
      <c r="L1414" s="27" t="str">
        <f t="shared" si="356"/>
        <v>Yes</v>
      </c>
    </row>
    <row r="1415" spans="1:12" ht="25.5" customHeight="1" x14ac:dyDescent="0.25">
      <c r="A1415" s="40" t="s">
        <v>744</v>
      </c>
      <c r="B1415" s="22" t="s">
        <v>49</v>
      </c>
      <c r="C1415" s="38">
        <v>401844303</v>
      </c>
      <c r="D1415" s="24" t="str">
        <f t="shared" si="353"/>
        <v>N/A</v>
      </c>
      <c r="E1415" s="38">
        <v>433477464</v>
      </c>
      <c r="F1415" s="24" t="str">
        <f t="shared" si="354"/>
        <v>N/A</v>
      </c>
      <c r="G1415" s="38">
        <v>460164582</v>
      </c>
      <c r="H1415" s="24" t="str">
        <f t="shared" si="355"/>
        <v>N/A</v>
      </c>
      <c r="I1415" s="25">
        <v>7.8719999999999999</v>
      </c>
      <c r="J1415" s="25">
        <v>6.157</v>
      </c>
      <c r="K1415" s="26" t="s">
        <v>1191</v>
      </c>
      <c r="L1415" s="27" t="str">
        <f t="shared" si="356"/>
        <v>Yes</v>
      </c>
    </row>
    <row r="1416" spans="1:12" ht="12.75" customHeight="1" x14ac:dyDescent="0.25">
      <c r="A1416" s="40" t="s">
        <v>456</v>
      </c>
      <c r="B1416" s="22" t="s">
        <v>49</v>
      </c>
      <c r="C1416" s="30">
        <v>10279</v>
      </c>
      <c r="D1416" s="30" t="str">
        <f t="shared" si="353"/>
        <v>N/A</v>
      </c>
      <c r="E1416" s="30">
        <v>10567</v>
      </c>
      <c r="F1416" s="30" t="str">
        <f t="shared" si="354"/>
        <v>N/A</v>
      </c>
      <c r="G1416" s="30">
        <v>10878</v>
      </c>
      <c r="H1416" s="24" t="str">
        <f t="shared" si="355"/>
        <v>N/A</v>
      </c>
      <c r="I1416" s="25">
        <v>2.802</v>
      </c>
      <c r="J1416" s="25">
        <v>2.9430000000000001</v>
      </c>
      <c r="K1416" s="26" t="s">
        <v>1191</v>
      </c>
      <c r="L1416" s="27" t="str">
        <f t="shared" si="356"/>
        <v>Yes</v>
      </c>
    </row>
    <row r="1417" spans="1:12" ht="25" x14ac:dyDescent="0.25">
      <c r="A1417" s="40" t="s">
        <v>753</v>
      </c>
      <c r="B1417" s="22" t="s">
        <v>49</v>
      </c>
      <c r="C1417" s="38">
        <v>39093.715634</v>
      </c>
      <c r="D1417" s="24" t="str">
        <f t="shared" si="353"/>
        <v>N/A</v>
      </c>
      <c r="E1417" s="38">
        <v>41021.809784999998</v>
      </c>
      <c r="F1417" s="24" t="str">
        <f t="shared" si="354"/>
        <v>N/A</v>
      </c>
      <c r="G1417" s="38">
        <v>42302.314947999999</v>
      </c>
      <c r="H1417" s="24" t="str">
        <f t="shared" si="355"/>
        <v>N/A</v>
      </c>
      <c r="I1417" s="25">
        <v>4.9320000000000004</v>
      </c>
      <c r="J1417" s="25">
        <v>3.1219999999999999</v>
      </c>
      <c r="K1417" s="26" t="s">
        <v>1191</v>
      </c>
      <c r="L1417" s="27" t="str">
        <f t="shared" si="356"/>
        <v>Yes</v>
      </c>
    </row>
    <row r="1418" spans="1:12" x14ac:dyDescent="0.25">
      <c r="A1418" s="39" t="s">
        <v>585</v>
      </c>
      <c r="B1418" s="22" t="s">
        <v>49</v>
      </c>
      <c r="C1418" s="38">
        <v>27005.602317000001</v>
      </c>
      <c r="D1418" s="24" t="str">
        <f t="shared" si="353"/>
        <v>N/A</v>
      </c>
      <c r="E1418" s="38">
        <v>27432.979126999999</v>
      </c>
      <c r="F1418" s="24" t="str">
        <f t="shared" si="354"/>
        <v>N/A</v>
      </c>
      <c r="G1418" s="38">
        <v>29952.154439999998</v>
      </c>
      <c r="H1418" s="24" t="str">
        <f t="shared" si="355"/>
        <v>N/A</v>
      </c>
      <c r="I1418" s="25">
        <v>1.583</v>
      </c>
      <c r="J1418" s="25">
        <v>9.1829999999999998</v>
      </c>
      <c r="K1418" s="26" t="s">
        <v>1191</v>
      </c>
      <c r="L1418" s="27" t="str">
        <f t="shared" si="356"/>
        <v>Yes</v>
      </c>
    </row>
    <row r="1419" spans="1:12" x14ac:dyDescent="0.25">
      <c r="A1419" s="39" t="s">
        <v>586</v>
      </c>
      <c r="B1419" s="22" t="s">
        <v>49</v>
      </c>
      <c r="C1419" s="38">
        <v>40480.491709000002</v>
      </c>
      <c r="D1419" s="24" t="str">
        <f t="shared" si="353"/>
        <v>N/A</v>
      </c>
      <c r="E1419" s="38">
        <v>42571.648062</v>
      </c>
      <c r="F1419" s="24" t="str">
        <f t="shared" si="354"/>
        <v>N/A</v>
      </c>
      <c r="G1419" s="38">
        <v>43647.713135999998</v>
      </c>
      <c r="H1419" s="24" t="str">
        <f t="shared" si="355"/>
        <v>N/A</v>
      </c>
      <c r="I1419" s="25">
        <v>5.1660000000000004</v>
      </c>
      <c r="J1419" s="25">
        <v>2.528</v>
      </c>
      <c r="K1419" s="26" t="s">
        <v>1191</v>
      </c>
      <c r="L1419" s="27" t="str">
        <f t="shared" si="356"/>
        <v>Yes</v>
      </c>
    </row>
    <row r="1420" spans="1:12" x14ac:dyDescent="0.25">
      <c r="A1420" s="39" t="s">
        <v>587</v>
      </c>
      <c r="B1420" s="22" t="s">
        <v>49</v>
      </c>
      <c r="C1420" s="38">
        <v>26474</v>
      </c>
      <c r="D1420" s="24" t="str">
        <f t="shared" si="353"/>
        <v>N/A</v>
      </c>
      <c r="E1420" s="38">
        <v>19241.461538</v>
      </c>
      <c r="F1420" s="24" t="str">
        <f t="shared" si="354"/>
        <v>N/A</v>
      </c>
      <c r="G1420" s="38">
        <v>26845.411765000001</v>
      </c>
      <c r="H1420" s="24" t="str">
        <f t="shared" si="355"/>
        <v>N/A</v>
      </c>
      <c r="I1420" s="25">
        <v>-27.3</v>
      </c>
      <c r="J1420" s="25">
        <v>39.520000000000003</v>
      </c>
      <c r="K1420" s="26" t="s">
        <v>1191</v>
      </c>
      <c r="L1420" s="27" t="str">
        <f t="shared" si="356"/>
        <v>No</v>
      </c>
    </row>
    <row r="1421" spans="1:12" x14ac:dyDescent="0.25">
      <c r="A1421" s="39" t="s">
        <v>588</v>
      </c>
      <c r="B1421" s="22" t="s">
        <v>49</v>
      </c>
      <c r="C1421" s="38">
        <v>2946.6666667</v>
      </c>
      <c r="D1421" s="24" t="str">
        <f t="shared" si="353"/>
        <v>N/A</v>
      </c>
      <c r="E1421" s="38">
        <v>13148.75</v>
      </c>
      <c r="F1421" s="24" t="str">
        <f t="shared" si="354"/>
        <v>N/A</v>
      </c>
      <c r="G1421" s="38">
        <v>11447</v>
      </c>
      <c r="H1421" s="24" t="str">
        <f t="shared" si="355"/>
        <v>N/A</v>
      </c>
      <c r="I1421" s="25">
        <v>346.2</v>
      </c>
      <c r="J1421" s="25">
        <v>-12.9</v>
      </c>
      <c r="K1421" s="26" t="s">
        <v>1191</v>
      </c>
      <c r="L1421" s="27" t="str">
        <f t="shared" si="356"/>
        <v>Yes</v>
      </c>
    </row>
    <row r="1422" spans="1:12" ht="25" x14ac:dyDescent="0.25">
      <c r="A1422" s="37" t="s">
        <v>457</v>
      </c>
      <c r="B1422" s="22" t="s">
        <v>49</v>
      </c>
      <c r="C1422" s="24">
        <v>8.5249137472999994</v>
      </c>
      <c r="D1422" s="24" t="str">
        <f t="shared" si="353"/>
        <v>N/A</v>
      </c>
      <c r="E1422" s="24">
        <v>7.9002063459</v>
      </c>
      <c r="F1422" s="24" t="str">
        <f t="shared" si="354"/>
        <v>N/A</v>
      </c>
      <c r="G1422" s="24">
        <v>7.8007013317</v>
      </c>
      <c r="H1422" s="24" t="str">
        <f t="shared" si="355"/>
        <v>N/A</v>
      </c>
      <c r="I1422" s="25">
        <v>-7.33</v>
      </c>
      <c r="J1422" s="25">
        <v>-1.26</v>
      </c>
      <c r="K1422" s="26" t="s">
        <v>1191</v>
      </c>
      <c r="L1422" s="27" t="str">
        <f t="shared" si="356"/>
        <v>Yes</v>
      </c>
    </row>
    <row r="1423" spans="1:12" x14ac:dyDescent="0.25">
      <c r="A1423" s="39" t="s">
        <v>523</v>
      </c>
      <c r="B1423" s="22" t="s">
        <v>49</v>
      </c>
      <c r="C1423" s="24">
        <v>2.5430801708000002</v>
      </c>
      <c r="D1423" s="24" t="str">
        <f t="shared" si="353"/>
        <v>N/A</v>
      </c>
      <c r="E1423" s="24">
        <v>2.6130503768</v>
      </c>
      <c r="F1423" s="24" t="str">
        <f t="shared" si="354"/>
        <v>N/A</v>
      </c>
      <c r="G1423" s="24">
        <v>2.5205586103000002</v>
      </c>
      <c r="H1423" s="24" t="str">
        <f t="shared" si="355"/>
        <v>N/A</v>
      </c>
      <c r="I1423" s="25">
        <v>2.7509999999999999</v>
      </c>
      <c r="J1423" s="25">
        <v>-3.54</v>
      </c>
      <c r="K1423" s="26" t="s">
        <v>1191</v>
      </c>
      <c r="L1423" s="27" t="str">
        <f t="shared" si="356"/>
        <v>Yes</v>
      </c>
    </row>
    <row r="1424" spans="1:12" x14ac:dyDescent="0.25">
      <c r="A1424" s="39" t="s">
        <v>526</v>
      </c>
      <c r="B1424" s="22" t="s">
        <v>49</v>
      </c>
      <c r="C1424" s="24">
        <v>18.478391476999999</v>
      </c>
      <c r="D1424" s="24" t="str">
        <f t="shared" si="353"/>
        <v>N/A</v>
      </c>
      <c r="E1424" s="24">
        <v>18.237689176</v>
      </c>
      <c r="F1424" s="24" t="str">
        <f t="shared" si="354"/>
        <v>N/A</v>
      </c>
      <c r="G1424" s="24">
        <v>17.705497358999999</v>
      </c>
      <c r="H1424" s="24" t="str">
        <f t="shared" si="355"/>
        <v>N/A</v>
      </c>
      <c r="I1424" s="25">
        <v>-1.3</v>
      </c>
      <c r="J1424" s="25">
        <v>-2.92</v>
      </c>
      <c r="K1424" s="26" t="s">
        <v>1191</v>
      </c>
      <c r="L1424" s="27" t="str">
        <f t="shared" si="356"/>
        <v>Yes</v>
      </c>
    </row>
    <row r="1425" spans="1:13" x14ac:dyDescent="0.25">
      <c r="A1425" s="39" t="s">
        <v>529</v>
      </c>
      <c r="B1425" s="22" t="s">
        <v>49</v>
      </c>
      <c r="C1425" s="24">
        <v>8.8225313900000005E-2</v>
      </c>
      <c r="D1425" s="24" t="str">
        <f t="shared" si="353"/>
        <v>N/A</v>
      </c>
      <c r="E1425" s="24">
        <v>7.1890726099999996E-2</v>
      </c>
      <c r="F1425" s="24" t="str">
        <f t="shared" si="354"/>
        <v>N/A</v>
      </c>
      <c r="G1425" s="24">
        <v>8.2640610599999997E-2</v>
      </c>
      <c r="H1425" s="24" t="str">
        <f t="shared" si="355"/>
        <v>N/A</v>
      </c>
      <c r="I1425" s="25">
        <v>-18.5</v>
      </c>
      <c r="J1425" s="25">
        <v>14.95</v>
      </c>
      <c r="K1425" s="26" t="s">
        <v>1191</v>
      </c>
      <c r="L1425" s="27" t="str">
        <f t="shared" si="356"/>
        <v>Yes</v>
      </c>
    </row>
    <row r="1426" spans="1:13" x14ac:dyDescent="0.25">
      <c r="A1426" s="39" t="s">
        <v>531</v>
      </c>
      <c r="B1426" s="22" t="s">
        <v>49</v>
      </c>
      <c r="C1426" s="24">
        <v>1.9777177100000001E-2</v>
      </c>
      <c r="D1426" s="24" t="str">
        <f t="shared" si="353"/>
        <v>N/A</v>
      </c>
      <c r="E1426" s="24">
        <v>1.71902531E-2</v>
      </c>
      <c r="F1426" s="24" t="str">
        <f t="shared" si="354"/>
        <v>N/A</v>
      </c>
      <c r="G1426" s="24">
        <v>2.2408461399999999E-2</v>
      </c>
      <c r="H1426" s="24" t="str">
        <f t="shared" si="355"/>
        <v>N/A</v>
      </c>
      <c r="I1426" s="25">
        <v>-13.1</v>
      </c>
      <c r="J1426" s="25">
        <v>30.36</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2025-04-09T22:50:32Z</dcterms:modified>
</cp:coreProperties>
</file>