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55C2C629-718B-44A2-8CDA-708A49E3F34D}"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<sst xmlns="http://schemas.openxmlformats.org/spreadsheetml/2006/main" count="7839" uniqueCount="1749">
  <si>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</si>
  <si>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</si>
  <si>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</si>
  <si>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</si>
  <si>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</si>
  <si>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</si>
  <si>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</si>
  <si>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</si>
  <si>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</si>
  <si>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</si>
  <si>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</si>
  <si>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</si>
  <si>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</si>
  <si>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</si>
  <si>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</si>
  <si>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</si>
  <si>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</si>
  <si>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</si>
  <si>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</si>
  <si>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</si>
  <si>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</si>
  <si>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</si>
  <si>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</si>
  <si>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</si>
  <si>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</si>
  <si>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</si>
  <si>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</si>
  <si>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</si>
  <si>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</si>
  <si>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</si>
  <si>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</si>
  <si>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</si>
  <si>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</si>
  <si>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</si>
  <si>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</si>
  <si>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</si>
  <si>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</si>
  <si>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</si>
  <si>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</si>
  <si>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</si>
  <si>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</si>
  <si>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</si>
  <si>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</si>
  <si>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</si>
  <si>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</si>
  <si>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</si>
  <si>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</si>
  <si>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</si>
  <si>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</si>
  <si>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</si>
  <si>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</si>
  <si>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</si>
  <si>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</si>
  <si>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</si>
  <si>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</si>
  <si>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</si>
  <si>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</si>
  <si>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</si>
  <si>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</si>
  <si>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</si>
  <si>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</si>
  <si>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</si>
  <si>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</si>
  <si>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</si>
  <si>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</si>
  <si>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</si>
  <si>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</si>
  <si>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</si>
  <si>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</si>
  <si>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</si>
  <si>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</si>
  <si>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</si>
  <si>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</si>
  <si>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</si>
  <si>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</si>
  <si>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</si>
  <si>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</si>
  <si>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</si>
  <si>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</si>
  <si>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</si>
  <si>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</si>
  <si>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</si>
  <si>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</si>
  <si>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</si>
  <si>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</si>
  <si>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</si>
  <si>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</si>
  <si>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</si>
  <si>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</si>
  <si>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</si>
  <si>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</si>
  <si>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</si>
  <si>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</si>
  <si>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</si>
  <si>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</si>
  <si>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</si>
  <si>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</si>
  <si>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</si>
  <si>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</si>
  <si>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</si>
  <si>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</si>
  <si>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</si>
  <si>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</si>
  <si>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</si>
  <si>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</si>
  <si>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</si>
  <si>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</si>
  <si>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</si>
  <si>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</si>
  <si>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</si>
  <si>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</si>
  <si>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</si>
  <si>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</si>
  <si>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</si>
  <si>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</si>
  <si>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</si>
  <si>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</si>
  <si>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</si>
  <si>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</si>
  <si>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</si>
  <si>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</si>
  <si>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</si>
  <si>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</si>
  <si>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</si>
  <si>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</si>
  <si>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</si>
  <si>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</si>
  <si>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</si>
  <si>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</si>
  <si>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</si>
  <si>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</si>
  <si>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</si>
  <si>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</si>
  <si>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</si>
  <si>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</si>
  <si>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</si>
  <si>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</si>
  <si>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</si>
  <si>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</si>
  <si>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</si>
  <si>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</si>
  <si>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</si>
  <si>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</si>
  <si>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</si>
  <si>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</si>
  <si>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</si>
  <si>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</si>
  <si>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</si>
  <si>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</si>
  <si>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</si>
  <si>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</si>
  <si>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</si>
  <si>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</si>
  <si>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</si>
  <si>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</si>
  <si>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</si>
  <si>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</si>
  <si>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</si>
  <si>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</si>
  <si>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</si>
  <si>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</si>
  <si>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</si>
  <si>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</si>
  <si>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</si>
  <si>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</si>
  <si>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</si>
  <si>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</si>
  <si>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</si>
  <si>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</si>
  <si>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</si>
  <si>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</si>
  <si>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</si>
  <si>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</si>
  <si>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</si>
  <si>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</si>
  <si>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</si>
  <si>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</si>
  <si>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</si>
  <si>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</si>
  <si>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</si>
  <si>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</si>
  <si>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</si>
  <si>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</si>
  <si>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</si>
  <si>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</si>
  <si>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</si>
  <si>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</si>
  <si>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</si>
  <si>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</si>
  <si>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</si>
  <si>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</si>
  <si>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</si>
  <si>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</si>
  <si>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</si>
  <si>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</si>
  <si>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</si>
  <si>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</si>
  <si>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</si>
  <si>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</si>
  <si>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</si>
  <si>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</si>
  <si>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</si>
  <si>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</si>
  <si>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</si>
  <si>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</si>
  <si>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</si>
  <si>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</si>
  <si>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</si>
  <si>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</si>
  <si>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</si>
  <si>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</si>
  <si>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</si>
  <si>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</si>
  <si>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</si>
  <si>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</si>
  <si>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</si>
  <si>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</si>
  <si>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</si>
  <si>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</si>
  <si>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</si>
  <si>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</si>
  <si>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</si>
  <si>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</si>
  <si>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</si>
  <si>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</si>
  <si>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</si>
  <si>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</si>
  <si>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</si>
  <si>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</si>
  <si>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</si>
  <si>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</si>
  <si>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</si>
  <si>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</si>
  <si>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</si>
  <si>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</si>
  <si>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</si>
  <si>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</si>
  <si>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</si>
  <si>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</si>
  <si>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</si>
  <si>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</si>
  <si>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</si>
  <si>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</si>
  <si>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</si>
  <si>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</si>
  <si>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</si>
  <si>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</si>
  <si>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</si>
  <si>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</si>
  <si>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</si>
  <si>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</si>
  <si>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</si>
  <si>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</si>
  <si>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</si>
  <si>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</si>
  <si>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</si>
  <si>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</si>
  <si>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</si>
  <si>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</si>
  <si>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</si>
  <si>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</si>
  <si>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</si>
  <si>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</si>
  <si>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</si>
  <si>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</si>
  <si>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</si>
  <si>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</si>
  <si>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</si>
  <si>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</si>
  <si>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</si>
  <si>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</si>
  <si>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</si>
  <si>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</si>
  <si>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</si>
  <si>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</si>
  <si>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</si>
  <si>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</si>
  <si>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</si>
  <si>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</si>
  <si>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</si>
  <si>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</si>
  <si>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</si>
  <si>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</si>
  <si>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</si>
  <si>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</si>
  <si>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</si>
  <si>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</si>
  <si>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</si>
  <si>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</si>
  <si>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</si>
  <si>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</si>
  <si>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</si>
  <si>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</si>
  <si>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</si>
  <si>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</si>
  <si>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</si>
  <si>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</si>
  <si>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</si>
  <si>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</si>
  <si>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</si>
  <si>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</si>
  <si>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</si>
  <si>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</si>
  <si>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</si>
  <si>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</si>
  <si>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</si>
  <si>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</si>
  <si>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</si>
  <si>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</si>
  <si>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</si>
  <si>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</si>
  <si>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</si>
  <si>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</si>
  <si>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</si>
  <si>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</si>
  <si>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</si>
  <si>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</si>
  <si>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</si>
  <si>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</si>
  <si>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</si>
  <si>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</si>
  <si>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</si>
  <si>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</si>
  <si>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</si>
  <si>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</si>
  <si>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</si>
  <si>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</si>
  <si>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</si>
  <si>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</si>
  <si>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</si>
  <si>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</si>
  <si>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</si>
  <si>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</si>
  <si>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</si>
  <si>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</si>
  <si>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</si>
  <si>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</si>
  <si>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</si>
  <si>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</si>
  <si>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</si>
  <si>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</si>
  <si>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</si>
  <si>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</si>
  <si>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</si>
  <si>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</si>
  <si>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</si>
  <si>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</si>
  <si>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</si>
  <si>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</si>
  <si>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</si>
  <si>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</si>
  <si>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</si>
  <si>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</si>
  <si>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</si>
  <si>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</si>
  <si>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</si>
  <si>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</si>
  <si>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</si>
  <si>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</si>
  <si>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</si>
  <si>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</si>
  <si>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</si>
  <si>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</si>
  <si>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</si>
  <si>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</si>
  <si>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</si>
  <si>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</si>
  <si>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</si>
  <si>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</si>
  <si>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</si>
  <si>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</si>
  <si>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</si>
  <si>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</si>
  <si>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</si>
  <si>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</si>
  <si>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</si>
  <si>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</si>
  <si>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</si>
  <si>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</si>
  <si>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</si>
  <si>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</si>
  <si>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</si>
  <si>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</si>
  <si>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</si>
  <si>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</si>
  <si>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</si>
  <si>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</si>
  <si>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</si>
  <si>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</si>
  <si>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</si>
  <si>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</si>
  <si>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</si>
  <si>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</si>
  <si>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</si>
  <si>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</si>
  <si>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</si>
  <si>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</si>
  <si>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</si>
  <si>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</si>
  <si>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</si>
  <si>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</si>
  <si>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</si>
  <si>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</si>
  <si>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</si>
  <si>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</si>
  <si>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</si>
  <si>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</si>
  <si>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</si>
  <si>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</si>
  <si>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</si>
  <si>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</si>
  <si>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</si>
  <si>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</si>
  <si>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</si>
  <si>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</si>
  <si>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</si>
  <si>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</si>
  <si>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</si>
  <si>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</si>
  <si>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</si>
  <si>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</si>
  <si>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</si>
  <si>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</si>
  <si>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</si>
  <si>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</si>
  <si>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</si>
  <si>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</si>
  <si>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</si>
  <si>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</si>
  <si>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</si>
  <si>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</si>
  <si>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</si>
  <si>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</si>
  <si>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</si>
  <si>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</si>
  <si>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</si>
  <si>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</si>
  <si>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</si>
  <si>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</si>
  <si>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</si>
  <si>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</si>
  <si>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</si>
  <si>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</si>
  <si>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</si>
  <si>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</si>
  <si>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</si>
  <si>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</si>
  <si>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</si>
  <si>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</si>
  <si>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</si>
  <si>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</si>
  <si>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</si>
  <si>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</si>
  <si>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</si>
  <si>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</si>
  <si>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</si>
  <si>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</si>
  <si>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</si>
  <si>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</si>
  <si>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</si>
  <si>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</si>
  <si>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</si>
  <si>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</si>
  <si>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</si>
  <si>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</si>
  <si>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</si>
  <si>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</si>
  <si>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</si>
  <si>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</si>
  <si>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</si>
  <si>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</si>
  <si>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</si>
  <si>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</si>
  <si>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</si>
  <si>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</si>
  <si>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</si>
  <si>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</si>
  <si>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</si>
  <si>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</si>
  <si>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</si>
  <si>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</si>
  <si>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</si>
  <si>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</si>
  <si>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</si>
  <si>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</si>
  <si>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</si>
  <si>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</si>
  <si>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</si>
  <si>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</si>
  <si>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</si>
  <si>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</si>
  <si>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</si>
  <si>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</si>
  <si>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</si>
  <si>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</si>
  <si>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</si>
  <si>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</si>
  <si>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</si>
  <si>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</si>
  <si>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</si>
  <si>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</si>
  <si>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</si>
  <si>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</si>
  <si>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</si>
  <si>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</si>
  <si>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</si>
  <si>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</si>
  <si>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</si>
  <si>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</si>
  <si>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</si>
  <si>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</si>
  <si>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</si>
  <si>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</si>
  <si>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</si>
  <si>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</si>
  <si>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</si>
  <si>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</si>
  <si>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</si>
  <si>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</si>
  <si>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</si>
  <si>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</si>
  <si>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</si>
  <si>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</si>
  <si>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</si>
  <si>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</si>
  <si>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</si>
  <si>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</si>
  <si>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</si>
  <si>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</si>
  <si>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</si>
  <si>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</si>
  <si>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</si>
  <si>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</si>
  <si>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</si>
  <si>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</si>
  <si>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</si>
  <si>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</si>
  <si>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</si>
  <si>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</si>
  <si>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</si>
  <si>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</si>
  <si>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</si>
  <si>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</si>
  <si>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</si>
  <si>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</si>
  <si>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</si>
  <si>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</si>
  <si>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</si>
  <si>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</si>
  <si>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</si>
  <si>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</si>
  <si>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</si>
  <si>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</si>
  <si>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</si>
  <si>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</si>
  <si>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</si>
  <si>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</si>
  <si>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</si>
  <si>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</si>
  <si>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</si>
  <si>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</si>
  <si>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</si>
  <si>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</si>
  <si>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</si>
  <si>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</si>
  <si>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</si>
  <si>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</si>
  <si>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</si>
  <si>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</si>
  <si>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</si>
  <si>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</si>
  <si>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</si>
  <si>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</si>
  <si>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</si>
  <si>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</si>
  <si>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</si>
  <si>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</si>
  <si>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</si>
  <si>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</si>
  <si>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</si>
  <si>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</si>
  <si>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</si>
  <si>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</si>
  <si>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</si>
  <si>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</si>
  <si>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</si>
  <si>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</si>
  <si>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</si>
  <si>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</si>
  <si>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</si>
  <si>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</si>
  <si>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</si>
  <si>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</si>
  <si>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</si>
  <si>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</si>
  <si>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</si>
  <si>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</si>
  <si>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</si>
  <si>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</si>
  <si>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</si>
  <si>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</si>
  <si>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</si>
  <si>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</si>
  <si>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</si>
  <si>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</si>
  <si>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</si>
  <si>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</si>
  <si>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</si>
  <si>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</si>
  <si>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</si>
  <si>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</si>
  <si>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</si>
  <si>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</si>
  <si>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</si>
  <si>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</si>
  <si>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</si>
  <si>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</si>
  <si>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</si>
  <si>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</si>
  <si>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</si>
  <si>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</si>
  <si>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</si>
  <si>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</si>
  <si>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</si>
  <si>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</si>
  <si>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</si>
  <si>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</si>
  <si>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</si>
  <si>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</si>
  <si>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</si>
  <si>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</si>
  <si>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</si>
  <si>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</si>
  <si>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</si>
  <si>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</si>
  <si>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</si>
  <si>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</si>
  <si>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</si>
  <si>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</si>
  <si>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</si>
  <si>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</si>
  <si>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</si>
  <si>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</si>
  <si>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</si>
  <si>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</si>
  <si>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</si>
  <si>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</si>
  <si>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</si>
  <si>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</si>
  <si>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</si>
  <si>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</si>
  <si>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</si>
  <si>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</si>
  <si>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</si>
  <si>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</si>
  <si>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</si>
  <si>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</si>
  <si>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</si>
  <si>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</si>
  <si>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</si>
  <si>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</si>
  <si>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</si>
  <si>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</si>
  <si>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</si>
  <si>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</si>
  <si>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</si>
  <si>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</si>
  <si>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</si>
  <si>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</si>
  <si>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</si>
  <si>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</si>
  <si>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</si>
  <si>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</si>
  <si>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</si>
  <si>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</si>
  <si>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</si>
  <si>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</si>
  <si>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</si>
  <si>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</si>
  <si>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</si>
  <si>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</si>
  <si>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</si>
  <si>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</si>
  <si>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</si>
  <si>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</si>
  <si>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</si>
  <si>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</si>
  <si>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</si>
  <si>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</si>
  <si>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</si>
  <si>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</si>
  <si>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</si>
  <si>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</si>
  <si>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</si>
  <si>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</si>
  <si>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</si>
  <si>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</si>
  <si>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</si>
  <si>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</si>
  <si>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</si>
  <si>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</si>
  <si>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</si>
  <si>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</si>
  <si>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</si>
  <si>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</si>
  <si>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</si>
  <si>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</si>
  <si>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</si>
  <si>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</si>
  <si>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</si>
  <si>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</si>
  <si>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</si>
  <si>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</si>
  <si>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</si>
  <si>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</si>
  <si>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</si>
  <si>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</si>
  <si>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</si>
  <si>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</si>
  <si>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</si>
  <si>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</si>
  <si>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</si>
  <si>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</si>
  <si>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</si>
  <si>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</si>
  <si>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</si>
  <si>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</si>
  <si>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</si>
  <si>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</si>
  <si>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</si>
  <si>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</si>
  <si>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</si>
  <si>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</si>
  <si>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</si>
  <si>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</si>
  <si>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</si>
  <si>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</si>
  <si>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</si>
  <si>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</si>
  <si>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</si>
  <si>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</si>
  <si>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</si>
  <si>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</si>
  <si>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</si>
  <si>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</si>
  <si>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</si>
  <si>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</si>
  <si>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</si>
  <si>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</si>
  <si>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</si>
  <si>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</si>
  <si>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</si>
  <si>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</si>
  <si>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</si>
  <si>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</si>
  <si>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</si>
  <si>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</si>
  <si>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</si>
  <si>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</si>
  <si>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</si>
  <si>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</si>
  <si>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</si>
  <si>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</si>
  <si>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</si>
  <si>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</si>
  <si>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</si>
  <si>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</si>
  <si>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</si>
  <si>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</si>
  <si>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</si>
  <si>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</si>
  <si>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</si>
  <si>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</si>
  <si>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</si>
  <si>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</si>
  <si>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</si>
  <si>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</si>
  <si>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</si>
  <si>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</si>
  <si>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</si>
  <si>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</si>
  <si>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</si>
  <si>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</si>
  <si>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</si>
  <si>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</si>
  <si>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</si>
  <si>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</si>
  <si>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</si>
  <si>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</si>
  <si>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</si>
  <si>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</si>
  <si>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</si>
  <si>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</si>
  <si>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</si>
  <si>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</si>
  <si>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</si>
  <si>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</si>
  <si>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</si>
  <si>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</si>
  <si>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</si>
  <si>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</si>
  <si>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</si>
  <si>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</si>
  <si>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</si>
  <si>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</si>
  <si>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</si>
  <si>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</si>
  <si>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</si>
  <si>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</si>
  <si>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</si>
  <si>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</si>
  <si>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</si>
  <si>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</si>
  <si>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</si>
  <si>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</si>
  <si>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</si>
  <si>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</si>
  <si>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</si>
  <si>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</si>
  <si>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</si>
  <si>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</si>
  <si>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</si>
  <si>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</si>
  <si>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</si>
  <si>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</si>
  <si>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</si>
  <si>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</si>
  <si>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</si>
  <si>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</si>
  <si>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</si>
  <si>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</si>
  <si>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</si>
  <si>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</si>
  <si>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</si>
  <si>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</si>
  <si>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</si>
  <si>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</si>
  <si>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</si>
  <si>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</si>
  <si>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</si>
  <si>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</si>
  <si>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</si>
  <si>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</si>
  <si>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</si>
  <si>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</si>
  <si>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</si>
  <si>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</si>
  <si>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</si>
  <si>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</si>
  <si>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</si>
  <si>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</si>
  <si>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</si>
  <si>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</si>
  <si>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</si>
  <si>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</si>
  <si>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</si>
  <si>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</si>
  <si>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</si>
  <si>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</si>
  <si>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</si>
  <si>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</si>
  <si>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</si>
  <si>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</si>
  <si>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</si>
  <si>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</si>
  <si>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</si>
  <si>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</si>
  <si>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</si>
  <si>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</si>
  <si>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</si>
  <si>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</si>
  <si>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</si>
  <si>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</si>
  <si>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</si>
  <si>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</si>
  <si>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</si>
  <si>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</si>
  <si>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</si>
  <si>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</si>
  <si>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</si>
  <si>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</si>
  <si>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</si>
  <si>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</si>
  <si>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</si>
  <si>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</si>
  <si>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</si>
  <si>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</si>
  <si>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</si>
  <si>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</si>
  <si>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</si>
  <si>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</si>
  <si>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</si>
  <si>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</si>
  <si>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</si>
  <si>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</si>
  <si>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</si>
  <si>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</si>
  <si>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</si>
  <si>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</si>
  <si>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</si>
  <si>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</si>
  <si>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</si>
  <si>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</si>
  <si>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</si>
  <si>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</si>
  <si>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</si>
  <si>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</si>
  <si>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</si>
  <si>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</si>
  <si>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</si>
  <si>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</si>
  <si>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</si>
  <si>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</si>
  <si>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</si>
  <si>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</si>
  <si>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</si>
  <si>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</si>
  <si>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</si>
  <si>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</si>
  <si>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</si>
  <si>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</si>
  <si>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</si>
  <si>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</si>
  <si>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</si>
  <si>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</si>
  <si>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</si>
  <si>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</si>
  <si>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</si>
  <si>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</si>
  <si>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</si>
  <si>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</si>
  <si>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</si>
  <si>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</si>
  <si>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</si>
  <si>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</si>
  <si>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</si>
  <si>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</si>
  <si>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</si>
  <si>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</si>
  <si>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</si>
  <si>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</si>
  <si>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</si>
  <si>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</si>
  <si>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</si>
  <si>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</si>
  <si>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</si>
  <si>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</si>
  <si>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</si>
  <si>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</si>
  <si>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</si>
  <si>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</si>
  <si>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</si>
  <si>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</si>
  <si>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</si>
  <si>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</si>
  <si>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</si>
  <si>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</si>
  <si>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</si>
  <si>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</si>
  <si>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</si>
  <si>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</si>
  <si>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</si>
  <si>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</si>
  <si>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</si>
  <si>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</si>
  <si>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</si>
  <si>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</si>
  <si>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</si>
  <si>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</si>
  <si>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</si>
  <si>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</si>
  <si>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</si>
  <si>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</si>
  <si>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</si>
  <si>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</si>
  <si>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</si>
  <si>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</si>
  <si>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</si>
  <si>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</si>
  <si>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</si>
  <si>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</si>
  <si>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</si>
  <si>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</si>
  <si>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</si>
  <si>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</si>
  <si>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</si>
  <si>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</si>
  <si>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</si>
  <si>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</si>
  <si>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</si>
  <si>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</si>
  <si>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</si>
  <si>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</si>
  <si>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</si>
  <si>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</si>
  <si>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</si>
  <si>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</si>
  <si>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</si>
  <si>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</si>
  <si>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</si>
  <si>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</si>
  <si>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</si>
  <si>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</si>
  <si>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</si>
  <si>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</si>
  <si>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</si>
  <si>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</si>
  <si>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</si>
  <si>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</si>
  <si>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</si>
  <si>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</si>
  <si>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</si>
  <si>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</si>
  <si>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</si>
  <si>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</si>
  <si>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</si>
  <si>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</si>
  <si>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</si>
  <si>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</si>
  <si>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</si>
  <si>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</si>
  <si>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</si>
  <si>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</si>
  <si>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</si>
  <si>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</si>
  <si>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</si>
  <si>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</si>
  <si>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</si>
  <si>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</si>
  <si>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</si>
  <si>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</si>
  <si>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</si>
  <si>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</si>
  <si>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</si>
  <si>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</si>
  <si>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</si>
  <si>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</si>
  <si>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</si>
  <si>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</si>
  <si>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</si>
  <si>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</si>
  <si>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</si>
  <si>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</si>
  <si>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</si>
  <si>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</si>
  <si>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</si>
  <si>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</si>
  <si>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</si>
  <si>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</si>
  <si>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</si>
  <si>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</si>
  <si>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</si>
  <si>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</si>
  <si>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</si>
  <si>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</si>
  <si>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</si>
  <si>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</si>
  <si>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</si>
  <si>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</si>
  <si>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</si>
  <si>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</si>
  <si>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</si>
  <si>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</si>
  <si>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</si>
  <si>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</si>
  <si>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</si>
  <si>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</si>
  <si>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</si>
  <si>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</si>
  <si>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</si>
  <si>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</si>
  <si>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</si>
  <si>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</si>
  <si>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</si>
  <si>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</si>
  <si>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</si>
  <si>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</si>
  <si>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</si>
  <si>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</si>
  <si>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</si>
  <si>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</si>
  <si>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</si>
  <si>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</si>
  <si>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</si>
  <si>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</si>
  <si>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</si>
  <si>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</si>
  <si>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</si>
  <si>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</si>
  <si>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</si>
  <si>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</si>
  <si>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</si>
  <si>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</si>
  <si>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</si>
  <si>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</si>
  <si>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</si>
  <si>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</si>
  <si>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</si>
  <si>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</si>
  <si>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</si>
  <si>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</si>
  <si>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</si>
  <si>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</si>
  <si>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</si>
  <si>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</si>
  <si>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</si>
  <si>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</si>
  <si>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</si>
  <si>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</si>
  <si>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</si>
  <si>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</si>
  <si>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</si>
  <si>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</si>
  <si>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</si>
  <si>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</si>
  <si>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</si>
  <si>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</si>
  <si>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</si>
  <si>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</si>
  <si>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</si>
  <si>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</si>
  <si>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</si>
  <si>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</si>
  <si>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</si>
  <si>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</si>
  <si>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</si>
  <si>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</si>
  <si>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</si>
  <si>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</si>
  <si>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</si>
  <si>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</si>
  <si>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</si>
  <si>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</si>
  <si>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</si>
  <si>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</si>
  <si>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</si>
  <si>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</si>
  <si>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</si>
  <si>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</si>
  <si>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</si>
  <si>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</si>
  <si>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</si>
  <si>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</si>
  <si>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</si>
  <si>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</si>
  <si>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</si>
  <si>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</si>
  <si>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</si>
  <si>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</si>
  <si>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</si>
  <si>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</si>
  <si>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</si>
  <si>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</si>
  <si>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</si>
  <si>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</si>
  <si>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</si>
  <si>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</si>
  <si>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</si>
  <si>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</si>
  <si>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</si>
  <si>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</si>
  <si>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</si>
  <si>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</si>
  <si>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</si>
  <si>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</si>
  <si>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</si>
  <si>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</si>
  <si>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</si>
  <si>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</si>
  <si>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</si>
  <si>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</si>
  <si>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</si>
  <si>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</si>
  <si>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</si>
  <si>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</si>
  <si>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</si>
  <si>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</si>
  <si>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</si>
  <si>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</si>
  <si>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</si>
  <si>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</si>
  <si>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</si>
  <si>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</si>
  <si>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</si>
  <si>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</si>
  <si>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</si>
  <si>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</si>
  <si>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</si>
  <si>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</si>
  <si>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</si>
  <si>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</si>
  <si>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</si>
  <si>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</si>
  <si>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</si>
  <si>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</si>
  <si>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</si>
  <si>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</si>
  <si>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</si>
  <si>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</si>
  <si>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</si>
  <si>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</si>
  <si>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</si>
  <si>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</si>
  <si>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</si>
  <si>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</si>
  <si>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</si>
  <si>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</si>
  <si>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</si>
  <si>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</si>
  <si>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</si>
  <si>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</si>
  <si>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</si>
  <si>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</si>
  <si>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</si>
  <si>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</si>
  <si>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</si>
  <si>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</si>
  <si>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</si>
  <si>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</si>
  <si>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</si>
  <si>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</si>
  <si>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</si>
  <si>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</si>
  <si>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</si>
  <si>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</si>
  <si>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</si>
  <si>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</si>
  <si>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</si>
  <si>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</si>
  <si>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</si>
  <si>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</si>
  <si>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</si>
  <si>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</si>
  <si>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</si>
  <si>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</si>
  <si>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</si>
  <si>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</si>
  <si>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</si>
  <si>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</si>
  <si>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</si>
  <si>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</si>
  <si>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</si>
  <si>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</si>
  <si>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</si>
  <si>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</si>
  <si>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</si>
  <si>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</si>
  <si>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</si>
  <si>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</si>
  <si>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</si>
  <si>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</si>
  <si>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</si>
  <si>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</si>
  <si>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</si>
  <si>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</si>
  <si>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</si>
  <si>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</si>
  <si>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</si>
  <si>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</si>
  <si>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</si>
  <si>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</si>
  <si>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</si>
  <si>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</si>
  <si>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</si>
  <si>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</si>
  <si>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</si>
  <si>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</si>
  <si>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</si>
  <si>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</si>
  <si>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</si>
  <si>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</si>
  <si>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</si>
  <si>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</si>
  <si>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</si>
  <si>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</si>
  <si>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</si>
  <si>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</si>
  <si>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</si>
  <si>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</si>
  <si>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</si>
  <si>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</si>
  <si>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</si>
  <si>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</si>
  <si>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</si>
  <si>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</si>
  <si>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</si>
  <si>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</si>
  <si>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</si>
  <si>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</si>
  <si>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</si>
  <si>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</si>
  <si>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</si>
  <si>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</si>
  <si>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</si>
  <si>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</si>
  <si>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</si>
  <si>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</si>
  <si>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</si>
  <si>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</si>
  <si>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</si>
  <si>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</si>
  <si>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</si>
  <si>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</si>
  <si>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</si>
  <si>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</si>
  <si>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</si>
  <si>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</si>
  <si>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</si>
  <si>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</si>
  <si>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</si>
  <si>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</si>
  <si>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</si>
  <si>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</si>
  <si>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</si>
  <si>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</si>
  <si>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</si>
  <si>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</si>
  <si>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</si>
  <si>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</si>
  <si>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</si>
  <si>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</si>
  <si>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</si>
  <si>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</si>
  <si>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</si>
  <si>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</si>
  <si>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</si>
  <si>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</si>
  <si>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</si>
  <si>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</si>
  <si>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</si>
  <si>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</si>
  <si>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</si>
  <si>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</si>
  <si>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</si>
  <si>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</si>
  <si>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</si>
  <si>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</si>
  <si>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</si>
  <si>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</si>
  <si>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</si>
  <si>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</si>
  <si>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</si>
  <si>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</si>
  <si>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</si>
  <si>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</si>
  <si>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</si>
  <si>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</si>
  <si>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</si>
  <si>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</si>
  <si>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</si>
  <si>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</si>
  <si>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</si>
  <si>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</si>
  <si>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</si>
  <si>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</si>
  <si>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</si>
  <si>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</si>
  <si>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</si>
  <si>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</si>
  <si>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</si>
  <si>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</si>
  <si>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</si>
  <si>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</si>
  <si>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</si>
  <si>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</si>
  <si>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</si>
  <si>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</si>
  <si>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</si>
  <si>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</si>
  <si>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</si>
  <si>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</si>
  <si>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</si>
  <si>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</si>
  <si>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</si>
  <si>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</si>
  <si>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</si>
  <si>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</si>
  <si>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</si>
  <si>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</si>
  <si>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</si>
  <si>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</si>
  <si>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</si>
  <si>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</si>
  <si>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</si>
  <si>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</si>
  <si>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</si>
  <si>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</si>
  <si>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</si>
  <si>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</si>
  <si>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</si>
  <si>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</si>
  <si>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</si>
  <si>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</si>
  <si>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</si>
  <si>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</si>
  <si>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</si>
  <si>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</si>
  <si>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</si>
  <si>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</si>
  <si>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</si>
  <si>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</si>
  <si>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</si>
  <si>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</si>
  <si>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</si>
  <si>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</si>
  <si>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</si>
  <si>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</si>
  <si>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</si>
  <si>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</si>
  <si>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</si>
  <si>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</si>
  <si>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</si>
  <si>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</si>
  <si>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</si>
  <si>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</si>
  <si>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</si>
  <si>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</si>
  <si>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</si>
  <si>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</si>
  <si>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</si>
  <si>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</si>
  <si>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</si>
  <si>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</si>
  <si>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</si>
  <si>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</si>
  <si>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</si>
  <si>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</si>
  <si>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</si>
  <si>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</si>
  <si>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</si>
  <si>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</si>
  <si>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</si>
  <si>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</si>
  <si>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</si>
  <si>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</si>
  <si>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</si>
  <si>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</si>
  <si>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</si>
  <si>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</si>
  <si>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</si>
  <si>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</si>
  <si>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</si>
  <si>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</si>
  <si>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</si>
  <si>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</si>
  <si>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</si>
  <si>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</si>
  <si>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</si>
  <si>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</si>
  <si>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</si>
  <si>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</si>
  <si>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</si>
  <si>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</si>
  <si>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</si>
  <si>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</si>
  <si>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</si>
  <si>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</si>
  <si>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</si>
  <si>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</si>
  <si>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</si>
  <si>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</si>
  <si>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</si>
  <si>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</si>
  <si>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</si>
  <si>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</si>
  <si>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</si>
  <si>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</si>
  <si>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</si>
  <si>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</si>
  <si>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</si>
  <si>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</si>
  <si>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</si>
  <si>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</si>
  <si>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</si>
  <si>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</si>
  <si>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</si>
  <si>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</si>
  <si>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</si>
  <si>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</si>
  <si>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</si>
  <si>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</si>
  <si>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</si>
  <si>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</si>
  <si>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</si>
  <si>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</si>
  <si>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</si>
  <si>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</si>
  <si>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</si>
  <si>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</si>
  <si>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</si>
  <si>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</si>
  <si>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</si>
  <si>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</si>
  <si>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</si>
  <si>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</si>
  <si>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</si>
  <si>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</si>
  <si>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</si>
  <si>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</si>
  <si>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</si>
  <si>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</si>
  <si>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</si>
  <si>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</si>
  <si>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</si>
  <si>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</si>
  <si>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</si>
  <si>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</si>
  <si>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</si>
  <si>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</si>
  <si>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</si>
  <si>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</si>
  <si>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</si>
  <si>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</si>
  <si>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</si>
  <si>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</si>
  <si>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</si>
  <si>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</si>
  <si>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</si>
  <si>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</si>
  <si>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</si>
  <si>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</si>
  <si>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</si>
  <si>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</si>
  <si>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</si>
  <si>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</si>
  <si>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</si>
  <si>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</si>
  <si>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</si>
  <si>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</si>
  <si>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</si>
  <si>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</si>
  <si>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</si>
  <si>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</si>
  <si>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</si>
  <si>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</si>
  <si>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</si>
  <si>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</si>
  <si>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</si>
  <si>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</si>
  <si>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</si>
  <si>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</si>
  <si>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</si>
  <si>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</si>
  <si>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</si>
  <si>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</si>
  <si>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</si>
  <si>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</si>
  <si>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</si>
  <si>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</si>
  <si>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</si>
  <si>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</si>
  <si>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</si>
  <si>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</si>
  <si>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</si>
  <si>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</si>
  <si>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</si>
  <si>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</si>
  <si>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</si>
  <si>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</si>
  <si>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</si>
  <si>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</si>
  <si>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</si>
  <si>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</si>
  <si>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</si>
  <si>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</si>
  <si>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</si>
  <si>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</si>
  <si>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</si>
  <si>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</si>
  <si>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</si>
  <si>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</si>
  <si>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</si>
  <si>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</si>
  <si>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</si>
  <si>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</si>
  <si>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</si>
  <si>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</si>
  <si>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</si>
  <si>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</si>
  <si>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</si>
  <si>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</si>
  <si>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</si>
  <si>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</si>
  <si>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</si>
  <si>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</si>
  <si>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</si>
  <si>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</si>
  <si>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</si>
  <si>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</si>
  <si>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</si>
  <si>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</si>
  <si>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</si>
  <si>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</si>
  <si>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</si>
  <si>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</si>
  <si>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</si>
  <si>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</si>
  <si>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</si>
  <si>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</si>
  <si>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</si>
  <si>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</si>
  <si>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</si>
  <si>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</si>
  <si>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</si>
  <si>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</si>
  <si>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</si>
  <si>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</si>
  <si>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</si>
  <si>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</si>
  <si>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</si>
  <si>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</si>
  <si>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</si>
  <si>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</si>
  <si>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</si>
  <si>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</si>
  <si>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</si>
  <si>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</si>
  <si>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</si>
  <si>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</si>
  <si>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</si>
  <si>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</si>
  <si>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</si>
  <si>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</si>
  <si>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</si>
  <si>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</si>
  <si>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</si>
  <si>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</si>
  <si>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</si>
  <si>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</si>
  <si>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</si>
  <si>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</si>
  <si>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</si>
  <si>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</si>
  <si>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</si>
  <si>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</si>
  <si>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</si>
  <si>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</si>
  <si>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</si>
  <si>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</si>
  <si>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</si>
  <si>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</si>
  <si>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</si>
  <si>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</si>
  <si>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</si>
  <si>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</si>
  <si>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</si>
  <si>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</si>
  <si>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</si>
  <si>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</si>
  <si>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</si>
  <si>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</si>
  <si>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</si>
  <si>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</si>
  <si>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</si>
  <si>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</si>
  <si>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</si>
  <si>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</si>
  <si>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</si>
  <si>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</si>
  <si>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</si>
  <si>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</si>
  <si>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</si>
  <si>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</si>
  <si>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</si>
  <si>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</si>
  <si>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</si>
  <si>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</si>
  <si>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</si>
  <si>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</si>
  <si>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</si>
  <si>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</si>
  <si>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</si>
  <si>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</si>
  <si>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</si>
  <si>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</si>
  <si>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</si>
  <si>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</si>
  <si>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</si>
  <si>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</si>
  <si>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</si>
  <si>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</si>
  <si>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</si>
  <si>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</si>
  <si>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</si>
  <si>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</si>
  <si>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</si>
  <si>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</si>
  <si>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</si>
  <si>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</si>
  <si>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</si>
  <si>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</si>
  <si>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</si>
  <si>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</si>
  <si>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</si>
  <si>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</si>
  <si>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</si>
  <si>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</si>
  <si>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</si>
  <si>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</si>
  <si>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</si>
  <si>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</si>
  <si>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</si>
  <si>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</si>
  <si>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</si>
  <si>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</si>
  <si>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</si>
  <si>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</si>
  <si>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</si>
  <si>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</si>
  <si>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</si>
  <si>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</si>
  <si>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</si>
  <si>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</si>
  <si>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</si>
  <si>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</si>
  <si>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</si>
  <si>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</si>
  <si>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</si>
  <si>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</si>
  <si>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</si>
  <si>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</si>
  <si>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</si>
  <si>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</si>
  <si>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</si>
  <si>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</si>
  <si>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</si>
  <si>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</si>
  <si>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</si>
  <si>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</si>
  <si>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</si>
  <si>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</si>
  <si>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</si>
  <si>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</si>
  <si>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</si>
  <si>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</si>
  <si>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</si>
  <si>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</si>
  <si>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</si>
  <si>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</si>
  <si>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</si>
  <si>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</si>
  <si>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</si>
  <si>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</si>
  <si>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</si>
  <si>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</si>
  <si>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MA</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</si>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</sst>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Border="1" applyAlignment="1">
      <alignment horizontal="left" wrapText="1"/>
    </xf>
    <xf numFmtId="0" fontId="4" fillId="0" borderId="4" xfId="0" applyFont="1" applyBorder="1" applyAlignment="1">
      <alignment horizontal="left" wrapText="1"/>
    </xf>
    <xf numFmtId="0" fontId="4" fillId="0" borderId="2" xfId="0" applyFont="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zoomScaleNormal="100" workbookViewId="0">
      <selection activeCell="A10" sqref="A10"/>
    </sheetView>
  </sheetViews>
  <sheetFormatPr defaultRowHeight="12.5" x14ac:dyDescent="0.25"/>
  <cols>
    <col min="1" max="1" width="106.54296875" customWidth="1"/>
    <col min="2" max="9" width="9.1796875" customWidth="1"/>
  </cols>
  <sheetData>
    <row r="1" spans="1:1" ht="77.25" customHeight="1" x14ac:dyDescent="0.35">
      <c r="A1" s="103" t="s">
        <v>1647</v>
      </c>
    </row>
    <row r="2" spans="1:1" ht="14.5" x14ac:dyDescent="0.35">
      <c r="A2" s="103" t="s">
        <v>650</v>
      </c>
    </row>
    <row r="3" spans="1:1" ht="28.5" x14ac:dyDescent="0.8">
      <c r="A3" s="104" t="s">
        <v>1648</v>
      </c>
    </row>
    <row r="4" spans="1:1" ht="28.5" x14ac:dyDescent="0.8">
      <c r="A4" s="104" t="s">
        <v>1729</v>
      </c>
    </row>
    <row r="5" spans="1:1" ht="17.5" x14ac:dyDescent="0.35">
      <c r="A5" s="105" t="s">
        <v>1743</v>
      </c>
    </row>
    <row r="6" spans="1:1" ht="16.5" customHeight="1" x14ac:dyDescent="0.25">
      <c r="A6" s="106" t="s">
        <v>650</v>
      </c>
    </row>
    <row r="7" spans="1:1" ht="14" x14ac:dyDescent="0.4">
      <c r="A7" s="107" t="s">
        <v>1649</v>
      </c>
    </row>
    <row r="8" spans="1:1" ht="62.15" customHeight="1" x14ac:dyDescent="0.25">
      <c r="A8" s="108" t="s">
        <v>1650</v>
      </c>
    </row>
    <row r="9" spans="1:1" x14ac:dyDescent="0.25">
      <c r="A9" s="109" t="s">
        <v>650</v>
      </c>
    </row>
    <row r="10" spans="1:1" ht="14" x14ac:dyDescent="0.4">
      <c r="A10" s="107" t="s">
        <v>1651</v>
      </c>
    </row>
    <row r="11" spans="1:1" ht="95.15" customHeight="1" x14ac:dyDescent="0.25">
      <c r="A11" s="110" t="s">
        <v>1744</v>
      </c>
    </row>
    <row r="12" spans="1:1" x14ac:dyDescent="0.25">
      <c r="A12" s="111"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1595</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91" t="s">
        <v>213</v>
      </c>
      <c r="C6" s="36">
        <v>0</v>
      </c>
      <c r="D6" s="9" t="str">
        <f>IF($B6="N/A","N/A",IF(C6&lt;0,"No","Yes"))</f>
        <v>N/A</v>
      </c>
      <c r="E6" s="36">
        <v>0</v>
      </c>
      <c r="F6" s="9" t="str">
        <f>IF($B6="N/A","N/A",IF(E6&lt;0,"No","Yes"))</f>
        <v>N/A</v>
      </c>
      <c r="G6" s="36">
        <v>17383</v>
      </c>
      <c r="H6" s="9" t="str">
        <f>IF($B6="N/A","N/A",IF(G6&lt;0,"No","Yes"))</f>
        <v>N/A</v>
      </c>
      <c r="I6" s="10" t="s">
        <v>1746</v>
      </c>
      <c r="J6" s="10" t="s">
        <v>1746</v>
      </c>
      <c r="K6" s="9" t="str">
        <f t="shared" ref="K6:K11" si="0">IF(J6="Div by 0", "N/A", IF(J6="N/A","N/A", IF(J6&gt;30, "No", IF(J6&lt;-30, "No", "Yes"))))</f>
        <v>N/A</v>
      </c>
    </row>
    <row r="7" spans="1:11" x14ac:dyDescent="0.25">
      <c r="A7" s="72" t="s">
        <v>445</v>
      </c>
      <c r="B7" s="91" t="s">
        <v>213</v>
      </c>
      <c r="C7" s="9" t="s">
        <v>1746</v>
      </c>
      <c r="D7" s="9" t="str">
        <f t="shared" ref="D7:D11" si="1">IF($B7="N/A","N/A",IF(C7&lt;0,"No","Yes"))</f>
        <v>N/A</v>
      </c>
      <c r="E7" s="9" t="s">
        <v>1746</v>
      </c>
      <c r="F7" s="9" t="str">
        <f t="shared" ref="F7:F11" si="2">IF($B7="N/A","N/A",IF(E7&lt;0,"No","Yes"))</f>
        <v>N/A</v>
      </c>
      <c r="G7" s="9">
        <v>0.44871426110000001</v>
      </c>
      <c r="H7" s="9" t="str">
        <f t="shared" ref="H7:H11" si="3">IF($B7="N/A","N/A",IF(G7&lt;0,"No","Yes"))</f>
        <v>N/A</v>
      </c>
      <c r="I7" s="10" t="s">
        <v>1746</v>
      </c>
      <c r="J7" s="10" t="s">
        <v>1746</v>
      </c>
      <c r="K7" s="9" t="str">
        <f t="shared" si="0"/>
        <v>N/A</v>
      </c>
    </row>
    <row r="8" spans="1:11" x14ac:dyDescent="0.25">
      <c r="A8" s="72" t="s">
        <v>446</v>
      </c>
      <c r="B8" s="91" t="s">
        <v>213</v>
      </c>
      <c r="C8" s="9" t="s">
        <v>1746</v>
      </c>
      <c r="D8" s="9" t="str">
        <f t="shared" si="1"/>
        <v>N/A</v>
      </c>
      <c r="E8" s="9" t="s">
        <v>1746</v>
      </c>
      <c r="F8" s="9" t="str">
        <f t="shared" si="2"/>
        <v>N/A</v>
      </c>
      <c r="G8" s="9">
        <v>47.719035839999997</v>
      </c>
      <c r="H8" s="9" t="str">
        <f t="shared" si="3"/>
        <v>N/A</v>
      </c>
      <c r="I8" s="10" t="s">
        <v>1746</v>
      </c>
      <c r="J8" s="10" t="s">
        <v>1746</v>
      </c>
      <c r="K8" s="9" t="str">
        <f t="shared" si="0"/>
        <v>N/A</v>
      </c>
    </row>
    <row r="9" spans="1:11" x14ac:dyDescent="0.25">
      <c r="A9" s="72" t="s">
        <v>447</v>
      </c>
      <c r="B9" s="91" t="s">
        <v>213</v>
      </c>
      <c r="C9" s="9" t="s">
        <v>1746</v>
      </c>
      <c r="D9" s="9" t="str">
        <f t="shared" si="1"/>
        <v>N/A</v>
      </c>
      <c r="E9" s="9" t="s">
        <v>1746</v>
      </c>
      <c r="F9" s="9" t="str">
        <f t="shared" si="2"/>
        <v>N/A</v>
      </c>
      <c r="G9" s="9">
        <v>17.649427601999999</v>
      </c>
      <c r="H9" s="9" t="str">
        <f t="shared" si="3"/>
        <v>N/A</v>
      </c>
      <c r="I9" s="10" t="s">
        <v>1746</v>
      </c>
      <c r="J9" s="10" t="s">
        <v>1746</v>
      </c>
      <c r="K9" s="9" t="str">
        <f t="shared" si="0"/>
        <v>N/A</v>
      </c>
    </row>
    <row r="10" spans="1:11" x14ac:dyDescent="0.25">
      <c r="A10" s="72" t="s">
        <v>448</v>
      </c>
      <c r="B10" s="91" t="s">
        <v>213</v>
      </c>
      <c r="C10" s="9" t="s">
        <v>1746</v>
      </c>
      <c r="D10" s="9" t="str">
        <f t="shared" si="1"/>
        <v>N/A</v>
      </c>
      <c r="E10" s="9" t="s">
        <v>1746</v>
      </c>
      <c r="F10" s="9" t="str">
        <f t="shared" si="2"/>
        <v>N/A</v>
      </c>
      <c r="G10" s="9">
        <v>30.673646666</v>
      </c>
      <c r="H10" s="9" t="str">
        <f t="shared" si="3"/>
        <v>N/A</v>
      </c>
      <c r="I10" s="10" t="s">
        <v>1746</v>
      </c>
      <c r="J10" s="10" t="s">
        <v>1746</v>
      </c>
      <c r="K10" s="9" t="str">
        <f t="shared" si="0"/>
        <v>N/A</v>
      </c>
    </row>
    <row r="11" spans="1:11" x14ac:dyDescent="0.25">
      <c r="A11" s="72" t="s">
        <v>204</v>
      </c>
      <c r="B11" s="91" t="s">
        <v>213</v>
      </c>
      <c r="C11" s="9" t="s">
        <v>1746</v>
      </c>
      <c r="D11" s="9" t="str">
        <f t="shared" si="1"/>
        <v>N/A</v>
      </c>
      <c r="E11" s="9" t="s">
        <v>1746</v>
      </c>
      <c r="F11" s="9" t="str">
        <f t="shared" si="2"/>
        <v>N/A</v>
      </c>
      <c r="G11" s="9">
        <v>0</v>
      </c>
      <c r="H11" s="9" t="str">
        <f t="shared" si="3"/>
        <v>N/A</v>
      </c>
      <c r="I11" s="10" t="s">
        <v>1746</v>
      </c>
      <c r="J11" s="10" t="s">
        <v>1746</v>
      </c>
      <c r="K11" s="9" t="str">
        <f t="shared" si="0"/>
        <v>N/A</v>
      </c>
    </row>
    <row r="12" spans="1:11" x14ac:dyDescent="0.25">
      <c r="A12" s="72" t="s">
        <v>655</v>
      </c>
      <c r="B12" s="91" t="s">
        <v>213</v>
      </c>
      <c r="C12" s="9" t="s">
        <v>1746</v>
      </c>
      <c r="D12" s="9" t="str">
        <f t="shared" ref="D12:D23" si="4">IF($B12="N/A","N/A",IF(C12&lt;0,"No","Yes"))</f>
        <v>N/A</v>
      </c>
      <c r="E12" s="9" t="s">
        <v>1746</v>
      </c>
      <c r="F12" s="9" t="str">
        <f t="shared" ref="F12:F23" si="5">IF($B12="N/A","N/A",IF(E12&lt;0,"No","Yes"))</f>
        <v>N/A</v>
      </c>
      <c r="G12" s="9">
        <v>99.965483517999999</v>
      </c>
      <c r="H12" s="9" t="str">
        <f t="shared" ref="H12:H23" si="6">IF($B12="N/A","N/A",IF(G12&lt;0,"No","Yes"))</f>
        <v>N/A</v>
      </c>
      <c r="I12" s="10" t="s">
        <v>1746</v>
      </c>
      <c r="J12" s="10" t="s">
        <v>1746</v>
      </c>
      <c r="K12" s="9" t="str">
        <f t="shared" ref="K12:K23" si="7">IF(J12="Div by 0", "N/A", IF(J12="N/A","N/A", IF(J12&gt;30, "No", IF(J12&lt;-30, "No", "Yes"))))</f>
        <v>N/A</v>
      </c>
    </row>
    <row r="13" spans="1:11" x14ac:dyDescent="0.25">
      <c r="A13" s="72" t="s">
        <v>654</v>
      </c>
      <c r="B13" s="91" t="s">
        <v>213</v>
      </c>
      <c r="C13" s="9" t="s">
        <v>1746</v>
      </c>
      <c r="D13" s="9" t="str">
        <f t="shared" si="4"/>
        <v>N/A</v>
      </c>
      <c r="E13" s="9" t="s">
        <v>1746</v>
      </c>
      <c r="F13" s="9" t="str">
        <f t="shared" si="5"/>
        <v>N/A</v>
      </c>
      <c r="G13" s="9">
        <v>85.319675433</v>
      </c>
      <c r="H13" s="9" t="str">
        <f t="shared" si="6"/>
        <v>N/A</v>
      </c>
      <c r="I13" s="10" t="s">
        <v>1746</v>
      </c>
      <c r="J13" s="10" t="s">
        <v>1746</v>
      </c>
      <c r="K13" s="9" t="str">
        <f t="shared" si="7"/>
        <v>N/A</v>
      </c>
    </row>
    <row r="14" spans="1:11" x14ac:dyDescent="0.25">
      <c r="A14" s="72" t="s">
        <v>855</v>
      </c>
      <c r="B14" s="91" t="s">
        <v>213</v>
      </c>
      <c r="C14" s="10" t="s">
        <v>1746</v>
      </c>
      <c r="D14" s="9" t="str">
        <f t="shared" si="4"/>
        <v>N/A</v>
      </c>
      <c r="E14" s="10" t="s">
        <v>1746</v>
      </c>
      <c r="F14" s="9" t="str">
        <f t="shared" si="5"/>
        <v>N/A</v>
      </c>
      <c r="G14" s="10">
        <v>1.5865371643999999</v>
      </c>
      <c r="H14" s="9" t="str">
        <f t="shared" si="6"/>
        <v>N/A</v>
      </c>
      <c r="I14" s="10" t="s">
        <v>1746</v>
      </c>
      <c r="J14" s="10" t="s">
        <v>1746</v>
      </c>
      <c r="K14" s="9" t="str">
        <f t="shared" si="7"/>
        <v>N/A</v>
      </c>
    </row>
    <row r="15" spans="1:11" x14ac:dyDescent="0.25">
      <c r="A15" s="72" t="s">
        <v>656</v>
      </c>
      <c r="B15" s="91" t="s">
        <v>213</v>
      </c>
      <c r="C15" s="9" t="s">
        <v>1746</v>
      </c>
      <c r="D15" s="9" t="str">
        <f t="shared" si="4"/>
        <v>N/A</v>
      </c>
      <c r="E15" s="9" t="s">
        <v>1746</v>
      </c>
      <c r="F15" s="9" t="str">
        <f t="shared" si="5"/>
        <v>N/A</v>
      </c>
      <c r="G15" s="9">
        <v>0</v>
      </c>
      <c r="H15" s="9" t="str">
        <f t="shared" si="6"/>
        <v>N/A</v>
      </c>
      <c r="I15" s="10" t="s">
        <v>1746</v>
      </c>
      <c r="J15" s="10" t="s">
        <v>1746</v>
      </c>
      <c r="K15" s="9" t="str">
        <f t="shared" si="7"/>
        <v>N/A</v>
      </c>
    </row>
    <row r="16" spans="1:11" x14ac:dyDescent="0.25">
      <c r="A16" s="72" t="s">
        <v>372</v>
      </c>
      <c r="B16" s="91"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5">
      <c r="A17" s="72" t="s">
        <v>856</v>
      </c>
      <c r="B17" s="91"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2" t="s">
        <v>657</v>
      </c>
      <c r="B18" s="91" t="s">
        <v>213</v>
      </c>
      <c r="C18" s="9" t="s">
        <v>1746</v>
      </c>
      <c r="D18" s="9" t="str">
        <f t="shared" si="4"/>
        <v>N/A</v>
      </c>
      <c r="E18" s="9" t="s">
        <v>1746</v>
      </c>
      <c r="F18" s="9" t="str">
        <f t="shared" si="5"/>
        <v>N/A</v>
      </c>
      <c r="G18" s="9">
        <v>1.15054939E-2</v>
      </c>
      <c r="H18" s="9" t="str">
        <f t="shared" si="6"/>
        <v>N/A</v>
      </c>
      <c r="I18" s="10" t="s">
        <v>1746</v>
      </c>
      <c r="J18" s="10" t="s">
        <v>1746</v>
      </c>
      <c r="K18" s="9" t="str">
        <f t="shared" si="7"/>
        <v>N/A</v>
      </c>
    </row>
    <row r="19" spans="1:11" x14ac:dyDescent="0.25">
      <c r="A19" s="72" t="s">
        <v>205</v>
      </c>
      <c r="B19" s="91" t="s">
        <v>213</v>
      </c>
      <c r="C19" s="9" t="s">
        <v>1746</v>
      </c>
      <c r="D19" s="9" t="str">
        <f t="shared" si="4"/>
        <v>N/A</v>
      </c>
      <c r="E19" s="9" t="s">
        <v>1746</v>
      </c>
      <c r="F19" s="9" t="str">
        <f t="shared" si="5"/>
        <v>N/A</v>
      </c>
      <c r="G19" s="9">
        <v>0</v>
      </c>
      <c r="H19" s="9" t="str">
        <f t="shared" si="6"/>
        <v>N/A</v>
      </c>
      <c r="I19" s="10" t="s">
        <v>1746</v>
      </c>
      <c r="J19" s="10" t="s">
        <v>1746</v>
      </c>
      <c r="K19" s="9" t="str">
        <f t="shared" si="7"/>
        <v>N/A</v>
      </c>
    </row>
    <row r="20" spans="1:11" x14ac:dyDescent="0.25">
      <c r="A20" s="72" t="s">
        <v>857</v>
      </c>
      <c r="B20" s="91" t="s">
        <v>213</v>
      </c>
      <c r="C20" s="10" t="s">
        <v>1746</v>
      </c>
      <c r="D20" s="9" t="str">
        <f t="shared" si="4"/>
        <v>N/A</v>
      </c>
      <c r="E20" s="10" t="s">
        <v>1746</v>
      </c>
      <c r="F20" s="9" t="str">
        <f t="shared" si="5"/>
        <v>N/A</v>
      </c>
      <c r="G20" s="10" t="s">
        <v>1746</v>
      </c>
      <c r="H20" s="9" t="str">
        <f t="shared" si="6"/>
        <v>N/A</v>
      </c>
      <c r="I20" s="10" t="s">
        <v>1746</v>
      </c>
      <c r="J20" s="10" t="s">
        <v>1746</v>
      </c>
      <c r="K20" s="9" t="str">
        <f t="shared" si="7"/>
        <v>N/A</v>
      </c>
    </row>
    <row r="21" spans="1:11" x14ac:dyDescent="0.25">
      <c r="A21" s="72" t="s">
        <v>658</v>
      </c>
      <c r="B21" s="91" t="s">
        <v>213</v>
      </c>
      <c r="C21" s="9" t="s">
        <v>1746</v>
      </c>
      <c r="D21" s="9" t="str">
        <f t="shared" si="4"/>
        <v>N/A</v>
      </c>
      <c r="E21" s="9" t="s">
        <v>1746</v>
      </c>
      <c r="F21" s="9" t="str">
        <f t="shared" si="5"/>
        <v>N/A</v>
      </c>
      <c r="G21" s="9">
        <v>2.3010987699999999E-2</v>
      </c>
      <c r="H21" s="9" t="str">
        <f t="shared" si="6"/>
        <v>N/A</v>
      </c>
      <c r="I21" s="10" t="s">
        <v>1746</v>
      </c>
      <c r="J21" s="10" t="s">
        <v>1746</v>
      </c>
      <c r="K21" s="9" t="str">
        <f t="shared" si="7"/>
        <v>N/A</v>
      </c>
    </row>
    <row r="22" spans="1:11" x14ac:dyDescent="0.25">
      <c r="A22" s="72" t="s">
        <v>1710</v>
      </c>
      <c r="B22" s="91" t="s">
        <v>213</v>
      </c>
      <c r="C22" s="9" t="s">
        <v>1746</v>
      </c>
      <c r="D22" s="9" t="str">
        <f t="shared" si="4"/>
        <v>N/A</v>
      </c>
      <c r="E22" s="9" t="s">
        <v>1746</v>
      </c>
      <c r="F22" s="9" t="str">
        <f t="shared" si="5"/>
        <v>N/A</v>
      </c>
      <c r="G22" s="9">
        <v>0</v>
      </c>
      <c r="H22" s="9" t="str">
        <f t="shared" si="6"/>
        <v>N/A</v>
      </c>
      <c r="I22" s="10" t="s">
        <v>1746</v>
      </c>
      <c r="J22" s="10" t="s">
        <v>1746</v>
      </c>
      <c r="K22" s="9" t="str">
        <f t="shared" si="7"/>
        <v>N/A</v>
      </c>
    </row>
    <row r="23" spans="1:11" x14ac:dyDescent="0.25">
      <c r="A23" s="72" t="s">
        <v>858</v>
      </c>
      <c r="B23" s="91" t="s">
        <v>213</v>
      </c>
      <c r="C23" s="10" t="s">
        <v>1746</v>
      </c>
      <c r="D23" s="9" t="str">
        <f t="shared" si="4"/>
        <v>N/A</v>
      </c>
      <c r="E23" s="10" t="s">
        <v>1746</v>
      </c>
      <c r="F23" s="9" t="str">
        <f t="shared" si="5"/>
        <v>N/A</v>
      </c>
      <c r="G23" s="10" t="s">
        <v>1746</v>
      </c>
      <c r="H23" s="9" t="str">
        <f t="shared" si="6"/>
        <v>N/A</v>
      </c>
      <c r="I23" s="10" t="s">
        <v>1746</v>
      </c>
      <c r="J23" s="10" t="s">
        <v>1746</v>
      </c>
      <c r="K23" s="9" t="str">
        <f t="shared" si="7"/>
        <v>N/A</v>
      </c>
    </row>
    <row r="24" spans="1:11" x14ac:dyDescent="0.25">
      <c r="A24" s="72" t="s">
        <v>15</v>
      </c>
      <c r="B24" s="91" t="s">
        <v>213</v>
      </c>
      <c r="C24" s="9" t="s">
        <v>1746</v>
      </c>
      <c r="D24" s="9" t="str">
        <f>IF($B24="N/A","N/A",IF(C24&lt;0,"No","Yes"))</f>
        <v>N/A</v>
      </c>
      <c r="E24" s="9" t="s">
        <v>1746</v>
      </c>
      <c r="F24" s="9" t="str">
        <f>IF($B24="N/A","N/A",IF(E24&lt;0,"No","Yes"))</f>
        <v>N/A</v>
      </c>
      <c r="G24" s="9">
        <v>0</v>
      </c>
      <c r="H24" s="9" t="str">
        <f>IF($B24="N/A","N/A",IF(G24&lt;0,"No","Yes"))</f>
        <v>N/A</v>
      </c>
      <c r="I24" s="10" t="s">
        <v>1746</v>
      </c>
      <c r="J24" s="10" t="s">
        <v>1746</v>
      </c>
      <c r="K24" s="9" t="str">
        <f t="shared" ref="K24:K30" si="8">IF(J24="Div by 0", "N/A", IF(J24="N/A","N/A", IF(J24&gt;30, "No", IF(J24&lt;-30, "No", "Yes"))))</f>
        <v>N/A</v>
      </c>
    </row>
    <row r="25" spans="1:11" x14ac:dyDescent="0.25">
      <c r="A25" s="72" t="s">
        <v>159</v>
      </c>
      <c r="B25" s="91" t="s">
        <v>213</v>
      </c>
      <c r="C25" s="9" t="s">
        <v>1746</v>
      </c>
      <c r="D25" s="9" t="str">
        <f>IF($B25="N/A","N/A",IF(C25&lt;0,"No","Yes"))</f>
        <v>N/A</v>
      </c>
      <c r="E25" s="9" t="s">
        <v>1746</v>
      </c>
      <c r="F25" s="9" t="str">
        <f>IF($B25="N/A","N/A",IF(E25&lt;0,"No","Yes"))</f>
        <v>N/A</v>
      </c>
      <c r="G25" s="9">
        <v>99.919461542999997</v>
      </c>
      <c r="H25" s="9" t="str">
        <f>IF($B25="N/A","N/A",IF(G25&lt;0,"No","Yes"))</f>
        <v>N/A</v>
      </c>
      <c r="I25" s="10" t="s">
        <v>1746</v>
      </c>
      <c r="J25" s="10" t="s">
        <v>1746</v>
      </c>
      <c r="K25" s="9" t="str">
        <f t="shared" si="8"/>
        <v>N/A</v>
      </c>
    </row>
    <row r="26" spans="1:11" x14ac:dyDescent="0.25">
      <c r="A26" s="72" t="s">
        <v>32</v>
      </c>
      <c r="B26" s="91" t="s">
        <v>213</v>
      </c>
      <c r="C26" s="9" t="s">
        <v>1746</v>
      </c>
      <c r="D26" s="9" t="str">
        <f>IF($B26="N/A","N/A",IF(C26&lt;0,"No","Yes"))</f>
        <v>N/A</v>
      </c>
      <c r="E26" s="9" t="s">
        <v>1746</v>
      </c>
      <c r="F26" s="9" t="str">
        <f>IF($B26="N/A","N/A",IF(E26&lt;0,"No","Yes"))</f>
        <v>N/A</v>
      </c>
      <c r="G26" s="9">
        <v>100</v>
      </c>
      <c r="H26" s="9" t="str">
        <f>IF($B26="N/A","N/A",IF(G26&lt;0,"No","Yes"))</f>
        <v>N/A</v>
      </c>
      <c r="I26" s="10" t="s">
        <v>1746</v>
      </c>
      <c r="J26" s="10" t="s">
        <v>1746</v>
      </c>
      <c r="K26" s="9" t="str">
        <f t="shared" si="8"/>
        <v>N/A</v>
      </c>
    </row>
    <row r="27" spans="1:11" x14ac:dyDescent="0.25">
      <c r="A27" s="72" t="s">
        <v>160</v>
      </c>
      <c r="B27" s="91" t="s">
        <v>213</v>
      </c>
      <c r="C27" s="9" t="s">
        <v>1746</v>
      </c>
      <c r="D27" s="9" t="str">
        <f t="shared" ref="D27:D30" si="9">IF($B27="N/A","N/A",IF(C27&lt;0,"No","Yes"))</f>
        <v>N/A</v>
      </c>
      <c r="E27" s="9" t="s">
        <v>1746</v>
      </c>
      <c r="F27" s="9" t="str">
        <f t="shared" ref="F27:F30" si="10">IF($B27="N/A","N/A",IF(E27&lt;0,"No","Yes"))</f>
        <v>N/A</v>
      </c>
      <c r="G27" s="9">
        <v>93.240522349000003</v>
      </c>
      <c r="H27" s="9" t="str">
        <f t="shared" ref="H27:H30" si="11">IF($B27="N/A","N/A",IF(G27&lt;0,"No","Yes"))</f>
        <v>N/A</v>
      </c>
      <c r="I27" s="10" t="s">
        <v>1746</v>
      </c>
      <c r="J27" s="10" t="s">
        <v>1746</v>
      </c>
      <c r="K27" s="9" t="str">
        <f t="shared" si="8"/>
        <v>N/A</v>
      </c>
    </row>
    <row r="28" spans="1:11" x14ac:dyDescent="0.25">
      <c r="A28" s="29" t="s">
        <v>374</v>
      </c>
      <c r="B28" s="91" t="s">
        <v>213</v>
      </c>
      <c r="C28" s="9" t="s">
        <v>1746</v>
      </c>
      <c r="D28" s="9" t="str">
        <f t="shared" si="9"/>
        <v>N/A</v>
      </c>
      <c r="E28" s="9" t="s">
        <v>1746</v>
      </c>
      <c r="F28" s="9" t="str">
        <f t="shared" si="10"/>
        <v>N/A</v>
      </c>
      <c r="G28" s="9">
        <v>20.52580107</v>
      </c>
      <c r="H28" s="9" t="str">
        <f t="shared" si="11"/>
        <v>N/A</v>
      </c>
      <c r="I28" s="10" t="s">
        <v>1746</v>
      </c>
      <c r="J28" s="10" t="s">
        <v>1746</v>
      </c>
      <c r="K28" s="9" t="str">
        <f t="shared" si="8"/>
        <v>N/A</v>
      </c>
    </row>
    <row r="29" spans="1:11" x14ac:dyDescent="0.25">
      <c r="A29" s="29" t="s">
        <v>376</v>
      </c>
      <c r="B29" s="91" t="s">
        <v>213</v>
      </c>
      <c r="C29" s="9" t="s">
        <v>1746</v>
      </c>
      <c r="D29" s="9" t="str">
        <f t="shared" si="9"/>
        <v>N/A</v>
      </c>
      <c r="E29" s="9" t="s">
        <v>1746</v>
      </c>
      <c r="F29" s="9" t="str">
        <f t="shared" si="10"/>
        <v>N/A</v>
      </c>
      <c r="G29" s="9">
        <v>65.253408503000003</v>
      </c>
      <c r="H29" s="9" t="str">
        <f t="shared" si="11"/>
        <v>N/A</v>
      </c>
      <c r="I29" s="10" t="s">
        <v>1746</v>
      </c>
      <c r="J29" s="10" t="s">
        <v>1746</v>
      </c>
      <c r="K29" s="9" t="str">
        <f t="shared" si="8"/>
        <v>N/A</v>
      </c>
    </row>
    <row r="30" spans="1:11" x14ac:dyDescent="0.25">
      <c r="A30" s="29" t="s">
        <v>377</v>
      </c>
      <c r="B30" s="91" t="s">
        <v>213</v>
      </c>
      <c r="C30" s="9" t="s">
        <v>1746</v>
      </c>
      <c r="D30" s="9" t="str">
        <f t="shared" si="9"/>
        <v>N/A</v>
      </c>
      <c r="E30" s="9" t="s">
        <v>1746</v>
      </c>
      <c r="F30" s="9" t="str">
        <f t="shared" si="10"/>
        <v>N/A</v>
      </c>
      <c r="G30" s="9">
        <v>1.5647471667999999</v>
      </c>
      <c r="H30" s="9" t="str">
        <f t="shared" si="11"/>
        <v>N/A</v>
      </c>
      <c r="I30" s="10" t="s">
        <v>1746</v>
      </c>
      <c r="J30" s="10" t="s">
        <v>1746</v>
      </c>
      <c r="K30" s="9" t="str">
        <f t="shared" si="8"/>
        <v>N/A</v>
      </c>
    </row>
    <row r="31" spans="1:11" ht="12" customHeight="1" x14ac:dyDescent="0.25">
      <c r="A31" s="140" t="s">
        <v>1646</v>
      </c>
      <c r="B31" s="141"/>
      <c r="C31" s="141"/>
      <c r="D31" s="141"/>
      <c r="E31" s="141"/>
      <c r="F31" s="141"/>
      <c r="G31" s="141"/>
      <c r="H31" s="141"/>
      <c r="I31" s="141"/>
      <c r="J31" s="141"/>
      <c r="K31" s="142"/>
    </row>
    <row r="32" spans="1:11" x14ac:dyDescent="0.25">
      <c r="A32" s="132" t="s">
        <v>1644</v>
      </c>
      <c r="B32" s="133"/>
      <c r="C32" s="133"/>
      <c r="D32" s="133"/>
      <c r="E32" s="133"/>
      <c r="F32" s="133"/>
      <c r="G32" s="133"/>
      <c r="H32" s="133"/>
      <c r="I32" s="133"/>
      <c r="J32" s="133"/>
      <c r="K32" s="134"/>
    </row>
    <row r="33" spans="1:11" x14ac:dyDescent="0.25">
      <c r="A33" s="135" t="s">
        <v>1742</v>
      </c>
      <c r="B33" s="135"/>
      <c r="C33" s="135"/>
      <c r="D33" s="135"/>
      <c r="E33" s="135"/>
      <c r="F33" s="135"/>
      <c r="G33" s="135"/>
      <c r="H33" s="135"/>
      <c r="I33" s="135"/>
      <c r="J33" s="135"/>
      <c r="K33" s="136"/>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1596</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72" t="s">
        <v>343</v>
      </c>
      <c r="B6" s="9" t="s">
        <v>213</v>
      </c>
      <c r="C6" s="27">
        <v>7</v>
      </c>
      <c r="D6" s="9" t="s">
        <v>213</v>
      </c>
      <c r="E6" s="27">
        <v>7</v>
      </c>
      <c r="F6" s="9" t="s">
        <v>213</v>
      </c>
      <c r="G6" s="27">
        <v>7</v>
      </c>
      <c r="H6" s="9" t="s">
        <v>213</v>
      </c>
      <c r="I6" s="114" t="s">
        <v>213</v>
      </c>
      <c r="J6" s="114" t="s">
        <v>213</v>
      </c>
      <c r="K6" s="9" t="s">
        <v>213</v>
      </c>
    </row>
    <row r="7" spans="1:11" x14ac:dyDescent="0.25">
      <c r="A7" s="75" t="s">
        <v>12</v>
      </c>
      <c r="B7" s="30" t="s">
        <v>213</v>
      </c>
      <c r="C7" s="85">
        <v>53504480</v>
      </c>
      <c r="D7" s="32" t="str">
        <f>IF($B7="N/A","N/A",IF(C7&gt;15,"No",IF(C7&lt;-15,"No","Yes")))</f>
        <v>N/A</v>
      </c>
      <c r="E7" s="31">
        <v>56976852</v>
      </c>
      <c r="F7" s="32" t="str">
        <f>IF($B7="N/A","N/A",IF(E7&gt;15,"No",IF(E7&lt;-15,"No","Yes")))</f>
        <v>N/A</v>
      </c>
      <c r="G7" s="31">
        <v>65890570</v>
      </c>
      <c r="H7" s="32" t="str">
        <f>IF($B7="N/A","N/A",IF(G7&gt;15,"No",IF(G7&lt;-15,"No","Yes")))</f>
        <v>N/A</v>
      </c>
      <c r="I7" s="33">
        <v>6.49</v>
      </c>
      <c r="J7" s="33">
        <v>15.64</v>
      </c>
      <c r="K7" s="32" t="str">
        <f t="shared" ref="K7:K54" si="0">IF(J7="Div by 0", "N/A", IF(J7="N/A","N/A", IF(J7&gt;30, "No", IF(J7&lt;-30, "No", "Yes"))))</f>
        <v>Yes</v>
      </c>
    </row>
    <row r="8" spans="1:11" x14ac:dyDescent="0.25">
      <c r="A8" s="75" t="s">
        <v>362</v>
      </c>
      <c r="B8" s="30" t="s">
        <v>213</v>
      </c>
      <c r="C8" s="121" t="s">
        <v>213</v>
      </c>
      <c r="D8" s="32" t="str">
        <f>IF($B8="N/A","N/A",IF(C8&gt;15,"No",IF(C8&lt;-15,"No","Yes")))</f>
        <v>N/A</v>
      </c>
      <c r="E8" s="34">
        <v>78.553271072000001</v>
      </c>
      <c r="F8" s="32" t="str">
        <f>IF($B8="N/A","N/A",IF(E8&gt;15,"No",IF(E8&lt;-15,"No","Yes")))</f>
        <v>N/A</v>
      </c>
      <c r="G8" s="34">
        <v>69.772556225000002</v>
      </c>
      <c r="H8" s="32" t="str">
        <f>IF($B8="N/A","N/A",IF(G8&gt;15,"No",IF(G8&lt;-15,"No","Yes")))</f>
        <v>N/A</v>
      </c>
      <c r="I8" s="33" t="s">
        <v>213</v>
      </c>
      <c r="J8" s="33">
        <v>-11.2</v>
      </c>
      <c r="K8" s="32" t="str">
        <f t="shared" si="0"/>
        <v>Yes</v>
      </c>
    </row>
    <row r="9" spans="1:11" x14ac:dyDescent="0.25">
      <c r="A9" s="75" t="s">
        <v>119</v>
      </c>
      <c r="B9" s="35" t="s">
        <v>213</v>
      </c>
      <c r="C9" s="84">
        <v>0</v>
      </c>
      <c r="D9" s="9" t="str">
        <f>IF($B9="N/A","N/A",IF(C9&gt;15,"No",IF(C9&lt;-15,"No","Yes")))</f>
        <v>N/A</v>
      </c>
      <c r="E9" s="9">
        <v>0</v>
      </c>
      <c r="F9" s="9" t="str">
        <f>IF($B9="N/A","N/A",IF(E9&gt;15,"No",IF(E9&lt;-15,"No","Yes")))</f>
        <v>N/A</v>
      </c>
      <c r="G9" s="9">
        <v>11.128343555000001</v>
      </c>
      <c r="H9" s="9" t="str">
        <f>IF($B9="N/A","N/A",IF(G9&gt;15,"No",IF(G9&lt;-15,"No","Yes")))</f>
        <v>N/A</v>
      </c>
      <c r="I9" s="10" t="s">
        <v>1746</v>
      </c>
      <c r="J9" s="10" t="s">
        <v>1746</v>
      </c>
      <c r="K9" s="9" t="str">
        <f t="shared" si="0"/>
        <v>N/A</v>
      </c>
    </row>
    <row r="10" spans="1:11" x14ac:dyDescent="0.25">
      <c r="A10" s="75" t="s">
        <v>120</v>
      </c>
      <c r="B10" s="35" t="s">
        <v>213</v>
      </c>
      <c r="C10" s="84">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75" t="s">
        <v>859</v>
      </c>
      <c r="B11" s="35" t="s">
        <v>213</v>
      </c>
      <c r="C11" s="84">
        <v>20.103316582000001</v>
      </c>
      <c r="D11" s="9" t="str">
        <f>IF($B11="N/A","N/A",IF(C11&gt;15,"No",IF(C11&lt;-15,"No","Yes")))</f>
        <v>N/A</v>
      </c>
      <c r="E11" s="9">
        <v>21.446728927999999</v>
      </c>
      <c r="F11" s="9" t="str">
        <f>IF($B11="N/A","N/A",IF(E11&gt;15,"No",IF(E11&lt;-15,"No","Yes")))</f>
        <v>N/A</v>
      </c>
      <c r="G11" s="9">
        <v>19.09910022</v>
      </c>
      <c r="H11" s="9" t="str">
        <f>IF($B11="N/A","N/A",IF(G11&gt;15,"No",IF(G11&lt;-15,"No","Yes")))</f>
        <v>N/A</v>
      </c>
      <c r="I11" s="10">
        <v>6.6829999999999998</v>
      </c>
      <c r="J11" s="10">
        <v>-10.9</v>
      </c>
      <c r="K11" s="9" t="str">
        <f t="shared" si="0"/>
        <v>Yes</v>
      </c>
    </row>
    <row r="12" spans="1:11" x14ac:dyDescent="0.25">
      <c r="A12" s="75" t="s">
        <v>860</v>
      </c>
      <c r="B12" s="86" t="s">
        <v>214</v>
      </c>
      <c r="C12" s="84">
        <v>76.932970792999996</v>
      </c>
      <c r="D12" s="9" t="str">
        <f>IF(OR($B12="N/A",$C12="N/A"),"N/A",IF(C12&gt;100,"No",IF(C12&lt;95,"No","Yes")))</f>
        <v>No</v>
      </c>
      <c r="E12" s="84">
        <v>88.477933854</v>
      </c>
      <c r="F12" s="9" t="str">
        <f>IF(OR($B12="N/A",$E12="N/A"),"N/A",IF(E12&gt;100,"No",IF(E12&lt;95,"No","Yes")))</f>
        <v>No</v>
      </c>
      <c r="G12" s="84">
        <v>87.639710183999995</v>
      </c>
      <c r="H12" s="9" t="str">
        <f>IF($B12="N/A","N/A",IF(G12&gt;100,"No",IF(G12&lt;95,"No","Yes")))</f>
        <v>No</v>
      </c>
      <c r="I12" s="87">
        <v>15.01</v>
      </c>
      <c r="J12" s="87">
        <v>-0.94699999999999995</v>
      </c>
      <c r="K12" s="9" t="str">
        <f t="shared" si="0"/>
        <v>Yes</v>
      </c>
    </row>
    <row r="13" spans="1:11" x14ac:dyDescent="0.25">
      <c r="A13" s="75" t="s">
        <v>347</v>
      </c>
      <c r="B13" s="86" t="s">
        <v>213</v>
      </c>
      <c r="C13" s="84">
        <v>0</v>
      </c>
      <c r="D13" s="9" t="str">
        <f>IF($B13="N/A","N/A",IF(C13&gt;100,"No",IF(C13&lt;95,"No","Yes")))</f>
        <v>N/A</v>
      </c>
      <c r="E13" s="84">
        <v>0</v>
      </c>
      <c r="F13" s="9" t="str">
        <f>IF($B13="N/A","N/A",IF(E13&gt;100,"No",IF(E13&lt;95,"No","Yes")))</f>
        <v>N/A</v>
      </c>
      <c r="G13" s="84">
        <v>5.3513400000000002E-5</v>
      </c>
      <c r="H13" s="9" t="str">
        <f>IF($B13="N/A","N/A",IF(G13&gt;100,"No",IF(G13&lt;95,"No","Yes")))</f>
        <v>N/A</v>
      </c>
      <c r="I13" s="87" t="s">
        <v>1746</v>
      </c>
      <c r="J13" s="87" t="s">
        <v>1746</v>
      </c>
      <c r="K13" s="9" t="str">
        <f t="shared" si="0"/>
        <v>N/A</v>
      </c>
    </row>
    <row r="14" spans="1:11" x14ac:dyDescent="0.25">
      <c r="A14" s="75" t="s">
        <v>348</v>
      </c>
      <c r="B14" s="86" t="s">
        <v>213</v>
      </c>
      <c r="C14" s="84">
        <v>0</v>
      </c>
      <c r="D14" s="9" t="str">
        <f t="shared" ref="D14" si="1">IF($B14="N/A","N/A",IF(C14&lt;0,"No","Yes"))</f>
        <v>N/A</v>
      </c>
      <c r="E14" s="84">
        <v>0</v>
      </c>
      <c r="F14" s="9" t="str">
        <f t="shared" ref="F14" si="2">IF($B14="N/A","N/A",IF(E14&lt;0,"No","Yes"))</f>
        <v>N/A</v>
      </c>
      <c r="G14" s="84">
        <v>5.3513400000000002E-5</v>
      </c>
      <c r="H14" s="9" t="str">
        <f t="shared" ref="H14" si="3">IF($B14="N/A","N/A",IF(G14&lt;0,"No","Yes"))</f>
        <v>N/A</v>
      </c>
      <c r="I14" s="87" t="s">
        <v>1746</v>
      </c>
      <c r="J14" s="87" t="s">
        <v>1746</v>
      </c>
      <c r="K14" s="9" t="str">
        <f t="shared" si="0"/>
        <v>N/A</v>
      </c>
    </row>
    <row r="15" spans="1:11" x14ac:dyDescent="0.25">
      <c r="A15" s="75" t="s">
        <v>861</v>
      </c>
      <c r="B15" s="86" t="s">
        <v>214</v>
      </c>
      <c r="C15" s="84">
        <v>86.863708396999996</v>
      </c>
      <c r="D15" s="9" t="str">
        <f>IF(OR($B15="N/A",$C15="N/A"),"N/A",IF(C15&gt;100,"No",IF(C15&lt;95,"No","Yes")))</f>
        <v>No</v>
      </c>
      <c r="E15" s="84">
        <v>99.512601118000006</v>
      </c>
      <c r="F15" s="9" t="str">
        <f>IF(OR($B15="N/A",$E15="N/A"),"N/A",IF(E15&gt;100,"No",IF(E15&lt;95,"No","Yes")))</f>
        <v>Yes</v>
      </c>
      <c r="G15" s="84">
        <v>97.389115055000005</v>
      </c>
      <c r="H15" s="9" t="str">
        <f>IF($B15="N/A","N/A",IF(G15&gt;100,"No",IF(G15&lt;95,"No","Yes")))</f>
        <v>Yes</v>
      </c>
      <c r="I15" s="87">
        <v>14.56</v>
      </c>
      <c r="J15" s="87">
        <v>-2.13</v>
      </c>
      <c r="K15" s="9" t="str">
        <f t="shared" si="0"/>
        <v>Yes</v>
      </c>
    </row>
    <row r="16" spans="1:11" x14ac:dyDescent="0.25">
      <c r="A16" s="75" t="s">
        <v>331</v>
      </c>
      <c r="B16" s="35" t="s">
        <v>213</v>
      </c>
      <c r="C16" s="73">
        <v>42748305</v>
      </c>
      <c r="D16" s="9" t="str">
        <f>IF($B16="N/A","N/A",IF(C16&gt;15,"No",IF(C16&lt;-15,"No","Yes")))</f>
        <v>N/A</v>
      </c>
      <c r="E16" s="36">
        <v>44757181</v>
      </c>
      <c r="F16" s="9" t="str">
        <f>IF($B16="N/A","N/A",IF(E16&gt;15,"No",IF(E16&lt;-15,"No","Yes")))</f>
        <v>N/A</v>
      </c>
      <c r="G16" s="36">
        <v>45973535</v>
      </c>
      <c r="H16" s="9" t="str">
        <f>IF($B16="N/A","N/A",IF(G16&gt;15,"No",IF(G16&lt;-15,"No","Yes")))</f>
        <v>N/A</v>
      </c>
      <c r="I16" s="10">
        <v>4.6989999999999998</v>
      </c>
      <c r="J16" s="10">
        <v>2.718</v>
      </c>
      <c r="K16" s="9" t="str">
        <f t="shared" si="0"/>
        <v>Yes</v>
      </c>
    </row>
    <row r="17" spans="1:11" x14ac:dyDescent="0.25">
      <c r="A17" s="75" t="s">
        <v>442</v>
      </c>
      <c r="B17" s="35" t="s">
        <v>215</v>
      </c>
      <c r="C17" s="84">
        <v>7.3945411403000003</v>
      </c>
      <c r="D17" s="9" t="str">
        <f>IF($B17="N/A","N/A",IF(C17&gt;20,"No",IF(C17&lt;5,"No","Yes")))</f>
        <v>Yes</v>
      </c>
      <c r="E17" s="9">
        <v>9.1923573113000003</v>
      </c>
      <c r="F17" s="9" t="str">
        <f>IF($B17="N/A","N/A",IF(E17&gt;20,"No",IF(E17&lt;5,"No","Yes")))</f>
        <v>Yes</v>
      </c>
      <c r="G17" s="9">
        <v>8.3777068698000008</v>
      </c>
      <c r="H17" s="9" t="str">
        <f>IF($B17="N/A","N/A",IF(G17&gt;20,"No",IF(G17&lt;5,"No","Yes")))</f>
        <v>Yes</v>
      </c>
      <c r="I17" s="10">
        <v>24.31</v>
      </c>
      <c r="J17" s="10">
        <v>-8.86</v>
      </c>
      <c r="K17" s="9" t="str">
        <f t="shared" si="0"/>
        <v>Yes</v>
      </c>
    </row>
    <row r="18" spans="1:11" x14ac:dyDescent="0.25">
      <c r="A18" s="75" t="s">
        <v>443</v>
      </c>
      <c r="B18" s="30" t="s">
        <v>213</v>
      </c>
      <c r="C18" s="84" t="s">
        <v>213</v>
      </c>
      <c r="D18" s="9" t="str">
        <f>IF($B18="N/A","N/A",IF(C18&gt;15,"No",IF(C18&lt;-15,"No","Yes")))</f>
        <v>N/A</v>
      </c>
      <c r="E18" s="9">
        <v>90.807642689000005</v>
      </c>
      <c r="F18" s="9" t="str">
        <f>IF($B18="N/A","N/A",IF(E18&gt;15,"No",IF(E18&lt;-15,"No","Yes")))</f>
        <v>N/A</v>
      </c>
      <c r="G18" s="9">
        <v>91.622293130000003</v>
      </c>
      <c r="H18" s="9" t="str">
        <f>IF($B18="N/A","N/A",IF(G18&gt;15,"No",IF(G18&lt;-15,"No","Yes")))</f>
        <v>N/A</v>
      </c>
      <c r="I18" s="10" t="s">
        <v>213</v>
      </c>
      <c r="J18" s="10">
        <v>0.89710000000000001</v>
      </c>
      <c r="K18" s="9" t="str">
        <f t="shared" si="0"/>
        <v>Yes</v>
      </c>
    </row>
    <row r="19" spans="1:11" x14ac:dyDescent="0.25">
      <c r="A19" s="75" t="s">
        <v>444</v>
      </c>
      <c r="B19" s="35" t="s">
        <v>216</v>
      </c>
      <c r="C19" s="84">
        <v>4.2155285454999998</v>
      </c>
      <c r="D19" s="9" t="str">
        <f>IF($B19="N/A","N/A",IF(C19&gt;1,"Yes","No"))</f>
        <v>Yes</v>
      </c>
      <c r="E19" s="9">
        <v>4.3472733458999997</v>
      </c>
      <c r="F19" s="9" t="str">
        <f>IF($B19="N/A","N/A",IF(E19&gt;1,"Yes","No"))</f>
        <v>Yes</v>
      </c>
      <c r="G19" s="9">
        <v>2.0553651139000002</v>
      </c>
      <c r="H19" s="9" t="str">
        <f>IF($B19="N/A","N/A",IF(G19&gt;1,"Yes","No"))</f>
        <v>Yes</v>
      </c>
      <c r="I19" s="10">
        <v>3.125</v>
      </c>
      <c r="J19" s="10">
        <v>-52.7</v>
      </c>
      <c r="K19" s="9" t="str">
        <f t="shared" si="0"/>
        <v>No</v>
      </c>
    </row>
    <row r="20" spans="1:11" x14ac:dyDescent="0.25">
      <c r="A20" s="75" t="s">
        <v>862</v>
      </c>
      <c r="B20" s="35" t="s">
        <v>213</v>
      </c>
      <c r="C20" s="77">
        <v>275.75523939999999</v>
      </c>
      <c r="D20" s="9" t="str">
        <f>IF($B20="N/A","N/A",IF(C20&gt;15,"No",IF(C20&lt;-15,"No","Yes")))</f>
        <v>N/A</v>
      </c>
      <c r="E20" s="37">
        <v>278.11870893999998</v>
      </c>
      <c r="F20" s="9" t="str">
        <f>IF($B20="N/A","N/A",IF(E20&gt;15,"No",IF(E20&lt;-15,"No","Yes")))</f>
        <v>N/A</v>
      </c>
      <c r="G20" s="37">
        <v>82.693052562999995</v>
      </c>
      <c r="H20" s="9" t="str">
        <f>IF($B20="N/A","N/A",IF(G20&gt;15,"No",IF(G20&lt;-15,"No","Yes")))</f>
        <v>N/A</v>
      </c>
      <c r="I20" s="10">
        <v>0.85709999999999997</v>
      </c>
      <c r="J20" s="10">
        <v>-70.3</v>
      </c>
      <c r="K20" s="9" t="str">
        <f t="shared" si="0"/>
        <v>No</v>
      </c>
    </row>
    <row r="21" spans="1:11" x14ac:dyDescent="0.25">
      <c r="A21" s="75" t="s">
        <v>34</v>
      </c>
      <c r="B21" s="35" t="s">
        <v>213</v>
      </c>
      <c r="C21" s="88">
        <v>12.068256714</v>
      </c>
      <c r="D21" s="9" t="str">
        <f>IF($B21="N/A","N/A",IF(C21&gt;15,"No",IF(C21&lt;-15,"No","Yes")))</f>
        <v>N/A</v>
      </c>
      <c r="E21" s="89">
        <v>13.5762748</v>
      </c>
      <c r="F21" s="9" t="str">
        <f>IF($B21="N/A","N/A",IF(E21&gt;15,"No",IF(E21&lt;-15,"No","Yes")))</f>
        <v>N/A</v>
      </c>
      <c r="G21" s="89">
        <v>13.741180310000001</v>
      </c>
      <c r="H21" s="9" t="str">
        <f>IF($B21="N/A","N/A",IF(G21&gt;15,"No",IF(G21&lt;-15,"No","Yes")))</f>
        <v>N/A</v>
      </c>
      <c r="I21" s="10">
        <v>12.5</v>
      </c>
      <c r="J21" s="10">
        <v>1.2150000000000001</v>
      </c>
      <c r="K21" s="9" t="str">
        <f t="shared" si="0"/>
        <v>Yes</v>
      </c>
    </row>
    <row r="22" spans="1:11" x14ac:dyDescent="0.25">
      <c r="A22" s="75" t="s">
        <v>1711</v>
      </c>
      <c r="B22" s="35" t="s">
        <v>213</v>
      </c>
      <c r="C22" s="88">
        <v>8.0350598678999994</v>
      </c>
      <c r="D22" s="9" t="str">
        <f>IF($B22="N/A","N/A",IF(C22&gt;15,"No",IF(C22&lt;-15,"No","Yes")))</f>
        <v>N/A</v>
      </c>
      <c r="E22" s="89">
        <v>7.8704541276000004</v>
      </c>
      <c r="F22" s="9" t="str">
        <f>IF($B22="N/A","N/A",IF(E22&gt;15,"No",IF(E22&lt;-15,"No","Yes")))</f>
        <v>N/A</v>
      </c>
      <c r="G22" s="89">
        <v>7.7494737230000004</v>
      </c>
      <c r="H22" s="9" t="str">
        <f>IF($B22="N/A","N/A",IF(G22&gt;15,"No",IF(G22&lt;-15,"No","Yes")))</f>
        <v>N/A</v>
      </c>
      <c r="I22" s="10">
        <v>-2.0499999999999998</v>
      </c>
      <c r="J22" s="10">
        <v>-1.54</v>
      </c>
      <c r="K22" s="9" t="str">
        <f t="shared" si="0"/>
        <v>Yes</v>
      </c>
    </row>
    <row r="23" spans="1:11" x14ac:dyDescent="0.25">
      <c r="A23" s="75" t="s">
        <v>35</v>
      </c>
      <c r="B23" s="35" t="s">
        <v>213</v>
      </c>
      <c r="C23" s="88">
        <v>0</v>
      </c>
      <c r="D23" s="9" t="str">
        <f>IF($B23="N/A","N/A",IF(C23&gt;15,"No",IF(C23&lt;-15,"No","Yes")))</f>
        <v>N/A</v>
      </c>
      <c r="E23" s="89">
        <v>0</v>
      </c>
      <c r="F23" s="9" t="str">
        <f>IF($B23="N/A","N/A",IF(E23&gt;15,"No",IF(E23&lt;-15,"No","Yes")))</f>
        <v>N/A</v>
      </c>
      <c r="G23" s="89">
        <v>0</v>
      </c>
      <c r="H23" s="9" t="str">
        <f>IF($B23="N/A","N/A",IF(G23&gt;15,"No",IF(G23&lt;-15,"No","Yes")))</f>
        <v>N/A</v>
      </c>
      <c r="I23" s="10" t="s">
        <v>1746</v>
      </c>
      <c r="J23" s="10" t="s">
        <v>1746</v>
      </c>
      <c r="K23" s="9" t="str">
        <f t="shared" si="0"/>
        <v>N/A</v>
      </c>
    </row>
    <row r="24" spans="1:11" x14ac:dyDescent="0.25">
      <c r="A24" s="75" t="s">
        <v>863</v>
      </c>
      <c r="B24" s="35" t="s">
        <v>243</v>
      </c>
      <c r="C24" s="77">
        <v>419.96947727999998</v>
      </c>
      <c r="D24" s="9" t="str">
        <f>IF($B24="N/A","N/A",IF(C24&gt;300,"No",IF(C24&lt;75,"No","Yes")))</f>
        <v>No</v>
      </c>
      <c r="E24" s="37">
        <v>426.53447956999997</v>
      </c>
      <c r="F24" s="9" t="str">
        <f>IF($B24="N/A","N/A",IF(E24&gt;300,"No",IF(E24&lt;75,"No","Yes")))</f>
        <v>No</v>
      </c>
      <c r="G24" s="37">
        <v>499.32868829</v>
      </c>
      <c r="H24" s="9" t="str">
        <f>IF($B24="N/A","N/A",IF(G24&gt;300,"No",IF(G24&lt;75,"No","Yes")))</f>
        <v>No</v>
      </c>
      <c r="I24" s="10">
        <v>1.5629999999999999</v>
      </c>
      <c r="J24" s="10">
        <v>17.07</v>
      </c>
      <c r="K24" s="9" t="str">
        <f t="shared" si="0"/>
        <v>Yes</v>
      </c>
    </row>
    <row r="25" spans="1:11" x14ac:dyDescent="0.25">
      <c r="A25" s="75" t="s">
        <v>864</v>
      </c>
      <c r="B25" s="35" t="s">
        <v>244</v>
      </c>
      <c r="C25" s="77">
        <v>91.338455082999999</v>
      </c>
      <c r="D25" s="9" t="str">
        <f>IF($B25="N/A","N/A",IF(C25&gt;250,"No",IF(C25&lt;20,"No","Yes")))</f>
        <v>Yes</v>
      </c>
      <c r="E25" s="37">
        <v>99.000191556000004</v>
      </c>
      <c r="F25" s="9" t="str">
        <f>IF($B25="N/A","N/A",IF(E25&gt;250,"No",IF(E25&lt;20,"No","Yes")))</f>
        <v>Yes</v>
      </c>
      <c r="G25" s="37">
        <v>102.87121270999999</v>
      </c>
      <c r="H25" s="9" t="str">
        <f>IF($B25="N/A","N/A",IF(G25&gt;250,"No",IF(G25&lt;20,"No","Yes")))</f>
        <v>Yes</v>
      </c>
      <c r="I25" s="10">
        <v>8.3879999999999999</v>
      </c>
      <c r="J25" s="10">
        <v>3.91</v>
      </c>
      <c r="K25" s="9" t="str">
        <f t="shared" si="0"/>
        <v>Yes</v>
      </c>
    </row>
    <row r="26" spans="1:11" x14ac:dyDescent="0.25">
      <c r="A26" s="75" t="s">
        <v>865</v>
      </c>
      <c r="B26" s="35" t="s">
        <v>245</v>
      </c>
      <c r="C26" s="77" t="s">
        <v>1746</v>
      </c>
      <c r="D26" s="9" t="str">
        <f>IF($B26="N/A","N/A",IF(C26&gt;5,"No",IF(C26&lt;3,"No","Yes")))</f>
        <v>No</v>
      </c>
      <c r="E26" s="37" t="s">
        <v>1746</v>
      </c>
      <c r="F26" s="9" t="str">
        <f>IF($B26="N/A","N/A",IF(E26&gt;5,"No",IF(E26&lt;3,"No","Yes")))</f>
        <v>No</v>
      </c>
      <c r="G26" s="37" t="s">
        <v>1746</v>
      </c>
      <c r="H26" s="9" t="str">
        <f>IF($B26="N/A","N/A",IF(G26&gt;5,"No",IF(G26&lt;3,"No","Yes")))</f>
        <v>No</v>
      </c>
      <c r="I26" s="10" t="s">
        <v>1746</v>
      </c>
      <c r="J26" s="10" t="s">
        <v>1746</v>
      </c>
      <c r="K26" s="9" t="str">
        <f t="shared" si="0"/>
        <v>N/A</v>
      </c>
    </row>
    <row r="27" spans="1:11" x14ac:dyDescent="0.25">
      <c r="A27" s="75" t="s">
        <v>131</v>
      </c>
      <c r="B27" s="35" t="s">
        <v>213</v>
      </c>
      <c r="C27" s="73">
        <v>54748</v>
      </c>
      <c r="D27" s="35" t="s">
        <v>213</v>
      </c>
      <c r="E27" s="36">
        <v>2522643</v>
      </c>
      <c r="F27" s="35" t="s">
        <v>213</v>
      </c>
      <c r="G27" s="36">
        <v>2010316</v>
      </c>
      <c r="H27" s="9" t="str">
        <f>IF($B27="N/A","N/A",IF(G27&gt;15,"No",IF(G27&lt;-15,"No","Yes")))</f>
        <v>N/A</v>
      </c>
      <c r="I27" s="10">
        <v>4508</v>
      </c>
      <c r="J27" s="10">
        <v>-20.3</v>
      </c>
      <c r="K27" s="9" t="str">
        <f t="shared" si="0"/>
        <v>Yes</v>
      </c>
    </row>
    <row r="28" spans="1:11" x14ac:dyDescent="0.25">
      <c r="A28" s="75" t="s">
        <v>346</v>
      </c>
      <c r="B28" s="35" t="s">
        <v>213</v>
      </c>
      <c r="C28" s="74" t="s">
        <v>213</v>
      </c>
      <c r="D28" s="35" t="s">
        <v>213</v>
      </c>
      <c r="E28" s="8">
        <v>4.4274874996999998</v>
      </c>
      <c r="F28" s="35" t="s">
        <v>213</v>
      </c>
      <c r="G28" s="8">
        <v>3.0509919705000001</v>
      </c>
      <c r="H28" s="9" t="str">
        <f>IF($B28="N/A","N/A",IF(G28&gt;15,"No",IF(G28&lt;-15,"No","Yes")))</f>
        <v>N/A</v>
      </c>
      <c r="I28" s="10" t="s">
        <v>213</v>
      </c>
      <c r="J28" s="10">
        <v>-31.1</v>
      </c>
      <c r="K28" s="9" t="str">
        <f t="shared" si="0"/>
        <v>No</v>
      </c>
    </row>
    <row r="29" spans="1:11" ht="25" x14ac:dyDescent="0.25">
      <c r="A29" s="75" t="s">
        <v>841</v>
      </c>
      <c r="B29" s="35" t="s">
        <v>213</v>
      </c>
      <c r="C29" s="37">
        <v>127.63655292999999</v>
      </c>
      <c r="D29" s="35" t="s">
        <v>213</v>
      </c>
      <c r="E29" s="37">
        <v>150.73047118</v>
      </c>
      <c r="F29" s="35" t="s">
        <v>213</v>
      </c>
      <c r="G29" s="37">
        <v>327.39367293999999</v>
      </c>
      <c r="H29" s="35" t="s">
        <v>213</v>
      </c>
      <c r="I29" s="10">
        <v>18.09</v>
      </c>
      <c r="J29" s="10">
        <v>117.2</v>
      </c>
      <c r="K29" s="9" t="str">
        <f t="shared" si="0"/>
        <v>No</v>
      </c>
    </row>
    <row r="30" spans="1:11" x14ac:dyDescent="0.25">
      <c r="A30" s="75" t="s">
        <v>27</v>
      </c>
      <c r="B30" s="35" t="s">
        <v>217</v>
      </c>
      <c r="C30" s="36">
        <v>0</v>
      </c>
      <c r="D30" s="9" t="str">
        <f>IF($B30="N/A","N/A",IF(C30="N/A","N/A",IF(C30=0,"Yes","No")))</f>
        <v>Yes</v>
      </c>
      <c r="E30" s="36">
        <v>0</v>
      </c>
      <c r="F30" s="9" t="str">
        <f>IF($B30="N/A","N/A",IF(E30="N/A","N/A",IF(E30=0,"Yes","No")))</f>
        <v>Yes</v>
      </c>
      <c r="G30" s="36">
        <v>0</v>
      </c>
      <c r="H30" s="9" t="str">
        <f>IF($B30="N/A","N/A",IF(G30=0,"Yes","No"))</f>
        <v>Yes</v>
      </c>
      <c r="I30" s="10" t="s">
        <v>1746</v>
      </c>
      <c r="J30" s="10" t="s">
        <v>1746</v>
      </c>
      <c r="K30" s="9" t="str">
        <f t="shared" si="0"/>
        <v>N/A</v>
      </c>
    </row>
    <row r="31" spans="1:11" x14ac:dyDescent="0.25">
      <c r="A31" s="75" t="s">
        <v>206</v>
      </c>
      <c r="B31" s="90" t="s">
        <v>213</v>
      </c>
      <c r="C31" s="73">
        <v>6457058</v>
      </c>
      <c r="D31" s="9" t="str">
        <f t="shared" ref="D31:F50" si="4">IF($B31="N/A","N/A",IF(C31&lt;0,"No","Yes"))</f>
        <v>N/A</v>
      </c>
      <c r="E31" s="73">
        <v>7735334</v>
      </c>
      <c r="F31" s="9" t="str">
        <f t="shared" si="4"/>
        <v>N/A</v>
      </c>
      <c r="G31" s="73">
        <v>8046566</v>
      </c>
      <c r="H31" s="9" t="str">
        <f t="shared" ref="H31:H50" si="5">IF($B31="N/A","N/A",IF(G31&lt;0,"No","Yes"))</f>
        <v>N/A</v>
      </c>
      <c r="I31" s="10">
        <v>19.8</v>
      </c>
      <c r="J31" s="10">
        <v>4.024</v>
      </c>
      <c r="K31" s="9" t="str">
        <f t="shared" si="0"/>
        <v>Yes</v>
      </c>
    </row>
    <row r="32" spans="1:11" x14ac:dyDescent="0.25">
      <c r="A32" s="2" t="s">
        <v>659</v>
      </c>
      <c r="B32" s="90" t="s">
        <v>213</v>
      </c>
      <c r="C32" s="74">
        <v>62.096267371000003</v>
      </c>
      <c r="D32" s="9" t="str">
        <f t="shared" si="4"/>
        <v>N/A</v>
      </c>
      <c r="E32" s="74">
        <v>61.175768234000003</v>
      </c>
      <c r="F32" s="9" t="str">
        <f t="shared" si="4"/>
        <v>N/A</v>
      </c>
      <c r="G32" s="74">
        <v>78.243874468000001</v>
      </c>
      <c r="H32" s="9" t="str">
        <f t="shared" si="5"/>
        <v>N/A</v>
      </c>
      <c r="I32" s="10">
        <v>-1.48</v>
      </c>
      <c r="J32" s="10">
        <v>27.9</v>
      </c>
      <c r="K32" s="9" t="str">
        <f t="shared" si="0"/>
        <v>Yes</v>
      </c>
    </row>
    <row r="33" spans="1:11" x14ac:dyDescent="0.25">
      <c r="A33" s="2" t="s">
        <v>660</v>
      </c>
      <c r="B33" s="90" t="s">
        <v>213</v>
      </c>
      <c r="C33" s="74">
        <v>0</v>
      </c>
      <c r="D33" s="9" t="str">
        <f t="shared" si="4"/>
        <v>N/A</v>
      </c>
      <c r="E33" s="74">
        <v>0</v>
      </c>
      <c r="F33" s="9" t="str">
        <f t="shared" si="4"/>
        <v>N/A</v>
      </c>
      <c r="G33" s="74">
        <v>0</v>
      </c>
      <c r="H33" s="9" t="str">
        <f t="shared" si="5"/>
        <v>N/A</v>
      </c>
      <c r="I33" s="10" t="s">
        <v>1746</v>
      </c>
      <c r="J33" s="10" t="s">
        <v>1746</v>
      </c>
      <c r="K33" s="9" t="str">
        <f t="shared" si="0"/>
        <v>N/A</v>
      </c>
    </row>
    <row r="34" spans="1:11" x14ac:dyDescent="0.25">
      <c r="A34" s="2" t="s">
        <v>661</v>
      </c>
      <c r="B34" s="90" t="s">
        <v>213</v>
      </c>
      <c r="C34" s="74">
        <v>1.2389540000000001E-4</v>
      </c>
      <c r="D34" s="9" t="str">
        <f t="shared" si="4"/>
        <v>N/A</v>
      </c>
      <c r="E34" s="74">
        <v>5.1840037000000002E-3</v>
      </c>
      <c r="F34" s="9" t="str">
        <f t="shared" si="4"/>
        <v>N/A</v>
      </c>
      <c r="G34" s="74">
        <v>0</v>
      </c>
      <c r="H34" s="9" t="str">
        <f t="shared" si="5"/>
        <v>N/A</v>
      </c>
      <c r="I34" s="10">
        <v>4084</v>
      </c>
      <c r="J34" s="10">
        <v>-100</v>
      </c>
      <c r="K34" s="9" t="str">
        <f t="shared" si="0"/>
        <v>No</v>
      </c>
    </row>
    <row r="35" spans="1:11" x14ac:dyDescent="0.25">
      <c r="A35" s="2" t="s">
        <v>662</v>
      </c>
      <c r="B35" s="90" t="s">
        <v>213</v>
      </c>
      <c r="C35" s="74">
        <v>37.903608732999999</v>
      </c>
      <c r="D35" s="9" t="str">
        <f t="shared" si="4"/>
        <v>N/A</v>
      </c>
      <c r="E35" s="74">
        <v>38.819047761999997</v>
      </c>
      <c r="F35" s="9" t="str">
        <f t="shared" si="4"/>
        <v>N/A</v>
      </c>
      <c r="G35" s="74">
        <v>21.756125531999999</v>
      </c>
      <c r="H35" s="9" t="str">
        <f t="shared" si="5"/>
        <v>N/A</v>
      </c>
      <c r="I35" s="10">
        <v>2.415</v>
      </c>
      <c r="J35" s="10">
        <v>-44</v>
      </c>
      <c r="K35" s="9" t="str">
        <f t="shared" si="0"/>
        <v>No</v>
      </c>
    </row>
    <row r="36" spans="1:11" x14ac:dyDescent="0.25">
      <c r="A36" s="2" t="s">
        <v>349</v>
      </c>
      <c r="B36" s="90" t="s">
        <v>213</v>
      </c>
      <c r="C36" s="73">
        <v>4299117</v>
      </c>
      <c r="D36" s="9" t="str">
        <f t="shared" si="4"/>
        <v>N/A</v>
      </c>
      <c r="E36" s="73">
        <v>4484337</v>
      </c>
      <c r="F36" s="9" t="str">
        <f t="shared" si="4"/>
        <v>N/A</v>
      </c>
      <c r="G36" s="73">
        <v>4537940</v>
      </c>
      <c r="H36" s="9" t="str">
        <f t="shared" si="5"/>
        <v>N/A</v>
      </c>
      <c r="I36" s="10">
        <v>4.3079999999999998</v>
      </c>
      <c r="J36" s="10">
        <v>1.1950000000000001</v>
      </c>
      <c r="K36" s="9" t="str">
        <f t="shared" si="0"/>
        <v>Yes</v>
      </c>
    </row>
    <row r="37" spans="1:11" x14ac:dyDescent="0.25">
      <c r="A37" s="2" t="s">
        <v>663</v>
      </c>
      <c r="B37" s="90" t="s">
        <v>213</v>
      </c>
      <c r="C37" s="74">
        <v>0</v>
      </c>
      <c r="D37" s="9" t="str">
        <f t="shared" si="4"/>
        <v>N/A</v>
      </c>
      <c r="E37" s="74">
        <v>0</v>
      </c>
      <c r="F37" s="9" t="str">
        <f t="shared" si="4"/>
        <v>N/A</v>
      </c>
      <c r="G37" s="74">
        <v>0</v>
      </c>
      <c r="H37" s="9" t="str">
        <f t="shared" si="5"/>
        <v>N/A</v>
      </c>
      <c r="I37" s="10" t="s">
        <v>1746</v>
      </c>
      <c r="J37" s="10" t="s">
        <v>1746</v>
      </c>
      <c r="K37" s="9" t="str">
        <f t="shared" si="0"/>
        <v>N/A</v>
      </c>
    </row>
    <row r="38" spans="1:11" x14ac:dyDescent="0.25">
      <c r="A38" s="2" t="s">
        <v>664</v>
      </c>
      <c r="B38" s="90" t="s">
        <v>213</v>
      </c>
      <c r="C38" s="74">
        <v>75.342518010000006</v>
      </c>
      <c r="D38" s="9" t="str">
        <f t="shared" si="4"/>
        <v>N/A</v>
      </c>
      <c r="E38" s="74">
        <v>89.859147516999997</v>
      </c>
      <c r="F38" s="9" t="str">
        <f t="shared" si="4"/>
        <v>N/A</v>
      </c>
      <c r="G38" s="74">
        <v>97.375615366999995</v>
      </c>
      <c r="H38" s="9" t="str">
        <f t="shared" si="5"/>
        <v>N/A</v>
      </c>
      <c r="I38" s="10">
        <v>19.27</v>
      </c>
      <c r="J38" s="10">
        <v>8.3650000000000002</v>
      </c>
      <c r="K38" s="9" t="str">
        <f t="shared" si="0"/>
        <v>Yes</v>
      </c>
    </row>
    <row r="39" spans="1:11" x14ac:dyDescent="0.25">
      <c r="A39" s="2" t="s">
        <v>665</v>
      </c>
      <c r="B39" s="90" t="s">
        <v>213</v>
      </c>
      <c r="C39" s="74">
        <v>0</v>
      </c>
      <c r="D39" s="9" t="str">
        <f t="shared" si="4"/>
        <v>N/A</v>
      </c>
      <c r="E39" s="74">
        <v>0</v>
      </c>
      <c r="F39" s="9" t="str">
        <f t="shared" si="4"/>
        <v>N/A</v>
      </c>
      <c r="G39" s="74">
        <v>0</v>
      </c>
      <c r="H39" s="9" t="str">
        <f t="shared" si="5"/>
        <v>N/A</v>
      </c>
      <c r="I39" s="10" t="s">
        <v>1746</v>
      </c>
      <c r="J39" s="10" t="s">
        <v>1746</v>
      </c>
      <c r="K39" s="9" t="str">
        <f t="shared" si="0"/>
        <v>N/A</v>
      </c>
    </row>
    <row r="40" spans="1:11" x14ac:dyDescent="0.25">
      <c r="A40" s="2" t="s">
        <v>666</v>
      </c>
      <c r="B40" s="90" t="s">
        <v>213</v>
      </c>
      <c r="C40" s="74">
        <v>0</v>
      </c>
      <c r="D40" s="9" t="str">
        <f t="shared" si="4"/>
        <v>N/A</v>
      </c>
      <c r="E40" s="74">
        <v>0</v>
      </c>
      <c r="F40" s="9" t="str">
        <f t="shared" si="4"/>
        <v>N/A</v>
      </c>
      <c r="G40" s="74">
        <v>0</v>
      </c>
      <c r="H40" s="9" t="str">
        <f t="shared" si="5"/>
        <v>N/A</v>
      </c>
      <c r="I40" s="10" t="s">
        <v>1746</v>
      </c>
      <c r="J40" s="10" t="s">
        <v>1746</v>
      </c>
      <c r="K40" s="9" t="str">
        <f t="shared" si="0"/>
        <v>N/A</v>
      </c>
    </row>
    <row r="41" spans="1:11" x14ac:dyDescent="0.25">
      <c r="A41" s="2" t="s">
        <v>667</v>
      </c>
      <c r="B41" s="90" t="s">
        <v>213</v>
      </c>
      <c r="C41" s="74">
        <v>0</v>
      </c>
      <c r="D41" s="9" t="str">
        <f t="shared" si="4"/>
        <v>N/A</v>
      </c>
      <c r="E41" s="74">
        <v>0</v>
      </c>
      <c r="F41" s="9" t="str">
        <f t="shared" si="4"/>
        <v>N/A</v>
      </c>
      <c r="G41" s="74">
        <v>0</v>
      </c>
      <c r="H41" s="9" t="str">
        <f t="shared" si="5"/>
        <v>N/A</v>
      </c>
      <c r="I41" s="10" t="s">
        <v>1746</v>
      </c>
      <c r="J41" s="10" t="s">
        <v>1746</v>
      </c>
      <c r="K41" s="9" t="str">
        <f t="shared" si="0"/>
        <v>N/A</v>
      </c>
    </row>
    <row r="42" spans="1:11" x14ac:dyDescent="0.25">
      <c r="A42" s="2" t="s">
        <v>668</v>
      </c>
      <c r="B42" s="90" t="s">
        <v>213</v>
      </c>
      <c r="C42" s="74">
        <v>75.342518010000006</v>
      </c>
      <c r="D42" s="9" t="str">
        <f t="shared" si="4"/>
        <v>N/A</v>
      </c>
      <c r="E42" s="74">
        <v>89.859147516999997</v>
      </c>
      <c r="F42" s="9" t="str">
        <f t="shared" si="4"/>
        <v>N/A</v>
      </c>
      <c r="G42" s="74">
        <v>97.375615366999995</v>
      </c>
      <c r="H42" s="9" t="str">
        <f t="shared" si="5"/>
        <v>N/A</v>
      </c>
      <c r="I42" s="10">
        <v>19.27</v>
      </c>
      <c r="J42" s="10">
        <v>8.3650000000000002</v>
      </c>
      <c r="K42" s="9" t="str">
        <f t="shared" si="0"/>
        <v>Yes</v>
      </c>
    </row>
    <row r="43" spans="1:11" x14ac:dyDescent="0.25">
      <c r="A43" s="2" t="s">
        <v>669</v>
      </c>
      <c r="B43" s="90" t="s">
        <v>213</v>
      </c>
      <c r="C43" s="74">
        <v>0</v>
      </c>
      <c r="D43" s="9" t="str">
        <f t="shared" si="4"/>
        <v>N/A</v>
      </c>
      <c r="E43" s="74">
        <v>0</v>
      </c>
      <c r="F43" s="9" t="str">
        <f t="shared" si="4"/>
        <v>N/A</v>
      </c>
      <c r="G43" s="74">
        <v>0</v>
      </c>
      <c r="H43" s="9" t="str">
        <f t="shared" si="5"/>
        <v>N/A</v>
      </c>
      <c r="I43" s="10" t="s">
        <v>1746</v>
      </c>
      <c r="J43" s="10" t="s">
        <v>1746</v>
      </c>
      <c r="K43" s="9" t="str">
        <f t="shared" si="0"/>
        <v>N/A</v>
      </c>
    </row>
    <row r="44" spans="1:11" x14ac:dyDescent="0.25">
      <c r="A44" s="2" t="s">
        <v>670</v>
      </c>
      <c r="B44" s="90" t="s">
        <v>213</v>
      </c>
      <c r="C44" s="74">
        <v>0</v>
      </c>
      <c r="D44" s="9" t="str">
        <f t="shared" si="4"/>
        <v>N/A</v>
      </c>
      <c r="E44" s="74">
        <v>0</v>
      </c>
      <c r="F44" s="9" t="str">
        <f t="shared" si="4"/>
        <v>N/A</v>
      </c>
      <c r="G44" s="74">
        <v>0</v>
      </c>
      <c r="H44" s="9" t="str">
        <f t="shared" si="5"/>
        <v>N/A</v>
      </c>
      <c r="I44" s="10" t="s">
        <v>1746</v>
      </c>
      <c r="J44" s="10" t="s">
        <v>1746</v>
      </c>
      <c r="K44" s="9" t="str">
        <f t="shared" si="0"/>
        <v>N/A</v>
      </c>
    </row>
    <row r="45" spans="1:11" x14ac:dyDescent="0.25">
      <c r="A45" s="2" t="s">
        <v>671</v>
      </c>
      <c r="B45" s="90" t="s">
        <v>213</v>
      </c>
      <c r="C45" s="74">
        <v>24.657481990000001</v>
      </c>
      <c r="D45" s="9" t="str">
        <f t="shared" si="4"/>
        <v>N/A</v>
      </c>
      <c r="E45" s="74">
        <v>10.140852483</v>
      </c>
      <c r="F45" s="9" t="str">
        <f t="shared" si="4"/>
        <v>N/A</v>
      </c>
      <c r="G45" s="74">
        <v>2.6243846327</v>
      </c>
      <c r="H45" s="9" t="str">
        <f t="shared" si="5"/>
        <v>N/A</v>
      </c>
      <c r="I45" s="10">
        <v>-58.9</v>
      </c>
      <c r="J45" s="10">
        <v>-74.099999999999994</v>
      </c>
      <c r="K45" s="9" t="str">
        <f t="shared" si="0"/>
        <v>No</v>
      </c>
    </row>
    <row r="46" spans="1:11" x14ac:dyDescent="0.25">
      <c r="A46" s="2" t="s">
        <v>350</v>
      </c>
      <c r="B46" s="90" t="s">
        <v>213</v>
      </c>
      <c r="C46" s="73">
        <v>0</v>
      </c>
      <c r="D46" s="9" t="str">
        <f t="shared" si="4"/>
        <v>N/A</v>
      </c>
      <c r="E46" s="73">
        <v>0</v>
      </c>
      <c r="F46" s="9" t="str">
        <f t="shared" si="4"/>
        <v>N/A</v>
      </c>
      <c r="G46" s="73">
        <v>0</v>
      </c>
      <c r="H46" s="9" t="str">
        <f t="shared" si="5"/>
        <v>N/A</v>
      </c>
      <c r="I46" s="10" t="s">
        <v>1746</v>
      </c>
      <c r="J46" s="10" t="s">
        <v>1746</v>
      </c>
      <c r="K46" s="9" t="str">
        <f t="shared" si="0"/>
        <v>N/A</v>
      </c>
    </row>
    <row r="47" spans="1:11" x14ac:dyDescent="0.25">
      <c r="A47" s="2" t="s">
        <v>672</v>
      </c>
      <c r="B47" s="90" t="s">
        <v>213</v>
      </c>
      <c r="C47" s="74" t="s">
        <v>1746</v>
      </c>
      <c r="D47" s="9" t="str">
        <f t="shared" si="4"/>
        <v>N/A</v>
      </c>
      <c r="E47" s="74" t="s">
        <v>1746</v>
      </c>
      <c r="F47" s="9" t="str">
        <f t="shared" si="4"/>
        <v>N/A</v>
      </c>
      <c r="G47" s="74" t="s">
        <v>1746</v>
      </c>
      <c r="H47" s="9" t="str">
        <f t="shared" si="5"/>
        <v>N/A</v>
      </c>
      <c r="I47" s="10" t="s">
        <v>1746</v>
      </c>
      <c r="J47" s="10" t="s">
        <v>1746</v>
      </c>
      <c r="K47" s="9" t="str">
        <f t="shared" si="0"/>
        <v>N/A</v>
      </c>
    </row>
    <row r="48" spans="1:11" x14ac:dyDescent="0.25">
      <c r="A48" s="2" t="s">
        <v>673</v>
      </c>
      <c r="B48" s="90" t="s">
        <v>213</v>
      </c>
      <c r="C48" s="74" t="s">
        <v>1746</v>
      </c>
      <c r="D48" s="9" t="str">
        <f t="shared" si="4"/>
        <v>N/A</v>
      </c>
      <c r="E48" s="74" t="s">
        <v>1746</v>
      </c>
      <c r="F48" s="9" t="str">
        <f t="shared" si="4"/>
        <v>N/A</v>
      </c>
      <c r="G48" s="74" t="s">
        <v>1746</v>
      </c>
      <c r="H48" s="9" t="str">
        <f t="shared" si="5"/>
        <v>N/A</v>
      </c>
      <c r="I48" s="10" t="s">
        <v>1746</v>
      </c>
      <c r="J48" s="10" t="s">
        <v>1746</v>
      </c>
      <c r="K48" s="9" t="str">
        <f t="shared" si="0"/>
        <v>N/A</v>
      </c>
    </row>
    <row r="49" spans="1:11" x14ac:dyDescent="0.25">
      <c r="A49" s="2" t="s">
        <v>674</v>
      </c>
      <c r="B49" s="90" t="s">
        <v>213</v>
      </c>
      <c r="C49" s="74" t="s">
        <v>1746</v>
      </c>
      <c r="D49" s="9" t="str">
        <f t="shared" si="4"/>
        <v>N/A</v>
      </c>
      <c r="E49" s="74" t="s">
        <v>1746</v>
      </c>
      <c r="F49" s="9" t="str">
        <f t="shared" si="4"/>
        <v>N/A</v>
      </c>
      <c r="G49" s="74" t="s">
        <v>1746</v>
      </c>
      <c r="H49" s="9" t="str">
        <f t="shared" si="5"/>
        <v>N/A</v>
      </c>
      <c r="I49" s="10" t="s">
        <v>1746</v>
      </c>
      <c r="J49" s="10" t="s">
        <v>1746</v>
      </c>
      <c r="K49" s="9" t="str">
        <f t="shared" si="0"/>
        <v>N/A</v>
      </c>
    </row>
    <row r="50" spans="1:11" x14ac:dyDescent="0.25">
      <c r="A50" s="2" t="s">
        <v>675</v>
      </c>
      <c r="B50" s="90" t="s">
        <v>213</v>
      </c>
      <c r="C50" s="74" t="s">
        <v>1746</v>
      </c>
      <c r="D50" s="9" t="str">
        <f t="shared" si="4"/>
        <v>N/A</v>
      </c>
      <c r="E50" s="74" t="s">
        <v>1746</v>
      </c>
      <c r="F50" s="9" t="str">
        <f t="shared" si="4"/>
        <v>N/A</v>
      </c>
      <c r="G50" s="74" t="s">
        <v>1746</v>
      </c>
      <c r="H50" s="9" t="str">
        <f t="shared" si="5"/>
        <v>N/A</v>
      </c>
      <c r="I50" s="10" t="s">
        <v>1746</v>
      </c>
      <c r="J50" s="10" t="s">
        <v>1746</v>
      </c>
      <c r="K50" s="9" t="str">
        <f t="shared" si="0"/>
        <v>N/A</v>
      </c>
    </row>
    <row r="51" spans="1:11" x14ac:dyDescent="0.25">
      <c r="A51" s="2" t="s">
        <v>351</v>
      </c>
      <c r="B51" s="35" t="s">
        <v>213</v>
      </c>
      <c r="C51" s="73">
        <v>0</v>
      </c>
      <c r="D51" s="35" t="s">
        <v>213</v>
      </c>
      <c r="E51" s="36">
        <v>0</v>
      </c>
      <c r="F51" s="35" t="s">
        <v>213</v>
      </c>
      <c r="G51" s="36">
        <v>7332529</v>
      </c>
      <c r="H51" s="35" t="s">
        <v>213</v>
      </c>
      <c r="I51" s="10" t="s">
        <v>1746</v>
      </c>
      <c r="J51" s="10" t="s">
        <v>1746</v>
      </c>
      <c r="K51" s="9" t="str">
        <f t="shared" si="0"/>
        <v>N/A</v>
      </c>
    </row>
    <row r="52" spans="1:11" x14ac:dyDescent="0.25">
      <c r="A52" s="2" t="s">
        <v>352</v>
      </c>
      <c r="B52" s="35" t="s">
        <v>213</v>
      </c>
      <c r="C52" s="74" t="s">
        <v>1746</v>
      </c>
      <c r="D52" s="9" t="str">
        <f t="shared" ref="D52:D54" si="6">IF($B52="N/A","N/A",IF(C52&gt;15,"No",IF(C52&lt;-15,"No","Yes")))</f>
        <v>N/A</v>
      </c>
      <c r="E52" s="8" t="s">
        <v>1746</v>
      </c>
      <c r="F52" s="9" t="str">
        <f t="shared" ref="F52:F54" si="7">IF($B52="N/A","N/A",IF(E52&gt;15,"No",IF(E52&lt;-15,"No","Yes")))</f>
        <v>N/A</v>
      </c>
      <c r="G52" s="8">
        <v>77.742072346</v>
      </c>
      <c r="H52" s="9" t="str">
        <f t="shared" ref="H52:H54" si="8">IF($B52="N/A","N/A",IF(G52&gt;15,"No",IF(G52&lt;-15,"No","Yes")))</f>
        <v>N/A</v>
      </c>
      <c r="I52" s="10" t="s">
        <v>1746</v>
      </c>
      <c r="J52" s="10" t="s">
        <v>1746</v>
      </c>
      <c r="K52" s="9" t="str">
        <f t="shared" si="0"/>
        <v>N/A</v>
      </c>
    </row>
    <row r="53" spans="1:11" x14ac:dyDescent="0.25">
      <c r="A53" s="2" t="s">
        <v>353</v>
      </c>
      <c r="B53" s="35" t="s">
        <v>213</v>
      </c>
      <c r="C53" s="74" t="s">
        <v>1746</v>
      </c>
      <c r="D53" s="9" t="str">
        <f t="shared" si="6"/>
        <v>N/A</v>
      </c>
      <c r="E53" s="8" t="s">
        <v>1746</v>
      </c>
      <c r="F53" s="9" t="str">
        <f t="shared" si="7"/>
        <v>N/A</v>
      </c>
      <c r="G53" s="8">
        <v>16.529958489999999</v>
      </c>
      <c r="H53" s="9" t="str">
        <f t="shared" si="8"/>
        <v>N/A</v>
      </c>
      <c r="I53" s="10" t="s">
        <v>1746</v>
      </c>
      <c r="J53" s="10" t="s">
        <v>1746</v>
      </c>
      <c r="K53" s="9" t="str">
        <f t="shared" si="0"/>
        <v>N/A</v>
      </c>
    </row>
    <row r="54" spans="1:11" x14ac:dyDescent="0.25">
      <c r="A54" s="2" t="s">
        <v>354</v>
      </c>
      <c r="B54" s="35" t="s">
        <v>213</v>
      </c>
      <c r="C54" s="74" t="s">
        <v>213</v>
      </c>
      <c r="D54" s="9" t="str">
        <f t="shared" si="6"/>
        <v>N/A</v>
      </c>
      <c r="E54" s="8" t="s">
        <v>1746</v>
      </c>
      <c r="F54" s="9" t="str">
        <f t="shared" si="7"/>
        <v>N/A</v>
      </c>
      <c r="G54" s="8">
        <v>5.7270008750999999</v>
      </c>
      <c r="H54" s="9" t="str">
        <f t="shared" si="8"/>
        <v>N/A</v>
      </c>
      <c r="I54" s="10" t="s">
        <v>213</v>
      </c>
      <c r="J54" s="10" t="s">
        <v>1746</v>
      </c>
      <c r="K54" s="9" t="str">
        <f t="shared" si="0"/>
        <v>N/A</v>
      </c>
    </row>
    <row r="55" spans="1:11" ht="12" customHeight="1" x14ac:dyDescent="0.25">
      <c r="A55" s="140" t="s">
        <v>1646</v>
      </c>
      <c r="B55" s="141"/>
      <c r="C55" s="141"/>
      <c r="D55" s="141"/>
      <c r="E55" s="141"/>
      <c r="F55" s="141"/>
      <c r="G55" s="141"/>
      <c r="H55" s="141"/>
      <c r="I55" s="141"/>
      <c r="J55" s="141"/>
      <c r="K55" s="142"/>
    </row>
    <row r="56" spans="1:11" x14ac:dyDescent="0.25">
      <c r="A56" s="132" t="s">
        <v>1644</v>
      </c>
      <c r="B56" s="133"/>
      <c r="C56" s="133"/>
      <c r="D56" s="133"/>
      <c r="E56" s="133"/>
      <c r="F56" s="133"/>
      <c r="G56" s="133"/>
      <c r="H56" s="133"/>
      <c r="I56" s="133"/>
      <c r="J56" s="133"/>
      <c r="K56" s="134"/>
    </row>
    <row r="57" spans="1:11" x14ac:dyDescent="0.25">
      <c r="A57" s="135" t="s">
        <v>1742</v>
      </c>
      <c r="B57" s="135"/>
      <c r="C57" s="135"/>
      <c r="D57" s="135"/>
      <c r="E57" s="135"/>
      <c r="F57" s="135"/>
      <c r="G57" s="135"/>
      <c r="H57" s="135"/>
      <c r="I57" s="135"/>
      <c r="J57" s="135"/>
      <c r="K57" s="136"/>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2.75" customHeight="1" x14ac:dyDescent="0.3">
      <c r="A2" s="129" t="s">
        <v>1597</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39587264</v>
      </c>
      <c r="D6" s="9" t="str">
        <f>IF($B6="N/A","N/A",IF(C6&gt;15,"No",IF(C6&lt;-15,"No","Yes")))</f>
        <v>N/A</v>
      </c>
      <c r="E6" s="36">
        <v>40642941</v>
      </c>
      <c r="F6" s="9" t="str">
        <f>IF($B6="N/A","N/A",IF(E6&gt;15,"No",IF(E6&lt;-15,"No","Yes")))</f>
        <v>N/A</v>
      </c>
      <c r="G6" s="36">
        <v>42122007</v>
      </c>
      <c r="H6" s="9" t="str">
        <f>IF($B6="N/A","N/A",IF(G6&gt;15,"No",IF(G6&lt;-15,"No","Yes")))</f>
        <v>N/A</v>
      </c>
      <c r="I6" s="10">
        <v>2.6669999999999998</v>
      </c>
      <c r="J6" s="10">
        <v>3.6389999999999998</v>
      </c>
      <c r="K6" s="9" t="str">
        <f t="shared" ref="K6:K15"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16</v>
      </c>
      <c r="B9" s="35" t="s">
        <v>213</v>
      </c>
      <c r="C9" s="74">
        <v>5.8102626138</v>
      </c>
      <c r="D9" s="9" t="str">
        <f t="shared" ref="D9:D15" si="1">IF($B9="N/A","N/A",IF(C9&gt;15,"No",IF(C9&lt;-15,"No","Yes")))</f>
        <v>N/A</v>
      </c>
      <c r="E9" s="8">
        <v>3.9470248965999999</v>
      </c>
      <c r="F9" s="9" t="str">
        <f t="shared" ref="F9:F15" si="2">IF($B9="N/A","N/A",IF(E9&gt;15,"No",IF(E9&lt;-15,"No","Yes")))</f>
        <v>N/A</v>
      </c>
      <c r="G9" s="8">
        <v>3.9670236985999998</v>
      </c>
      <c r="H9" s="9" t="str">
        <f t="shared" ref="H9:H15" si="3">IF($B9="N/A","N/A",IF(G9&gt;15,"No",IF(G9&lt;-15,"No","Yes")))</f>
        <v>N/A</v>
      </c>
      <c r="I9" s="10">
        <v>-32.1</v>
      </c>
      <c r="J9" s="10">
        <v>0.50670000000000004</v>
      </c>
      <c r="K9" s="9" t="str">
        <f t="shared" si="0"/>
        <v>Yes</v>
      </c>
    </row>
    <row r="10" spans="1:11" x14ac:dyDescent="0.25">
      <c r="A10" s="75" t="s">
        <v>36</v>
      </c>
      <c r="B10" s="35" t="s">
        <v>213</v>
      </c>
      <c r="C10" s="74">
        <v>4.190857E-4</v>
      </c>
      <c r="D10" s="9" t="str">
        <f t="shared" si="1"/>
        <v>N/A</v>
      </c>
      <c r="E10" s="8">
        <v>0</v>
      </c>
      <c r="F10" s="9" t="str">
        <f t="shared" si="2"/>
        <v>N/A</v>
      </c>
      <c r="G10" s="8">
        <v>0</v>
      </c>
      <c r="H10" s="9" t="str">
        <f t="shared" si="3"/>
        <v>N/A</v>
      </c>
      <c r="I10" s="10">
        <v>-100</v>
      </c>
      <c r="J10" s="10" t="s">
        <v>1746</v>
      </c>
      <c r="K10" s="9" t="str">
        <f t="shared" si="0"/>
        <v>N/A</v>
      </c>
    </row>
    <row r="11" spans="1:11" x14ac:dyDescent="0.25">
      <c r="A11" s="75" t="s">
        <v>37</v>
      </c>
      <c r="B11" s="35" t="s">
        <v>213</v>
      </c>
      <c r="C11" s="74">
        <v>16.670548234000002</v>
      </c>
      <c r="D11" s="9" t="str">
        <f t="shared" si="1"/>
        <v>N/A</v>
      </c>
      <c r="E11" s="8">
        <v>16.002559623</v>
      </c>
      <c r="F11" s="9" t="str">
        <f t="shared" si="2"/>
        <v>N/A</v>
      </c>
      <c r="G11" s="8">
        <v>12.024987316000001</v>
      </c>
      <c r="H11" s="9" t="str">
        <f t="shared" si="3"/>
        <v>N/A</v>
      </c>
      <c r="I11" s="10">
        <v>-4.01</v>
      </c>
      <c r="J11" s="10">
        <v>-24.9</v>
      </c>
      <c r="K11" s="9" t="str">
        <f t="shared" si="0"/>
        <v>Yes</v>
      </c>
    </row>
    <row r="12" spans="1:11" x14ac:dyDescent="0.25">
      <c r="A12" s="75" t="s">
        <v>38</v>
      </c>
      <c r="B12" s="35" t="s">
        <v>213</v>
      </c>
      <c r="C12" s="74">
        <v>5.0486782574999998</v>
      </c>
      <c r="D12" s="9" t="str">
        <f t="shared" si="1"/>
        <v>N/A</v>
      </c>
      <c r="E12" s="8">
        <v>2.9687256579999999</v>
      </c>
      <c r="F12" s="9" t="str">
        <f t="shared" si="2"/>
        <v>N/A</v>
      </c>
      <c r="G12" s="8">
        <v>3.1372164081</v>
      </c>
      <c r="H12" s="9" t="str">
        <f t="shared" si="3"/>
        <v>N/A</v>
      </c>
      <c r="I12" s="10">
        <v>-41.2</v>
      </c>
      <c r="J12" s="10">
        <v>5.6760000000000002</v>
      </c>
      <c r="K12" s="9" t="str">
        <f t="shared" si="0"/>
        <v>Yes</v>
      </c>
    </row>
    <row r="13" spans="1:11" x14ac:dyDescent="0.25">
      <c r="A13" s="75" t="s">
        <v>866</v>
      </c>
      <c r="B13" s="35" t="s">
        <v>213</v>
      </c>
      <c r="C13" s="74">
        <v>42.685867117000001</v>
      </c>
      <c r="D13" s="9" t="str">
        <f t="shared" si="1"/>
        <v>N/A</v>
      </c>
      <c r="E13" s="8">
        <v>50.373426064999997</v>
      </c>
      <c r="F13" s="9" t="str">
        <f t="shared" si="2"/>
        <v>N/A</v>
      </c>
      <c r="G13" s="8">
        <v>36.172957613999998</v>
      </c>
      <c r="H13" s="9" t="str">
        <f t="shared" si="3"/>
        <v>N/A</v>
      </c>
      <c r="I13" s="10">
        <v>18.010000000000002</v>
      </c>
      <c r="J13" s="10">
        <v>-28.2</v>
      </c>
      <c r="K13" s="9" t="str">
        <f t="shared" si="0"/>
        <v>Yes</v>
      </c>
    </row>
    <row r="14" spans="1:11" x14ac:dyDescent="0.25">
      <c r="A14" s="75" t="s">
        <v>867</v>
      </c>
      <c r="B14" s="35" t="s">
        <v>213</v>
      </c>
      <c r="C14" s="74">
        <v>22.667890262</v>
      </c>
      <c r="D14" s="9" t="str">
        <f t="shared" si="1"/>
        <v>N/A</v>
      </c>
      <c r="E14" s="8">
        <v>18.349168487</v>
      </c>
      <c r="F14" s="9" t="str">
        <f t="shared" si="2"/>
        <v>N/A</v>
      </c>
      <c r="G14" s="8">
        <v>14.810302826999999</v>
      </c>
      <c r="H14" s="9" t="str">
        <f t="shared" si="3"/>
        <v>N/A</v>
      </c>
      <c r="I14" s="10">
        <v>-19.100000000000001</v>
      </c>
      <c r="J14" s="10">
        <v>-19.3</v>
      </c>
      <c r="K14" s="9" t="str">
        <f t="shared" si="0"/>
        <v>Yes</v>
      </c>
    </row>
    <row r="15" spans="1:11" x14ac:dyDescent="0.25">
      <c r="A15" s="75" t="s">
        <v>161</v>
      </c>
      <c r="B15" s="35" t="s">
        <v>213</v>
      </c>
      <c r="C15" s="74">
        <v>8.4471409795000003</v>
      </c>
      <c r="D15" s="9" t="str">
        <f t="shared" si="1"/>
        <v>N/A</v>
      </c>
      <c r="E15" s="8">
        <v>7.3813556E-6</v>
      </c>
      <c r="F15" s="9" t="str">
        <f t="shared" si="2"/>
        <v>N/A</v>
      </c>
      <c r="G15" s="8">
        <v>1.1870300000000001E-5</v>
      </c>
      <c r="H15" s="9" t="str">
        <f t="shared" si="3"/>
        <v>N/A</v>
      </c>
      <c r="I15" s="10">
        <v>-100</v>
      </c>
      <c r="J15" s="10">
        <v>60.81</v>
      </c>
      <c r="K15" s="9" t="str">
        <f t="shared" si="0"/>
        <v>No</v>
      </c>
    </row>
    <row r="16" spans="1:11" x14ac:dyDescent="0.25">
      <c r="A16" s="75" t="s">
        <v>162</v>
      </c>
      <c r="B16" s="35" t="s">
        <v>246</v>
      </c>
      <c r="C16" s="74">
        <v>90.408728422999999</v>
      </c>
      <c r="D16" s="9" t="str">
        <f>IF($B16="N/A","N/A",IF(C16&gt;95,"Yes","No"))</f>
        <v>No</v>
      </c>
      <c r="E16" s="8">
        <v>98.043187868999993</v>
      </c>
      <c r="F16" s="9" t="str">
        <f>IF($B16="N/A","N/A",IF(E16&gt;95,"Yes","No"))</f>
        <v>Yes</v>
      </c>
      <c r="G16" s="8">
        <v>98.130274276999998</v>
      </c>
      <c r="H16" s="9" t="str">
        <f>IF($B16="N/A","N/A",IF(G16&gt;95,"Yes","No"))</f>
        <v>Yes</v>
      </c>
      <c r="I16" s="10">
        <v>8.4440000000000008</v>
      </c>
      <c r="J16" s="10">
        <v>8.8800000000000004E-2</v>
      </c>
      <c r="K16" s="9" t="str">
        <f t="shared" ref="K16:K26" si="4">IF(J16="Div by 0", "N/A", IF(J16="N/A","N/A", IF(J16&gt;30, "No", IF(J16&lt;-30, "No", "Yes"))))</f>
        <v>Yes</v>
      </c>
    </row>
    <row r="17" spans="1:11" x14ac:dyDescent="0.25">
      <c r="A17" s="75" t="s">
        <v>868</v>
      </c>
      <c r="B17" s="51" t="s">
        <v>247</v>
      </c>
      <c r="C17" s="74">
        <v>35.296571645</v>
      </c>
      <c r="D17" s="9" t="str">
        <f>IF($B17="N/A","N/A",IF(C17&gt;90,"No",IF(C17&lt;50,"No","Yes")))</f>
        <v>No</v>
      </c>
      <c r="E17" s="8">
        <v>36.407134020999997</v>
      </c>
      <c r="F17" s="9" t="str">
        <f>IF($B17="N/A","N/A",IF(E17&gt;90,"No",IF(E17&lt;50,"No","Yes")))</f>
        <v>No</v>
      </c>
      <c r="G17" s="8">
        <v>35.767483728999999</v>
      </c>
      <c r="H17" s="9" t="str">
        <f>IF($B17="N/A","N/A",IF(G17&gt;90,"No",IF(G17&lt;50,"No","Yes")))</f>
        <v>No</v>
      </c>
      <c r="I17" s="10">
        <v>3.1459999999999999</v>
      </c>
      <c r="J17" s="10">
        <v>-1.76</v>
      </c>
      <c r="K17" s="9" t="str">
        <f t="shared" si="4"/>
        <v>Yes</v>
      </c>
    </row>
    <row r="18" spans="1:11" x14ac:dyDescent="0.25">
      <c r="A18" s="75" t="s">
        <v>869</v>
      </c>
      <c r="B18" s="51" t="s">
        <v>224</v>
      </c>
      <c r="C18" s="74">
        <v>24.480767350000001</v>
      </c>
      <c r="D18" s="9" t="str">
        <f t="shared" ref="D18:D23" si="5">IF($B18="N/A","N/A",IF(C18&gt;5,"No",IF(C18&lt;=0,"No","Yes")))</f>
        <v>No</v>
      </c>
      <c r="E18" s="8">
        <v>26.309771726000001</v>
      </c>
      <c r="F18" s="9" t="str">
        <f t="shared" ref="F18:F23" si="6">IF($B18="N/A","N/A",IF(E18&gt;5,"No",IF(E18&lt;=0,"No","Yes")))</f>
        <v>No</v>
      </c>
      <c r="G18" s="8">
        <v>28.326504005</v>
      </c>
      <c r="H18" s="9" t="str">
        <f t="shared" ref="H18:H23" si="7">IF($B18="N/A","N/A",IF(G18&gt;5,"No",IF(G18&lt;=0,"No","Yes")))</f>
        <v>No</v>
      </c>
      <c r="I18" s="10">
        <v>7.4710000000000001</v>
      </c>
      <c r="J18" s="10">
        <v>7.665</v>
      </c>
      <c r="K18" s="9" t="str">
        <f t="shared" si="4"/>
        <v>Yes</v>
      </c>
    </row>
    <row r="19" spans="1:11" x14ac:dyDescent="0.25">
      <c r="A19" s="75" t="s">
        <v>870</v>
      </c>
      <c r="B19" s="51" t="s">
        <v>224</v>
      </c>
      <c r="C19" s="74">
        <v>1.8831485803000001</v>
      </c>
      <c r="D19" s="9" t="str">
        <f t="shared" si="5"/>
        <v>Yes</v>
      </c>
      <c r="E19" s="8">
        <v>1.8003150904</v>
      </c>
      <c r="F19" s="9" t="str">
        <f t="shared" si="6"/>
        <v>Yes</v>
      </c>
      <c r="G19" s="8">
        <v>1.6135318528</v>
      </c>
      <c r="H19" s="9" t="str">
        <f t="shared" si="7"/>
        <v>Yes</v>
      </c>
      <c r="I19" s="10">
        <v>-4.4000000000000004</v>
      </c>
      <c r="J19" s="10">
        <v>-10.4</v>
      </c>
      <c r="K19" s="9" t="str">
        <f t="shared" si="4"/>
        <v>Yes</v>
      </c>
    </row>
    <row r="20" spans="1:11" x14ac:dyDescent="0.25">
      <c r="A20" s="75" t="s">
        <v>871</v>
      </c>
      <c r="B20" s="51" t="s">
        <v>224</v>
      </c>
      <c r="C20" s="74">
        <v>0.64857727980000002</v>
      </c>
      <c r="D20" s="9" t="str">
        <f t="shared" si="5"/>
        <v>Yes</v>
      </c>
      <c r="E20" s="8">
        <v>0.6816115989</v>
      </c>
      <c r="F20" s="9" t="str">
        <f t="shared" si="6"/>
        <v>Yes</v>
      </c>
      <c r="G20" s="8">
        <v>0.7018896322</v>
      </c>
      <c r="H20" s="9" t="str">
        <f t="shared" si="7"/>
        <v>Yes</v>
      </c>
      <c r="I20" s="10">
        <v>5.093</v>
      </c>
      <c r="J20" s="10">
        <v>2.9750000000000001</v>
      </c>
      <c r="K20" s="9" t="str">
        <f t="shared" si="4"/>
        <v>Yes</v>
      </c>
    </row>
    <row r="21" spans="1:11" x14ac:dyDescent="0.25">
      <c r="A21" s="75" t="s">
        <v>872</v>
      </c>
      <c r="B21" s="35" t="s">
        <v>213</v>
      </c>
      <c r="C21" s="74">
        <v>6.6688109999999995E-4</v>
      </c>
      <c r="D21" s="9" t="str">
        <f t="shared" si="5"/>
        <v>N/A</v>
      </c>
      <c r="E21" s="8">
        <v>1.508257E-3</v>
      </c>
      <c r="F21" s="9" t="str">
        <f t="shared" si="6"/>
        <v>N/A</v>
      </c>
      <c r="G21" s="8">
        <v>1.1419208999999999E-3</v>
      </c>
      <c r="H21" s="9" t="str">
        <f t="shared" si="7"/>
        <v>N/A</v>
      </c>
      <c r="I21" s="10">
        <v>126.2</v>
      </c>
      <c r="J21" s="10">
        <v>-24.3</v>
      </c>
      <c r="K21" s="9" t="str">
        <f t="shared" si="4"/>
        <v>Yes</v>
      </c>
    </row>
    <row r="22" spans="1:11" x14ac:dyDescent="0.25">
      <c r="A22" s="75" t="s">
        <v>1741</v>
      </c>
      <c r="B22" s="35" t="s">
        <v>213</v>
      </c>
      <c r="C22" s="74">
        <v>1.086208E-4</v>
      </c>
      <c r="D22" s="9" t="str">
        <f t="shared" si="5"/>
        <v>N/A</v>
      </c>
      <c r="E22" s="8">
        <v>1.2302259999999999E-4</v>
      </c>
      <c r="F22" s="9" t="str">
        <f t="shared" si="6"/>
        <v>N/A</v>
      </c>
      <c r="G22" s="8">
        <v>4.5819280000000001E-4</v>
      </c>
      <c r="H22" s="9" t="str">
        <f t="shared" si="7"/>
        <v>N/A</v>
      </c>
      <c r="I22" s="10">
        <v>13.26</v>
      </c>
      <c r="J22" s="10">
        <v>272.39999999999998</v>
      </c>
      <c r="K22" s="9" t="str">
        <f t="shared" si="4"/>
        <v>No</v>
      </c>
    </row>
    <row r="23" spans="1:11" x14ac:dyDescent="0.25">
      <c r="A23" s="75" t="s">
        <v>873</v>
      </c>
      <c r="B23" s="35" t="s">
        <v>213</v>
      </c>
      <c r="C23" s="74">
        <v>4.445874E-4</v>
      </c>
      <c r="D23" s="9" t="str">
        <f t="shared" si="5"/>
        <v>N/A</v>
      </c>
      <c r="E23" s="8">
        <v>1.9191520000000001E-4</v>
      </c>
      <c r="F23" s="9" t="str">
        <f t="shared" si="6"/>
        <v>N/A</v>
      </c>
      <c r="G23" s="8">
        <v>2.065429E-4</v>
      </c>
      <c r="H23" s="9" t="str">
        <f t="shared" si="7"/>
        <v>N/A</v>
      </c>
      <c r="I23" s="10">
        <v>-56.8</v>
      </c>
      <c r="J23" s="10">
        <v>7.6219999999999999</v>
      </c>
      <c r="K23" s="9" t="str">
        <f t="shared" si="4"/>
        <v>Yes</v>
      </c>
    </row>
    <row r="24" spans="1:11" x14ac:dyDescent="0.25">
      <c r="A24" s="75" t="s">
        <v>874</v>
      </c>
      <c r="B24" s="35" t="s">
        <v>232</v>
      </c>
      <c r="C24" s="74">
        <v>1.7670607395</v>
      </c>
      <c r="D24" s="9" t="str">
        <f>IF($B24="N/A","N/A",IF(C24&gt;10,"No",IF(C24&lt;1,"No","Yes")))</f>
        <v>Yes</v>
      </c>
      <c r="E24" s="8">
        <v>1.7743499418999999</v>
      </c>
      <c r="F24" s="9" t="str">
        <f>IF($B24="N/A","N/A",IF(E24&gt;10,"No",IF(E24&lt;1,"No","Yes")))</f>
        <v>Yes</v>
      </c>
      <c r="G24" s="8">
        <v>1.5557093469000001</v>
      </c>
      <c r="H24" s="9" t="str">
        <f>IF($B24="N/A","N/A",IF(G24&gt;10,"No",IF(G24&lt;1,"No","Yes")))</f>
        <v>Yes</v>
      </c>
      <c r="I24" s="10">
        <v>0.41249999999999998</v>
      </c>
      <c r="J24" s="10">
        <v>-12.3</v>
      </c>
      <c r="K24" s="9" t="str">
        <f t="shared" si="4"/>
        <v>Yes</v>
      </c>
    </row>
    <row r="25" spans="1:11" x14ac:dyDescent="0.25">
      <c r="A25" s="75" t="s">
        <v>875</v>
      </c>
      <c r="B25" s="78" t="s">
        <v>239</v>
      </c>
      <c r="C25" s="74">
        <v>13.022645364000001</v>
      </c>
      <c r="D25" s="9" t="str">
        <f>IF($B25="N/A","N/A",IF(C25&gt;10,"No",IF(C25&lt;=0,"No","Yes")))</f>
        <v>No</v>
      </c>
      <c r="E25" s="8">
        <v>14.952694983000001</v>
      </c>
      <c r="F25" s="9" t="str">
        <f>IF($B25="N/A","N/A",IF(E25&gt;10,"No",IF(E25&lt;=0,"No","Yes")))</f>
        <v>No</v>
      </c>
      <c r="G25" s="8">
        <v>9.8336031329000004</v>
      </c>
      <c r="H25" s="9" t="str">
        <f>IF($B25="N/A","N/A",IF(G25&gt;10,"No",IF(G25&lt;=0,"No","Yes")))</f>
        <v>Yes</v>
      </c>
      <c r="I25" s="10">
        <v>14.82</v>
      </c>
      <c r="J25" s="10">
        <v>-34.200000000000003</v>
      </c>
      <c r="K25" s="9" t="str">
        <f t="shared" si="4"/>
        <v>No</v>
      </c>
    </row>
    <row r="26" spans="1:11" x14ac:dyDescent="0.25">
      <c r="A26" s="75" t="s">
        <v>876</v>
      </c>
      <c r="B26" s="51" t="s">
        <v>248</v>
      </c>
      <c r="C26" s="74">
        <v>9.5912715766000005</v>
      </c>
      <c r="D26" s="9" t="str">
        <f>IF($B26="N/A","N/A",IF(C26&gt;=5,"No",IF(C26&lt;0,"No","Yes")))</f>
        <v>No</v>
      </c>
      <c r="E26" s="8">
        <v>1.9568121313</v>
      </c>
      <c r="F26" s="9" t="str">
        <f>IF($B26="N/A","N/A",IF(E26&gt;=5,"No",IF(E26&lt;0,"No","Yes")))</f>
        <v>Yes</v>
      </c>
      <c r="G26" s="8">
        <v>1.8697257232</v>
      </c>
      <c r="H26" s="9" t="str">
        <f>IF($B26="N/A","N/A",IF(G26&gt;=5,"No",IF(G26&lt;0,"No","Yes")))</f>
        <v>Yes</v>
      </c>
      <c r="I26" s="10">
        <v>-79.599999999999994</v>
      </c>
      <c r="J26" s="10">
        <v>-4.45</v>
      </c>
      <c r="K26" s="9" t="str">
        <f t="shared" si="4"/>
        <v>Yes</v>
      </c>
    </row>
    <row r="27" spans="1:11" x14ac:dyDescent="0.25">
      <c r="A27" s="75" t="s">
        <v>14</v>
      </c>
      <c r="B27" s="51" t="s">
        <v>249</v>
      </c>
      <c r="C27" s="74">
        <v>0.25053512160000002</v>
      </c>
      <c r="D27" s="9" t="str">
        <f>IF($B27="N/A","N/A",IF(C27&gt;15,"No",IF(C27&lt;=0,"No","Yes")))</f>
        <v>Yes</v>
      </c>
      <c r="E27" s="8">
        <v>0.19504740070000001</v>
      </c>
      <c r="F27" s="9" t="str">
        <f>IF($B27="N/A","N/A",IF(E27&gt;15,"No",IF(E27&lt;=0,"No","Yes")))</f>
        <v>Yes</v>
      </c>
      <c r="G27" s="8">
        <v>0.18520247619999999</v>
      </c>
      <c r="H27" s="9" t="str">
        <f>IF($B27="N/A","N/A",IF(G27&gt;15,"No",IF(G27&lt;=0,"No","Yes")))</f>
        <v>Yes</v>
      </c>
      <c r="I27" s="10">
        <v>-22.1</v>
      </c>
      <c r="J27" s="10">
        <v>-5.05</v>
      </c>
      <c r="K27" s="9" t="str">
        <f>IF(J27="Div by 0", "N/A", IF(J27="N/A","N/A", IF(J27&gt;30, "No", IF(J27&lt;-30, "No", "Yes"))))</f>
        <v>Yes</v>
      </c>
    </row>
    <row r="28" spans="1:11" x14ac:dyDescent="0.25">
      <c r="A28" s="75" t="s">
        <v>877</v>
      </c>
      <c r="B28" s="35" t="s">
        <v>213</v>
      </c>
      <c r="C28" s="77">
        <v>116.52825166</v>
      </c>
      <c r="D28" s="9" t="str">
        <f>IF($B28="N/A","N/A",IF(C28&gt;15,"No",IF(C28&lt;-15,"No","Yes")))</f>
        <v>N/A</v>
      </c>
      <c r="E28" s="37">
        <v>76.449093637999994</v>
      </c>
      <c r="F28" s="9" t="str">
        <f>IF($B28="N/A","N/A",IF(E28&gt;15,"No",IF(E28&lt;-15,"No","Yes")))</f>
        <v>N/A</v>
      </c>
      <c r="G28" s="37">
        <v>78.906782376999999</v>
      </c>
      <c r="H28" s="9" t="str">
        <f>IF($B28="N/A","N/A",IF(G28&gt;15,"No",IF(G28&lt;-15,"No","Yes")))</f>
        <v>N/A</v>
      </c>
      <c r="I28" s="10">
        <v>-34.4</v>
      </c>
      <c r="J28" s="10">
        <v>3.2149999999999999</v>
      </c>
      <c r="K28" s="9" t="str">
        <f>IF(J28="Div by 0", "N/A", IF(J28="N/A","N/A", IF(J28&gt;30, "No", IF(J28&lt;-30, "No", "Yes"))))</f>
        <v>Yes</v>
      </c>
    </row>
    <row r="29" spans="1:11" x14ac:dyDescent="0.25">
      <c r="A29" s="75" t="s">
        <v>378</v>
      </c>
      <c r="B29" s="35" t="s">
        <v>250</v>
      </c>
      <c r="C29" s="74">
        <v>7.4953146546999996</v>
      </c>
      <c r="D29" s="9" t="str">
        <f>IF($B29="N/A","N/A",IF(C29&gt;35,"No",IF(C29&lt;10,"No","Yes")))</f>
        <v>No</v>
      </c>
      <c r="E29" s="8">
        <v>7.5765727682000001</v>
      </c>
      <c r="F29" s="9" t="str">
        <f>IF($B29="N/A","N/A",IF(E29&gt;35,"No",IF(E29&lt;10,"No","Yes")))</f>
        <v>No</v>
      </c>
      <c r="G29" s="8">
        <v>7.0694850793999997</v>
      </c>
      <c r="H29" s="9" t="str">
        <f>IF($B29="N/A","N/A",IF(G29&gt;35,"No",IF(G29&lt;10,"No","Yes")))</f>
        <v>No</v>
      </c>
      <c r="I29" s="10">
        <v>1.0840000000000001</v>
      </c>
      <c r="J29" s="10">
        <v>-6.69</v>
      </c>
      <c r="K29" s="9" t="str">
        <f t="shared" ref="K29:K54" si="8">IF(J29="Div by 0", "N/A", IF(J29="N/A","N/A", IF(J29&gt;30, "No", IF(J29&lt;-30, "No", "Yes"))))</f>
        <v>Yes</v>
      </c>
    </row>
    <row r="30" spans="1:11" x14ac:dyDescent="0.25">
      <c r="A30" s="75" t="s">
        <v>379</v>
      </c>
      <c r="B30" s="35" t="s">
        <v>251</v>
      </c>
      <c r="C30" s="74">
        <v>11.728981826</v>
      </c>
      <c r="D30" s="9" t="str">
        <f>IF($B30="N/A","N/A",IF(C30&gt;20,"No",IF(C30&lt;2,"No","Yes")))</f>
        <v>Yes</v>
      </c>
      <c r="E30" s="8">
        <v>11.557852076</v>
      </c>
      <c r="F30" s="9" t="str">
        <f>IF($B30="N/A","N/A",IF(E30&gt;20,"No",IF(E30&lt;2,"No","Yes")))</f>
        <v>Yes</v>
      </c>
      <c r="G30" s="8">
        <v>9.7207381405</v>
      </c>
      <c r="H30" s="9" t="str">
        <f>IF($B30="N/A","N/A",IF(G30&gt;20,"No",IF(G30&lt;2,"No","Yes")))</f>
        <v>Yes</v>
      </c>
      <c r="I30" s="10">
        <v>-1.46</v>
      </c>
      <c r="J30" s="10">
        <v>-15.9</v>
      </c>
      <c r="K30" s="9" t="str">
        <f t="shared" si="8"/>
        <v>Yes</v>
      </c>
    </row>
    <row r="31" spans="1:11" x14ac:dyDescent="0.25">
      <c r="A31" s="75" t="s">
        <v>380</v>
      </c>
      <c r="B31" s="35" t="s">
        <v>252</v>
      </c>
      <c r="C31" s="74">
        <v>0.76014346430000002</v>
      </c>
      <c r="D31" s="9" t="str">
        <f>IF($B31="N/A","N/A",IF(C31&gt;8,"No",IF(C31&lt;0.5,"No","Yes")))</f>
        <v>Yes</v>
      </c>
      <c r="E31" s="8">
        <v>0.76874604130000002</v>
      </c>
      <c r="F31" s="9" t="str">
        <f>IF($B31="N/A","N/A",IF(E31&gt;8,"No",IF(E31&lt;0.5,"No","Yes")))</f>
        <v>Yes</v>
      </c>
      <c r="G31" s="8">
        <v>0.73492224620000002</v>
      </c>
      <c r="H31" s="9" t="str">
        <f>IF($B31="N/A","N/A",IF(G31&gt;8,"No",IF(G31&lt;0.5,"No","Yes")))</f>
        <v>Yes</v>
      </c>
      <c r="I31" s="10">
        <v>1.1319999999999999</v>
      </c>
      <c r="J31" s="10">
        <v>-4.4000000000000004</v>
      </c>
      <c r="K31" s="9" t="str">
        <f t="shared" si="8"/>
        <v>Yes</v>
      </c>
    </row>
    <row r="32" spans="1:11" x14ac:dyDescent="0.25">
      <c r="A32" s="75" t="s">
        <v>381</v>
      </c>
      <c r="B32" s="35" t="s">
        <v>253</v>
      </c>
      <c r="C32" s="74">
        <v>3.6165368740999999</v>
      </c>
      <c r="D32" s="9" t="str">
        <f>IF($B32="N/A","N/A",IF(C32&gt;25,"No",IF(C32&lt;3,"No","Yes")))</f>
        <v>Yes</v>
      </c>
      <c r="E32" s="8">
        <v>3.5434443584999999</v>
      </c>
      <c r="F32" s="9" t="str">
        <f>IF($B32="N/A","N/A",IF(E32&gt;25,"No",IF(E32&lt;3,"No","Yes")))</f>
        <v>Yes</v>
      </c>
      <c r="G32" s="8">
        <v>3.2826878358</v>
      </c>
      <c r="H32" s="9" t="str">
        <f>IF($B32="N/A","N/A",IF(G32&gt;25,"No",IF(G32&lt;3,"No","Yes")))</f>
        <v>Yes</v>
      </c>
      <c r="I32" s="10">
        <v>-2.02</v>
      </c>
      <c r="J32" s="10">
        <v>-7.36</v>
      </c>
      <c r="K32" s="9" t="str">
        <f t="shared" si="8"/>
        <v>Yes</v>
      </c>
    </row>
    <row r="33" spans="1:11" x14ac:dyDescent="0.25">
      <c r="A33" s="75" t="s">
        <v>382</v>
      </c>
      <c r="B33" s="35" t="s">
        <v>254</v>
      </c>
      <c r="C33" s="74">
        <v>1.1844592241</v>
      </c>
      <c r="D33" s="9" t="str">
        <f>IF($B33="N/A","N/A",IF(C33&gt;25,"No",IF(C33&lt;2,"No","Yes")))</f>
        <v>No</v>
      </c>
      <c r="E33" s="8">
        <v>1.2583858043</v>
      </c>
      <c r="F33" s="9" t="str">
        <f>IF($B33="N/A","N/A",IF(E33&gt;25,"No",IF(E33&lt;2,"No","Yes")))</f>
        <v>No</v>
      </c>
      <c r="G33" s="8">
        <v>1.1918140558000001</v>
      </c>
      <c r="H33" s="9" t="str">
        <f>IF($B33="N/A","N/A",IF(G33&gt;25,"No",IF(G33&lt;2,"No","Yes")))</f>
        <v>No</v>
      </c>
      <c r="I33" s="10">
        <v>6.2409999999999997</v>
      </c>
      <c r="J33" s="10">
        <v>-5.29</v>
      </c>
      <c r="K33" s="9" t="str">
        <f t="shared" si="8"/>
        <v>Yes</v>
      </c>
    </row>
    <row r="34" spans="1:11" x14ac:dyDescent="0.25">
      <c r="A34" s="75" t="s">
        <v>383</v>
      </c>
      <c r="B34" s="35" t="s">
        <v>255</v>
      </c>
      <c r="C34" s="74">
        <v>8.1239638081999992</v>
      </c>
      <c r="D34" s="9" t="str">
        <f>IF($B34="N/A","N/A",IF(C34&gt;25,"No",IF(C34&lt;=0,"No","Yes")))</f>
        <v>Yes</v>
      </c>
      <c r="E34" s="8">
        <v>8.3129368024999994</v>
      </c>
      <c r="F34" s="9" t="str">
        <f>IF($B34="N/A","N/A",IF(E34&gt;25,"No",IF(E34&lt;=0,"No","Yes")))</f>
        <v>Yes</v>
      </c>
      <c r="G34" s="8">
        <v>10.495233525</v>
      </c>
      <c r="H34" s="9" t="str">
        <f>IF($B34="N/A","N/A",IF(G34&gt;25,"No",IF(G34&lt;=0,"No","Yes")))</f>
        <v>Yes</v>
      </c>
      <c r="I34" s="10">
        <v>2.3260000000000001</v>
      </c>
      <c r="J34" s="10">
        <v>26.25</v>
      </c>
      <c r="K34" s="9" t="str">
        <f t="shared" si="8"/>
        <v>Yes</v>
      </c>
    </row>
    <row r="35" spans="1:11" x14ac:dyDescent="0.25">
      <c r="A35" s="75" t="s">
        <v>384</v>
      </c>
      <c r="B35" s="35" t="s">
        <v>256</v>
      </c>
      <c r="C35" s="74">
        <v>14.603845823</v>
      </c>
      <c r="D35" s="9" t="str">
        <f>IF($B35="N/A","N/A",IF(C35&gt;20,"No",IF(C35&lt;4,"No","Yes")))</f>
        <v>Yes</v>
      </c>
      <c r="E35" s="8">
        <v>14.964975099</v>
      </c>
      <c r="F35" s="9" t="str">
        <f>IF($B35="N/A","N/A",IF(E35&gt;20,"No",IF(E35&lt;4,"No","Yes")))</f>
        <v>Yes</v>
      </c>
      <c r="G35" s="8">
        <v>14.10836383</v>
      </c>
      <c r="H35" s="9" t="str">
        <f>IF($B35="N/A","N/A",IF(G35&gt;20,"No",IF(G35&lt;4,"No","Yes")))</f>
        <v>Yes</v>
      </c>
      <c r="I35" s="10">
        <v>2.4729999999999999</v>
      </c>
      <c r="J35" s="10">
        <v>-5.72</v>
      </c>
      <c r="K35" s="9" t="str">
        <f t="shared" si="8"/>
        <v>Yes</v>
      </c>
    </row>
    <row r="36" spans="1:11" x14ac:dyDescent="0.25">
      <c r="A36" s="75" t="s">
        <v>385</v>
      </c>
      <c r="B36" s="35" t="s">
        <v>257</v>
      </c>
      <c r="C36" s="74">
        <v>8.4092701999999991E-3</v>
      </c>
      <c r="D36" s="9" t="str">
        <f>IF($B36="N/A","N/A",IF(C36&gt;=3,"No",IF(C36&lt;0,"No","Yes")))</f>
        <v>Yes</v>
      </c>
      <c r="E36" s="8">
        <v>2.8750379999999999E-2</v>
      </c>
      <c r="F36" s="9" t="str">
        <f>IF($B36="N/A","N/A",IF(E36&gt;=3,"No",IF(E36&lt;0,"No","Yes")))</f>
        <v>Yes</v>
      </c>
      <c r="G36" s="8">
        <v>2.9248369E-3</v>
      </c>
      <c r="H36" s="9" t="str">
        <f>IF($B36="N/A","N/A",IF(G36&gt;=3,"No",IF(G36&lt;0,"No","Yes")))</f>
        <v>Yes</v>
      </c>
      <c r="I36" s="10">
        <v>241.9</v>
      </c>
      <c r="J36" s="10">
        <v>-89.8</v>
      </c>
      <c r="K36" s="9" t="str">
        <f t="shared" si="8"/>
        <v>No</v>
      </c>
    </row>
    <row r="37" spans="1:11" x14ac:dyDescent="0.25">
      <c r="A37" s="75" t="s">
        <v>386</v>
      </c>
      <c r="B37" s="35" t="s">
        <v>258</v>
      </c>
      <c r="C37" s="74">
        <v>26.503665421000001</v>
      </c>
      <c r="D37" s="9" t="str">
        <f>IF($B37="N/A","N/A",IF(C37&gt;=25,"No",IF(C37&lt;0,"No","Yes")))</f>
        <v>No</v>
      </c>
      <c r="E37" s="8">
        <v>24.596920779000001</v>
      </c>
      <c r="F37" s="9" t="str">
        <f>IF($B37="N/A","N/A",IF(E37&gt;=25,"No",IF(E37&lt;0,"No","Yes")))</f>
        <v>Yes</v>
      </c>
      <c r="G37" s="8">
        <v>25.454124254</v>
      </c>
      <c r="H37" s="9" t="str">
        <f>IF($B37="N/A","N/A",IF(G37&gt;=25,"No",IF(G37&lt;0,"No","Yes")))</f>
        <v>No</v>
      </c>
      <c r="I37" s="10">
        <v>-7.19</v>
      </c>
      <c r="J37" s="10">
        <v>3.4849999999999999</v>
      </c>
      <c r="K37" s="9" t="str">
        <f t="shared" si="8"/>
        <v>Yes</v>
      </c>
    </row>
    <row r="38" spans="1:11" x14ac:dyDescent="0.25">
      <c r="A38" s="75" t="s">
        <v>387</v>
      </c>
      <c r="B38" s="35" t="s">
        <v>221</v>
      </c>
      <c r="C38" s="74">
        <v>2.8864005353</v>
      </c>
      <c r="D38" s="9" t="str">
        <f>IF($B38="N/A","N/A",IF(C38&gt;3,"Yes","No"))</f>
        <v>No</v>
      </c>
      <c r="E38" s="8">
        <v>2.9186470536</v>
      </c>
      <c r="F38" s="9" t="str">
        <f>IF($B38="N/A","N/A",IF(E38&gt;3,"Yes","No"))</f>
        <v>No</v>
      </c>
      <c r="G38" s="8">
        <v>2.8581187976</v>
      </c>
      <c r="H38" s="9" t="str">
        <f>IF($B38="N/A","N/A",IF(G38&gt;3,"Yes","No"))</f>
        <v>No</v>
      </c>
      <c r="I38" s="10">
        <v>1.117</v>
      </c>
      <c r="J38" s="10">
        <v>-2.0699999999999998</v>
      </c>
      <c r="K38" s="9" t="str">
        <f t="shared" si="8"/>
        <v>Yes</v>
      </c>
    </row>
    <row r="39" spans="1:11" x14ac:dyDescent="0.25">
      <c r="A39" s="75" t="s">
        <v>388</v>
      </c>
      <c r="B39" s="35" t="s">
        <v>220</v>
      </c>
      <c r="C39" s="74">
        <v>13.659933659</v>
      </c>
      <c r="D39" s="9" t="str">
        <f>IF($B39="N/A","N/A",IF(C39&gt;1,"Yes","No"))</f>
        <v>Yes</v>
      </c>
      <c r="E39" s="8">
        <v>14.12491286</v>
      </c>
      <c r="F39" s="9" t="str">
        <f>IF($B39="N/A","N/A",IF(E39&gt;1,"Yes","No"))</f>
        <v>Yes</v>
      </c>
      <c r="G39" s="8">
        <v>14.388813430000001</v>
      </c>
      <c r="H39" s="9" t="str">
        <f>IF($B39="N/A","N/A",IF(G39&gt;1,"Yes","No"))</f>
        <v>Yes</v>
      </c>
      <c r="I39" s="10">
        <v>3.4039999999999999</v>
      </c>
      <c r="J39" s="10">
        <v>1.8680000000000001</v>
      </c>
      <c r="K39" s="9" t="str">
        <f t="shared" si="8"/>
        <v>Yes</v>
      </c>
    </row>
    <row r="40" spans="1:11" x14ac:dyDescent="0.25">
      <c r="A40" s="75" t="s">
        <v>389</v>
      </c>
      <c r="B40" s="35" t="s">
        <v>213</v>
      </c>
      <c r="C40" s="74">
        <v>2.273458E-4</v>
      </c>
      <c r="D40" s="9" t="str">
        <f>IF($B40="N/A","N/A",IF(C40&gt;15,"No",IF(C40&lt;-15,"No","Yes")))</f>
        <v>N/A</v>
      </c>
      <c r="E40" s="8">
        <v>8.1194900000000004E-5</v>
      </c>
      <c r="F40" s="9" t="str">
        <f>IF($B40="N/A","N/A",IF(E40&gt;15,"No",IF(E40&lt;-15,"No","Yes")))</f>
        <v>N/A</v>
      </c>
      <c r="G40" s="8">
        <v>3.1337539999999999E-4</v>
      </c>
      <c r="H40" s="9" t="str">
        <f>IF($B40="N/A","N/A",IF(G40&gt;15,"No",IF(G40&lt;-15,"No","Yes")))</f>
        <v>N/A</v>
      </c>
      <c r="I40" s="10">
        <v>-64.3</v>
      </c>
      <c r="J40" s="10">
        <v>286</v>
      </c>
      <c r="K40" s="9" t="str">
        <f t="shared" si="8"/>
        <v>No</v>
      </c>
    </row>
    <row r="41" spans="1:11" x14ac:dyDescent="0.25">
      <c r="A41" s="75" t="s">
        <v>390</v>
      </c>
      <c r="B41" s="35" t="s">
        <v>213</v>
      </c>
      <c r="C41" s="74">
        <v>0</v>
      </c>
      <c r="D41" s="9" t="str">
        <f>IF($B41="N/A","N/A",IF(C41&gt;15,"No",IF(C41&lt;-15,"No","Yes")))</f>
        <v>N/A</v>
      </c>
      <c r="E41" s="8">
        <v>0</v>
      </c>
      <c r="F41" s="9" t="str">
        <f>IF($B41="N/A","N/A",IF(E41&gt;15,"No",IF(E41&lt;-15,"No","Yes")))</f>
        <v>N/A</v>
      </c>
      <c r="G41" s="8">
        <v>0</v>
      </c>
      <c r="H41" s="9" t="str">
        <f>IF($B41="N/A","N/A",IF(G41&gt;15,"No",IF(G41&lt;-15,"No","Yes")))</f>
        <v>N/A</v>
      </c>
      <c r="I41" s="10" t="s">
        <v>1746</v>
      </c>
      <c r="J41" s="10" t="s">
        <v>1746</v>
      </c>
      <c r="K41" s="9" t="str">
        <f t="shared" si="8"/>
        <v>N/A</v>
      </c>
    </row>
    <row r="42" spans="1:11" x14ac:dyDescent="0.25">
      <c r="A42" s="75" t="s">
        <v>391</v>
      </c>
      <c r="B42" s="35" t="s">
        <v>259</v>
      </c>
      <c r="C42" s="74">
        <v>0.36368514880000002</v>
      </c>
      <c r="D42" s="9" t="str">
        <f>IF($B42="N/A","N/A",IF(C42&gt;0,"Yes","No"))</f>
        <v>Yes</v>
      </c>
      <c r="E42" s="8">
        <v>0.39981604679999999</v>
      </c>
      <c r="F42" s="9" t="str">
        <f>IF($B42="N/A","N/A",IF(E42&gt;0,"Yes","No"))</f>
        <v>Yes</v>
      </c>
      <c r="G42" s="8">
        <v>0.42175103380000001</v>
      </c>
      <c r="H42" s="9" t="str">
        <f>IF($B42="N/A","N/A",IF(G42&gt;0,"Yes","No"))</f>
        <v>Yes</v>
      </c>
      <c r="I42" s="10">
        <v>9.9350000000000005</v>
      </c>
      <c r="J42" s="10">
        <v>5.4859999999999998</v>
      </c>
      <c r="K42" s="9" t="str">
        <f t="shared" si="8"/>
        <v>Yes</v>
      </c>
    </row>
    <row r="43" spans="1:11" x14ac:dyDescent="0.25">
      <c r="A43" s="75" t="s">
        <v>392</v>
      </c>
      <c r="B43" s="35" t="s">
        <v>259</v>
      </c>
      <c r="C43" s="74">
        <v>0.69055795320000002</v>
      </c>
      <c r="D43" s="9" t="str">
        <f>IF($B43="N/A","N/A",IF(C43&gt;0,"Yes","No"))</f>
        <v>Yes</v>
      </c>
      <c r="E43" s="8">
        <v>0.57541603600000002</v>
      </c>
      <c r="F43" s="9" t="str">
        <f>IF($B43="N/A","N/A",IF(E43&gt;0,"Yes","No"))</f>
        <v>Yes</v>
      </c>
      <c r="G43" s="8">
        <v>0.5402544091</v>
      </c>
      <c r="H43" s="9" t="str">
        <f>IF($B43="N/A","N/A",IF(G43&gt;0,"Yes","No"))</f>
        <v>Yes</v>
      </c>
      <c r="I43" s="10">
        <v>-16.7</v>
      </c>
      <c r="J43" s="10">
        <v>-6.11</v>
      </c>
      <c r="K43" s="9" t="str">
        <f t="shared" si="8"/>
        <v>Yes</v>
      </c>
    </row>
    <row r="44" spans="1:11" x14ac:dyDescent="0.25">
      <c r="A44" s="75" t="s">
        <v>393</v>
      </c>
      <c r="B44" s="35" t="s">
        <v>259</v>
      </c>
      <c r="C44" s="74">
        <v>2.5260649E-6</v>
      </c>
      <c r="D44" s="9" t="str">
        <f>IF($B44="N/A","N/A",IF(C44&gt;0,"Yes","No"))</f>
        <v>Yes</v>
      </c>
      <c r="E44" s="8">
        <v>0</v>
      </c>
      <c r="F44" s="9" t="str">
        <f>IF($B44="N/A","N/A",IF(E44&gt;0,"Yes","No"))</f>
        <v>No</v>
      </c>
      <c r="G44" s="8">
        <v>0</v>
      </c>
      <c r="H44" s="9" t="str">
        <f>IF($B44="N/A","N/A",IF(G44&gt;0,"Yes","No"))</f>
        <v>No</v>
      </c>
      <c r="I44" s="10">
        <v>-100</v>
      </c>
      <c r="J44" s="10" t="s">
        <v>1746</v>
      </c>
      <c r="K44" s="9" t="str">
        <f t="shared" si="8"/>
        <v>N/A</v>
      </c>
    </row>
    <row r="45" spans="1:11" x14ac:dyDescent="0.25">
      <c r="A45" s="75" t="s">
        <v>394</v>
      </c>
      <c r="B45" s="35" t="s">
        <v>220</v>
      </c>
      <c r="C45" s="74">
        <v>0.32376574450000001</v>
      </c>
      <c r="D45" s="9" t="str">
        <f>IF($B45="N/A","N/A",IF(C45&gt;1,"Yes","No"))</f>
        <v>No</v>
      </c>
      <c r="E45" s="8">
        <v>0.35204637379999998</v>
      </c>
      <c r="F45" s="9" t="str">
        <f>IF($B45="N/A","N/A",IF(E45&gt;1,"Yes","No"))</f>
        <v>No</v>
      </c>
      <c r="G45" s="8">
        <v>0.34319589760000002</v>
      </c>
      <c r="H45" s="9" t="str">
        <f>IF($B45="N/A","N/A",IF(G45&gt;1,"Yes","No"))</f>
        <v>No</v>
      </c>
      <c r="I45" s="10">
        <v>8.7349999999999994</v>
      </c>
      <c r="J45" s="10">
        <v>-2.5099999999999998</v>
      </c>
      <c r="K45" s="9" t="str">
        <f t="shared" si="8"/>
        <v>Yes</v>
      </c>
    </row>
    <row r="46" spans="1:11" x14ac:dyDescent="0.25">
      <c r="A46" s="75" t="s">
        <v>395</v>
      </c>
      <c r="B46" s="35" t="s">
        <v>259</v>
      </c>
      <c r="C46" s="74">
        <v>0.17471022999999999</v>
      </c>
      <c r="D46" s="9" t="str">
        <f>IF($B46="N/A","N/A",IF(C46&gt;0,"Yes","No"))</f>
        <v>Yes</v>
      </c>
      <c r="E46" s="8">
        <v>0.2133383999</v>
      </c>
      <c r="F46" s="9" t="str">
        <f>IF($B46="N/A","N/A",IF(E46&gt;0,"Yes","No"))</f>
        <v>Yes</v>
      </c>
      <c r="G46" s="8">
        <v>0.2005270072</v>
      </c>
      <c r="H46" s="9" t="str">
        <f>IF($B46="N/A","N/A",IF(G46&gt;0,"Yes","No"))</f>
        <v>Yes</v>
      </c>
      <c r="I46" s="10">
        <v>22.11</v>
      </c>
      <c r="J46" s="10">
        <v>-6.01</v>
      </c>
      <c r="K46" s="9" t="str">
        <f t="shared" si="8"/>
        <v>Yes</v>
      </c>
    </row>
    <row r="47" spans="1:11" x14ac:dyDescent="0.25">
      <c r="A47" s="75" t="s">
        <v>396</v>
      </c>
      <c r="B47" s="35" t="s">
        <v>213</v>
      </c>
      <c r="C47" s="74">
        <v>1.39767174E-2</v>
      </c>
      <c r="D47" s="9" t="str">
        <f>IF($B47="N/A","N/A",IF(C47&gt;15,"No",IF(C47&lt;-15,"No","Yes")))</f>
        <v>N/A</v>
      </c>
      <c r="E47" s="8">
        <v>1.35570898E-2</v>
      </c>
      <c r="F47" s="9" t="str">
        <f>IF($B47="N/A","N/A",IF(E47&gt;15,"No",IF(E47&lt;-15,"No","Yes")))</f>
        <v>N/A</v>
      </c>
      <c r="G47" s="8">
        <v>1.45410925E-2</v>
      </c>
      <c r="H47" s="9" t="str">
        <f>IF($B47="N/A","N/A",IF(G47&gt;15,"No",IF(G47&lt;-15,"No","Yes")))</f>
        <v>N/A</v>
      </c>
      <c r="I47" s="10">
        <v>-3</v>
      </c>
      <c r="J47" s="10">
        <v>7.258</v>
      </c>
      <c r="K47" s="9" t="str">
        <f t="shared" si="8"/>
        <v>Yes</v>
      </c>
    </row>
    <row r="48" spans="1:11" x14ac:dyDescent="0.25">
      <c r="A48" s="75" t="s">
        <v>397</v>
      </c>
      <c r="B48" s="35" t="s">
        <v>213</v>
      </c>
      <c r="C48" s="74">
        <v>0.1815331315</v>
      </c>
      <c r="D48" s="9" t="str">
        <f>IF($B48="N/A","N/A",IF(C48&gt;15,"No",IF(C48&lt;-15,"No","Yes")))</f>
        <v>N/A</v>
      </c>
      <c r="E48" s="8">
        <v>0.21933452110000001</v>
      </c>
      <c r="F48" s="9" t="str">
        <f>IF($B48="N/A","N/A",IF(E48&gt;15,"No",IF(E48&lt;-15,"No","Yes")))</f>
        <v>N/A</v>
      </c>
      <c r="G48" s="8">
        <v>0.2210222319</v>
      </c>
      <c r="H48" s="9" t="str">
        <f>IF($B48="N/A","N/A",IF(G48&gt;15,"No",IF(G48&lt;-15,"No","Yes")))</f>
        <v>N/A</v>
      </c>
      <c r="I48" s="10">
        <v>20.82</v>
      </c>
      <c r="J48" s="10">
        <v>0.76949999999999996</v>
      </c>
      <c r="K48" s="9" t="str">
        <f t="shared" si="8"/>
        <v>Yes</v>
      </c>
    </row>
    <row r="49" spans="1:11" x14ac:dyDescent="0.25">
      <c r="A49" s="75" t="s">
        <v>398</v>
      </c>
      <c r="B49" s="35" t="s">
        <v>213</v>
      </c>
      <c r="C49" s="74">
        <v>0</v>
      </c>
      <c r="D49" s="9" t="str">
        <f>IF($B49="N/A","N/A",IF(C49&gt;15,"No",IF(C49&lt;-15,"No","Yes")))</f>
        <v>N/A</v>
      </c>
      <c r="E49" s="8">
        <v>0</v>
      </c>
      <c r="F49" s="9" t="str">
        <f>IF($B49="N/A","N/A",IF(E49&gt;15,"No",IF(E49&lt;-15,"No","Yes")))</f>
        <v>N/A</v>
      </c>
      <c r="G49" s="8">
        <v>0</v>
      </c>
      <c r="H49" s="9" t="str">
        <f>IF($B49="N/A","N/A",IF(G49&gt;15,"No",IF(G49&lt;-15,"No","Yes")))</f>
        <v>N/A</v>
      </c>
      <c r="I49" s="10" t="s">
        <v>1746</v>
      </c>
      <c r="J49" s="10" t="s">
        <v>1746</v>
      </c>
      <c r="K49" s="9" t="str">
        <f t="shared" si="8"/>
        <v>N/A</v>
      </c>
    </row>
    <row r="50" spans="1:11" x14ac:dyDescent="0.25">
      <c r="A50" s="75" t="s">
        <v>399</v>
      </c>
      <c r="B50" s="35" t="s">
        <v>213</v>
      </c>
      <c r="C50" s="74">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5" t="s">
        <v>400</v>
      </c>
      <c r="B51" s="35" t="s">
        <v>213</v>
      </c>
      <c r="C51" s="74">
        <v>0.78531822760000003</v>
      </c>
      <c r="D51" s="9" t="str">
        <f>IF($B51="N/A","N/A",IF(C51&gt;15,"No",IF(C51&lt;-15,"No","Yes")))</f>
        <v>N/A</v>
      </c>
      <c r="E51" s="8">
        <v>1.2354125652000001</v>
      </c>
      <c r="F51" s="9" t="str">
        <f>IF($B51="N/A","N/A",IF(E51&gt;15,"No",IF(E51&lt;-15,"No","Yes")))</f>
        <v>N/A</v>
      </c>
      <c r="G51" s="8">
        <v>1.5171665490999999</v>
      </c>
      <c r="H51" s="9" t="str">
        <f>IF($B51="N/A","N/A",IF(G51&gt;15,"No",IF(G51&lt;-15,"No","Yes")))</f>
        <v>N/A</v>
      </c>
      <c r="I51" s="10">
        <v>57.31</v>
      </c>
      <c r="J51" s="10">
        <v>22.81</v>
      </c>
      <c r="K51" s="9" t="str">
        <f t="shared" si="8"/>
        <v>Yes</v>
      </c>
    </row>
    <row r="52" spans="1:11" x14ac:dyDescent="0.25">
      <c r="A52" s="75" t="s">
        <v>401</v>
      </c>
      <c r="B52" s="35" t="s">
        <v>220</v>
      </c>
      <c r="C52" s="74">
        <v>4.5481041579000001</v>
      </c>
      <c r="D52" s="9" t="str">
        <f>IF($B52="N/A","N/A",IF(C52&gt;1,"Yes","No"))</f>
        <v>Yes</v>
      </c>
      <c r="E52" s="8">
        <v>4.4568551276999999</v>
      </c>
      <c r="F52" s="9" t="str">
        <f>IF($B52="N/A","N/A",IF(E52&gt;1,"Yes","No"))</f>
        <v>Yes</v>
      </c>
      <c r="G52" s="8">
        <v>4.4725599138999996</v>
      </c>
      <c r="H52" s="9" t="str">
        <f>IF($B52="N/A","N/A",IF(G52&gt;1,"Yes","No"))</f>
        <v>Yes</v>
      </c>
      <c r="I52" s="10">
        <v>-2.0099999999999998</v>
      </c>
      <c r="J52" s="10">
        <v>0.35239999999999999</v>
      </c>
      <c r="K52" s="9" t="str">
        <f t="shared" si="8"/>
        <v>Yes</v>
      </c>
    </row>
    <row r="53" spans="1:11" x14ac:dyDescent="0.25">
      <c r="A53" s="75" t="s">
        <v>402</v>
      </c>
      <c r="B53" s="35" t="s">
        <v>259</v>
      </c>
      <c r="C53" s="74">
        <v>2.3464642568</v>
      </c>
      <c r="D53" s="9" t="str">
        <f>IF($B53="N/A","N/A",IF(C53&gt;0,"Yes","No"))</f>
        <v>Yes</v>
      </c>
      <c r="E53" s="8">
        <v>2.8818436146000002</v>
      </c>
      <c r="F53" s="9" t="str">
        <f>IF($B53="N/A","N/A",IF(E53&gt;0,"Yes","No"))</f>
        <v>Yes</v>
      </c>
      <c r="G53" s="8">
        <v>2.9612691531999999</v>
      </c>
      <c r="H53" s="9" t="str">
        <f>IF($B53="N/A","N/A",IF(G53&gt;0,"Yes","No"))</f>
        <v>Yes</v>
      </c>
      <c r="I53" s="10">
        <v>22.82</v>
      </c>
      <c r="J53" s="10">
        <v>2.7559999999999998</v>
      </c>
      <c r="K53" s="9" t="str">
        <f t="shared" si="8"/>
        <v>Yes</v>
      </c>
    </row>
    <row r="54" spans="1:11" x14ac:dyDescent="0.25">
      <c r="A54" s="75" t="s">
        <v>403</v>
      </c>
      <c r="B54" s="35" t="s">
        <v>260</v>
      </c>
      <c r="C54" s="74">
        <v>0</v>
      </c>
      <c r="D54" s="9" t="str">
        <f>IF($B54="N/A","N/A",IF(C54&gt;=1,"No",IF(C54&lt;0,"No","Yes")))</f>
        <v>Yes</v>
      </c>
      <c r="E54" s="8">
        <v>1.550085E-4</v>
      </c>
      <c r="F54" s="9" t="str">
        <f>IF($B54="N/A","N/A",IF(E54&gt;=1,"No",IF(E54&lt;0,"No","Yes")))</f>
        <v>Yes</v>
      </c>
      <c r="G54" s="8">
        <v>1.733061E-4</v>
      </c>
      <c r="H54" s="9" t="str">
        <f>IF($B54="N/A","N/A",IF(G54&gt;=1,"No",IF(G54&lt;0,"No","Yes")))</f>
        <v>Yes</v>
      </c>
      <c r="I54" s="10" t="s">
        <v>1746</v>
      </c>
      <c r="J54" s="10">
        <v>11.8</v>
      </c>
      <c r="K54" s="9" t="str">
        <f t="shared" si="8"/>
        <v>Yes</v>
      </c>
    </row>
    <row r="55" spans="1:11" x14ac:dyDescent="0.25">
      <c r="A55" s="75" t="s">
        <v>878</v>
      </c>
      <c r="B55" s="35" t="s">
        <v>213</v>
      </c>
      <c r="C55" s="77">
        <v>89.596904499000004</v>
      </c>
      <c r="D55" s="9" t="str">
        <f>IF($B55="N/A","N/A",IF(C55&gt;15,"No",IF(C55&lt;-15,"No","Yes")))</f>
        <v>N/A</v>
      </c>
      <c r="E55" s="37">
        <v>89.397001364000005</v>
      </c>
      <c r="F55" s="9" t="str">
        <f>IF($B55="N/A","N/A",IF(E55&gt;15,"No",IF(E55&lt;-15,"No","Yes")))</f>
        <v>N/A</v>
      </c>
      <c r="G55" s="37">
        <v>87.938399042</v>
      </c>
      <c r="H55" s="9" t="str">
        <f>IF($B55="N/A","N/A",IF(G55&gt;15,"No",IF(G55&lt;-15,"No","Yes")))</f>
        <v>N/A</v>
      </c>
      <c r="I55" s="10">
        <v>-0.223</v>
      </c>
      <c r="J55" s="10">
        <v>-1.63</v>
      </c>
      <c r="K55" s="9" t="str">
        <f t="shared" ref="K55:K74" si="9">IF(J55="Div by 0", "N/A", IF(J55="N/A","N/A", IF(J55&gt;30, "No", IF(J55&lt;-30, "No", "Yes"))))</f>
        <v>Yes</v>
      </c>
    </row>
    <row r="56" spans="1:11" x14ac:dyDescent="0.25">
      <c r="A56" s="75" t="s">
        <v>879</v>
      </c>
      <c r="B56" s="35" t="s">
        <v>261</v>
      </c>
      <c r="C56" s="77">
        <v>76.780670263999994</v>
      </c>
      <c r="D56" s="9" t="str">
        <f>IF($B56="N/A","N/A",IF(C56&gt;90,"No",IF(C56&lt;20,"No","Yes")))</f>
        <v>Yes</v>
      </c>
      <c r="E56" s="37">
        <v>79.142453485000004</v>
      </c>
      <c r="F56" s="9" t="str">
        <f>IF($B56="N/A","N/A",IF(E56&gt;90,"No",IF(E56&lt;20,"No","Yes")))</f>
        <v>Yes</v>
      </c>
      <c r="G56" s="37">
        <v>78.190436324000004</v>
      </c>
      <c r="H56" s="9" t="str">
        <f>IF($B56="N/A","N/A",IF(G56&gt;90,"No",IF(G56&lt;20,"No","Yes")))</f>
        <v>Yes</v>
      </c>
      <c r="I56" s="10">
        <v>3.0760000000000001</v>
      </c>
      <c r="J56" s="10">
        <v>-1.2</v>
      </c>
      <c r="K56" s="9" t="str">
        <f t="shared" si="9"/>
        <v>Yes</v>
      </c>
    </row>
    <row r="57" spans="1:11" x14ac:dyDescent="0.25">
      <c r="A57" s="75" t="s">
        <v>880</v>
      </c>
      <c r="B57" s="35" t="s">
        <v>262</v>
      </c>
      <c r="C57" s="77">
        <v>66.116189044999999</v>
      </c>
      <c r="D57" s="9" t="str">
        <f>IF($B57="N/A","N/A",IF(C57&gt;60,"No",IF(C57&lt;10,"No","Yes")))</f>
        <v>No</v>
      </c>
      <c r="E57" s="37">
        <v>66.456055210000002</v>
      </c>
      <c r="F57" s="9" t="str">
        <f>IF($B57="N/A","N/A",IF(E57&gt;60,"No",IF(E57&lt;10,"No","Yes")))</f>
        <v>No</v>
      </c>
      <c r="G57" s="37">
        <v>57.797610982000002</v>
      </c>
      <c r="H57" s="9" t="str">
        <f>IF($B57="N/A","N/A",IF(G57&gt;60,"No",IF(G57&lt;10,"No","Yes")))</f>
        <v>Yes</v>
      </c>
      <c r="I57" s="10">
        <v>0.51400000000000001</v>
      </c>
      <c r="J57" s="10">
        <v>-13</v>
      </c>
      <c r="K57" s="9" t="str">
        <f t="shared" si="9"/>
        <v>Yes</v>
      </c>
    </row>
    <row r="58" spans="1:11" ht="25" x14ac:dyDescent="0.25">
      <c r="A58" s="75" t="s">
        <v>881</v>
      </c>
      <c r="B58" s="35" t="s">
        <v>263</v>
      </c>
      <c r="C58" s="77">
        <v>65.002917718999996</v>
      </c>
      <c r="D58" s="9" t="str">
        <f>IF($B58="N/A","N/A",IF(C58&gt;100,"No",IF(C58&lt;10,"No","Yes")))</f>
        <v>Yes</v>
      </c>
      <c r="E58" s="37">
        <v>61.993070692000003</v>
      </c>
      <c r="F58" s="9" t="str">
        <f>IF($B58="N/A","N/A",IF(E58&gt;100,"No",IF(E58&lt;10,"No","Yes")))</f>
        <v>Yes</v>
      </c>
      <c r="G58" s="37">
        <v>60.538082594000002</v>
      </c>
      <c r="H58" s="9" t="str">
        <f>IF($B58="N/A","N/A",IF(G58&gt;100,"No",IF(G58&lt;10,"No","Yes")))</f>
        <v>Yes</v>
      </c>
      <c r="I58" s="10">
        <v>-4.63</v>
      </c>
      <c r="J58" s="10">
        <v>-2.35</v>
      </c>
      <c r="K58" s="9" t="str">
        <f t="shared" si="9"/>
        <v>Yes</v>
      </c>
    </row>
    <row r="59" spans="1:11" x14ac:dyDescent="0.25">
      <c r="A59" s="75" t="s">
        <v>882</v>
      </c>
      <c r="B59" s="35" t="s">
        <v>264</v>
      </c>
      <c r="C59" s="77">
        <v>225.41330443999999</v>
      </c>
      <c r="D59" s="9" t="str">
        <f>IF($B59="N/A","N/A",IF(C59&gt;100,"No",IF(C59&lt;20,"No","Yes")))</f>
        <v>No</v>
      </c>
      <c r="E59" s="37">
        <v>229.4419134</v>
      </c>
      <c r="F59" s="9" t="str">
        <f>IF($B59="N/A","N/A",IF(E59&gt;100,"No",IF(E59&lt;20,"No","Yes")))</f>
        <v>No</v>
      </c>
      <c r="G59" s="37">
        <v>236.0681476</v>
      </c>
      <c r="H59" s="9" t="str">
        <f>IF($B59="N/A","N/A",IF(G59&gt;100,"No",IF(G59&lt;20,"No","Yes")))</f>
        <v>No</v>
      </c>
      <c r="I59" s="10">
        <v>1.7869999999999999</v>
      </c>
      <c r="J59" s="10">
        <v>2.8879999999999999</v>
      </c>
      <c r="K59" s="9" t="str">
        <f t="shared" si="9"/>
        <v>Yes</v>
      </c>
    </row>
    <row r="60" spans="1:11" x14ac:dyDescent="0.25">
      <c r="A60" s="75" t="s">
        <v>883</v>
      </c>
      <c r="B60" s="35" t="s">
        <v>264</v>
      </c>
      <c r="C60" s="77">
        <v>139.09514283999999</v>
      </c>
      <c r="D60" s="9" t="str">
        <f>IF($B60="N/A","N/A",IF(C60&gt;100,"No",IF(C60&lt;20,"No","Yes")))</f>
        <v>No</v>
      </c>
      <c r="E60" s="37">
        <v>132.79062264999999</v>
      </c>
      <c r="F60" s="9" t="str">
        <f>IF($B60="N/A","N/A",IF(E60&gt;100,"No",IF(E60&lt;20,"No","Yes")))</f>
        <v>No</v>
      </c>
      <c r="G60" s="37">
        <v>134.95479825000001</v>
      </c>
      <c r="H60" s="9" t="str">
        <f>IF($B60="N/A","N/A",IF(G60&gt;100,"No",IF(G60&lt;20,"No","Yes")))</f>
        <v>No</v>
      </c>
      <c r="I60" s="10">
        <v>-4.53</v>
      </c>
      <c r="J60" s="10">
        <v>1.63</v>
      </c>
      <c r="K60" s="9" t="str">
        <f t="shared" si="9"/>
        <v>Yes</v>
      </c>
    </row>
    <row r="61" spans="1:11" x14ac:dyDescent="0.25">
      <c r="A61" s="75" t="s">
        <v>884</v>
      </c>
      <c r="B61" s="35" t="s">
        <v>213</v>
      </c>
      <c r="C61" s="77">
        <v>102.61186329</v>
      </c>
      <c r="D61" s="9" t="str">
        <f>IF($B61="N/A","N/A",IF(C61&gt;15,"No",IF(C61&lt;-15,"No","Yes")))</f>
        <v>N/A</v>
      </c>
      <c r="E61" s="37">
        <v>100.85322418</v>
      </c>
      <c r="F61" s="9" t="str">
        <f>IF($B61="N/A","N/A",IF(E61&gt;15,"No",IF(E61&lt;-15,"No","Yes")))</f>
        <v>N/A</v>
      </c>
      <c r="G61" s="37">
        <v>85.636507666</v>
      </c>
      <c r="H61" s="9" t="str">
        <f>IF($B61="N/A","N/A",IF(G61&gt;15,"No",IF(G61&lt;-15,"No","Yes")))</f>
        <v>N/A</v>
      </c>
      <c r="I61" s="10">
        <v>-1.71</v>
      </c>
      <c r="J61" s="10">
        <v>-15.1</v>
      </c>
      <c r="K61" s="9" t="str">
        <f t="shared" si="9"/>
        <v>Yes</v>
      </c>
    </row>
    <row r="62" spans="1:11" x14ac:dyDescent="0.25">
      <c r="A62" s="75" t="s">
        <v>885</v>
      </c>
      <c r="B62" s="35" t="s">
        <v>265</v>
      </c>
      <c r="C62" s="77">
        <v>31.333337368999999</v>
      </c>
      <c r="D62" s="9" t="str">
        <f>IF($B62="N/A","N/A",IF(C62&gt;60,"No",IF(C62&lt;10,"No","Yes")))</f>
        <v>Yes</v>
      </c>
      <c r="E62" s="37">
        <v>31.536405705</v>
      </c>
      <c r="F62" s="9" t="str">
        <f>IF($B62="N/A","N/A",IF(E62&gt;60,"No",IF(E62&lt;10,"No","Yes")))</f>
        <v>Yes</v>
      </c>
      <c r="G62" s="37">
        <v>29.640569328000002</v>
      </c>
      <c r="H62" s="9" t="str">
        <f>IF($B62="N/A","N/A",IF(G62&gt;60,"No",IF(G62&lt;10,"No","Yes")))</f>
        <v>Yes</v>
      </c>
      <c r="I62" s="10">
        <v>0.64810000000000001</v>
      </c>
      <c r="J62" s="10">
        <v>-6.01</v>
      </c>
      <c r="K62" s="9" t="str">
        <f t="shared" si="9"/>
        <v>Yes</v>
      </c>
    </row>
    <row r="63" spans="1:11" x14ac:dyDescent="0.25">
      <c r="A63" s="75" t="s">
        <v>886</v>
      </c>
      <c r="B63" s="35" t="s">
        <v>265</v>
      </c>
      <c r="C63" s="77">
        <v>18.512466205999999</v>
      </c>
      <c r="D63" s="9" t="str">
        <f>IF($B63="N/A","N/A",IF(C63&gt;60,"No",IF(C63&lt;10,"No","Yes")))</f>
        <v>Yes</v>
      </c>
      <c r="E63" s="37">
        <v>18.6610184</v>
      </c>
      <c r="F63" s="9" t="str">
        <f>IF($B63="N/A","N/A",IF(E63&gt;60,"No",IF(E63&lt;10,"No","Yes")))</f>
        <v>Yes</v>
      </c>
      <c r="G63" s="37">
        <v>100.19967532</v>
      </c>
      <c r="H63" s="9" t="str">
        <f>IF($B63="N/A","N/A",IF(G63&gt;60,"No",IF(G63&lt;10,"No","Yes")))</f>
        <v>No</v>
      </c>
      <c r="I63" s="10">
        <v>0.8024</v>
      </c>
      <c r="J63" s="10">
        <v>436.9</v>
      </c>
      <c r="K63" s="9" t="str">
        <f t="shared" si="9"/>
        <v>No</v>
      </c>
    </row>
    <row r="64" spans="1:11" x14ac:dyDescent="0.25">
      <c r="A64" s="75" t="s">
        <v>887</v>
      </c>
      <c r="B64" s="35" t="s">
        <v>213</v>
      </c>
      <c r="C64" s="77">
        <v>60.871854626000001</v>
      </c>
      <c r="D64" s="9" t="str">
        <f t="shared" ref="D64:D74" si="10">IF($B64="N/A","N/A",IF(C64&gt;15,"No",IF(C64&lt;-15,"No","Yes")))</f>
        <v>N/A</v>
      </c>
      <c r="E64" s="37">
        <v>67.228852869999997</v>
      </c>
      <c r="F64" s="9" t="str">
        <f>IF($B64="N/A","N/A",IF(E64&gt;15,"No",IF(E64&lt;-15,"No","Yes")))</f>
        <v>N/A</v>
      </c>
      <c r="G64" s="37">
        <v>68.618764053000007</v>
      </c>
      <c r="H64" s="9" t="str">
        <f>IF($B64="N/A","N/A",IF(G64&gt;15,"No",IF(G64&lt;-15,"No","Yes")))</f>
        <v>N/A</v>
      </c>
      <c r="I64" s="10">
        <v>10.44</v>
      </c>
      <c r="J64" s="10">
        <v>2.0670000000000002</v>
      </c>
      <c r="K64" s="9" t="str">
        <f t="shared" si="9"/>
        <v>Yes</v>
      </c>
    </row>
    <row r="65" spans="1:11" ht="15.75" customHeight="1" x14ac:dyDescent="0.25">
      <c r="A65" s="75" t="s">
        <v>888</v>
      </c>
      <c r="B65" s="35" t="s">
        <v>213</v>
      </c>
      <c r="C65" s="77">
        <v>65.525402858000007</v>
      </c>
      <c r="D65" s="9" t="str">
        <f t="shared" si="10"/>
        <v>N/A</v>
      </c>
      <c r="E65" s="37">
        <v>68.393186278000002</v>
      </c>
      <c r="F65" s="9" t="str">
        <f t="shared" ref="F65:F73" si="11">IF($B65="N/A","N/A",IF(E65&gt;15,"No",IF(E65&lt;-15,"No","Yes")))</f>
        <v>N/A</v>
      </c>
      <c r="G65" s="37">
        <v>69.637669169000006</v>
      </c>
      <c r="H65" s="9" t="str">
        <f t="shared" ref="H65:H86" si="12">IF($B65="N/A","N/A",IF(G65&gt;15,"No",IF(G65&lt;-15,"No","Yes")))</f>
        <v>N/A</v>
      </c>
      <c r="I65" s="10">
        <v>4.3769999999999998</v>
      </c>
      <c r="J65" s="10">
        <v>1.82</v>
      </c>
      <c r="K65" s="9" t="str">
        <f t="shared" si="9"/>
        <v>Yes</v>
      </c>
    </row>
    <row r="66" spans="1:11" x14ac:dyDescent="0.25">
      <c r="A66" s="75" t="s">
        <v>889</v>
      </c>
      <c r="B66" s="35" t="s">
        <v>213</v>
      </c>
      <c r="C66" s="77">
        <v>24.983258543000002</v>
      </c>
      <c r="D66" s="9" t="str">
        <f t="shared" si="10"/>
        <v>N/A</v>
      </c>
      <c r="E66" s="37">
        <v>24.407399169000001</v>
      </c>
      <c r="F66" s="9" t="str">
        <f t="shared" si="11"/>
        <v>N/A</v>
      </c>
      <c r="G66" s="37">
        <v>24.218479334000001</v>
      </c>
      <c r="H66" s="9" t="str">
        <f t="shared" si="12"/>
        <v>N/A</v>
      </c>
      <c r="I66" s="10">
        <v>-2.2999999999999998</v>
      </c>
      <c r="J66" s="10">
        <v>-0.77400000000000002</v>
      </c>
      <c r="K66" s="9" t="str">
        <f t="shared" si="9"/>
        <v>Yes</v>
      </c>
    </row>
    <row r="67" spans="1:11" x14ac:dyDescent="0.25">
      <c r="A67" s="75" t="s">
        <v>890</v>
      </c>
      <c r="B67" s="35" t="s">
        <v>213</v>
      </c>
      <c r="C67" s="77">
        <v>71.377431880000003</v>
      </c>
      <c r="D67" s="9" t="str">
        <f t="shared" si="10"/>
        <v>N/A</v>
      </c>
      <c r="E67" s="37">
        <v>69.004221615999995</v>
      </c>
      <c r="F67" s="9" t="str">
        <f t="shared" si="11"/>
        <v>N/A</v>
      </c>
      <c r="G67" s="37">
        <v>68.957540107</v>
      </c>
      <c r="H67" s="9" t="str">
        <f t="shared" si="12"/>
        <v>N/A</v>
      </c>
      <c r="I67" s="10">
        <v>-3.32</v>
      </c>
      <c r="J67" s="10">
        <v>-6.8000000000000005E-2</v>
      </c>
      <c r="K67" s="9" t="str">
        <f t="shared" si="9"/>
        <v>Yes</v>
      </c>
    </row>
    <row r="68" spans="1:11" ht="25" x14ac:dyDescent="0.25">
      <c r="A68" s="75" t="s">
        <v>891</v>
      </c>
      <c r="B68" s="35" t="s">
        <v>213</v>
      </c>
      <c r="C68" s="77">
        <v>333.82422917000002</v>
      </c>
      <c r="D68" s="9" t="str">
        <f t="shared" si="10"/>
        <v>N/A</v>
      </c>
      <c r="E68" s="37">
        <v>354.01860040000003</v>
      </c>
      <c r="F68" s="9" t="str">
        <f t="shared" si="11"/>
        <v>N/A</v>
      </c>
      <c r="G68" s="37">
        <v>363.68278213999997</v>
      </c>
      <c r="H68" s="9" t="str">
        <f t="shared" si="12"/>
        <v>N/A</v>
      </c>
      <c r="I68" s="10">
        <v>6.0490000000000004</v>
      </c>
      <c r="J68" s="10">
        <v>2.73</v>
      </c>
      <c r="K68" s="9" t="str">
        <f t="shared" si="9"/>
        <v>Yes</v>
      </c>
    </row>
    <row r="69" spans="1:11" x14ac:dyDescent="0.25">
      <c r="A69" s="75" t="s">
        <v>892</v>
      </c>
      <c r="B69" s="35" t="s">
        <v>213</v>
      </c>
      <c r="C69" s="77">
        <v>48</v>
      </c>
      <c r="D69" s="9" t="str">
        <f t="shared" si="10"/>
        <v>N/A</v>
      </c>
      <c r="E69" s="37" t="s">
        <v>1746</v>
      </c>
      <c r="F69" s="9" t="str">
        <f t="shared" si="11"/>
        <v>N/A</v>
      </c>
      <c r="G69" s="37" t="s">
        <v>1746</v>
      </c>
      <c r="H69" s="9" t="str">
        <f t="shared" si="12"/>
        <v>N/A</v>
      </c>
      <c r="I69" s="10" t="s">
        <v>1746</v>
      </c>
      <c r="J69" s="10" t="s">
        <v>1746</v>
      </c>
      <c r="K69" s="9" t="str">
        <f t="shared" si="9"/>
        <v>N/A</v>
      </c>
    </row>
    <row r="70" spans="1:11" ht="25" x14ac:dyDescent="0.25">
      <c r="A70" s="75" t="s">
        <v>893</v>
      </c>
      <c r="B70" s="35" t="s">
        <v>213</v>
      </c>
      <c r="C70" s="77">
        <v>19.213622532999999</v>
      </c>
      <c r="D70" s="9" t="str">
        <f t="shared" si="10"/>
        <v>N/A</v>
      </c>
      <c r="E70" s="37">
        <v>20.254483443000002</v>
      </c>
      <c r="F70" s="9" t="str">
        <f t="shared" si="11"/>
        <v>N/A</v>
      </c>
      <c r="G70" s="37">
        <v>21.216974148999999</v>
      </c>
      <c r="H70" s="9" t="str">
        <f t="shared" si="12"/>
        <v>N/A</v>
      </c>
      <c r="I70" s="10">
        <v>5.4169999999999998</v>
      </c>
      <c r="J70" s="10">
        <v>4.7519999999999998</v>
      </c>
      <c r="K70" s="9" t="str">
        <f t="shared" si="9"/>
        <v>Yes</v>
      </c>
    </row>
    <row r="71" spans="1:11" x14ac:dyDescent="0.25">
      <c r="A71" s="75" t="s">
        <v>894</v>
      </c>
      <c r="B71" s="35" t="s">
        <v>213</v>
      </c>
      <c r="C71" s="77">
        <v>1424.8069633</v>
      </c>
      <c r="D71" s="9" t="str">
        <f t="shared" si="10"/>
        <v>N/A</v>
      </c>
      <c r="E71" s="37">
        <v>1173.9390245</v>
      </c>
      <c r="F71" s="9" t="str">
        <f t="shared" si="11"/>
        <v>N/A</v>
      </c>
      <c r="G71" s="37">
        <v>1237.2057396</v>
      </c>
      <c r="H71" s="9" t="str">
        <f t="shared" si="12"/>
        <v>N/A</v>
      </c>
      <c r="I71" s="10">
        <v>-17.600000000000001</v>
      </c>
      <c r="J71" s="10">
        <v>5.3890000000000002</v>
      </c>
      <c r="K71" s="9" t="str">
        <f t="shared" si="9"/>
        <v>Yes</v>
      </c>
    </row>
    <row r="72" spans="1:11" ht="25" x14ac:dyDescent="0.25">
      <c r="A72" s="75" t="s">
        <v>895</v>
      </c>
      <c r="B72" s="35" t="s">
        <v>213</v>
      </c>
      <c r="C72" s="77">
        <v>2256.8390278000002</v>
      </c>
      <c r="D72" s="9" t="str">
        <f t="shared" si="10"/>
        <v>N/A</v>
      </c>
      <c r="E72" s="37">
        <v>1361.4296984</v>
      </c>
      <c r="F72" s="9" t="str">
        <f t="shared" si="11"/>
        <v>N/A</v>
      </c>
      <c r="G72" s="37">
        <v>1105.1092696999999</v>
      </c>
      <c r="H72" s="9" t="str">
        <f t="shared" si="12"/>
        <v>N/A</v>
      </c>
      <c r="I72" s="10">
        <v>-39.700000000000003</v>
      </c>
      <c r="J72" s="10">
        <v>-18.8</v>
      </c>
      <c r="K72" s="9" t="str">
        <f t="shared" si="9"/>
        <v>Yes</v>
      </c>
    </row>
    <row r="73" spans="1:11" x14ac:dyDescent="0.25">
      <c r="A73" s="75" t="s">
        <v>896</v>
      </c>
      <c r="B73" s="35" t="s">
        <v>213</v>
      </c>
      <c r="C73" s="77">
        <v>128.63251539999999</v>
      </c>
      <c r="D73" s="9" t="str">
        <f t="shared" si="10"/>
        <v>N/A</v>
      </c>
      <c r="E73" s="37">
        <v>131.99646129000001</v>
      </c>
      <c r="F73" s="9" t="str">
        <f t="shared" si="11"/>
        <v>N/A</v>
      </c>
      <c r="G73" s="37">
        <v>143.54115540999999</v>
      </c>
      <c r="H73" s="9" t="str">
        <f t="shared" si="12"/>
        <v>N/A</v>
      </c>
      <c r="I73" s="10">
        <v>2.6150000000000002</v>
      </c>
      <c r="J73" s="10">
        <v>8.7460000000000004</v>
      </c>
      <c r="K73" s="9" t="str">
        <f t="shared" si="9"/>
        <v>Yes</v>
      </c>
    </row>
    <row r="74" spans="1:11" x14ac:dyDescent="0.25">
      <c r="A74" s="75" t="s">
        <v>897</v>
      </c>
      <c r="B74" s="35" t="s">
        <v>213</v>
      </c>
      <c r="C74" s="77">
        <v>112.65953098999999</v>
      </c>
      <c r="D74" s="9" t="str">
        <f t="shared" si="10"/>
        <v>N/A</v>
      </c>
      <c r="E74" s="37">
        <v>91.457269314000001</v>
      </c>
      <c r="F74" s="9" t="str">
        <f>IF($B74="N/A","N/A",IF(E74&gt;15,"No",IF(E74&lt;-15,"No","Yes")))</f>
        <v>N/A</v>
      </c>
      <c r="G74" s="37">
        <v>92.808963992000002</v>
      </c>
      <c r="H74" s="9" t="str">
        <f t="shared" si="12"/>
        <v>N/A</v>
      </c>
      <c r="I74" s="10">
        <v>-18.8</v>
      </c>
      <c r="J74" s="10">
        <v>1.478</v>
      </c>
      <c r="K74" s="9" t="str">
        <f t="shared" si="9"/>
        <v>Yes</v>
      </c>
    </row>
    <row r="75" spans="1:11" x14ac:dyDescent="0.25">
      <c r="A75" s="75" t="s">
        <v>898</v>
      </c>
      <c r="B75" s="35" t="s">
        <v>213</v>
      </c>
      <c r="C75" s="74">
        <v>0.21352321799999999</v>
      </c>
      <c r="D75" s="9" t="str">
        <f t="shared" ref="D75:D80" si="13">IF($B75="N/A","N/A",IF(C75&gt;15,"No",IF(C75&lt;-15,"No","Yes")))</f>
        <v>N/A</v>
      </c>
      <c r="E75" s="8">
        <v>0.2403024919</v>
      </c>
      <c r="F75" s="9" t="str">
        <f>IF($B75="N/A","N/A",IF(E75&gt;15,"No",IF(E75&lt;-15,"No","Yes")))</f>
        <v>N/A</v>
      </c>
      <c r="G75" s="8">
        <v>0.22998429300000001</v>
      </c>
      <c r="H75" s="9" t="str">
        <f t="shared" si="12"/>
        <v>N/A</v>
      </c>
      <c r="I75" s="10">
        <v>12.54</v>
      </c>
      <c r="J75" s="10">
        <v>-4.29</v>
      </c>
      <c r="K75" s="9" t="str">
        <f t="shared" ref="K75:K80" si="14">IF(J75="Div by 0", "N/A", IF(J75="N/A","N/A", IF(J75&gt;30, "No", IF(J75&lt;-30, "No", "Yes"))))</f>
        <v>Yes</v>
      </c>
    </row>
    <row r="76" spans="1:11" x14ac:dyDescent="0.25">
      <c r="A76" s="75" t="s">
        <v>899</v>
      </c>
      <c r="B76" s="35" t="s">
        <v>213</v>
      </c>
      <c r="C76" s="74">
        <v>0</v>
      </c>
      <c r="D76" s="9" t="str">
        <f t="shared" si="13"/>
        <v>N/A</v>
      </c>
      <c r="E76" s="8">
        <v>0</v>
      </c>
      <c r="F76" s="9" t="str">
        <f t="shared" ref="F76:F86" si="15">IF($B76="N/A","N/A",IF(E76&gt;15,"No",IF(E76&lt;-15,"No","Yes")))</f>
        <v>N/A</v>
      </c>
      <c r="G76" s="8">
        <v>0</v>
      </c>
      <c r="H76" s="9" t="str">
        <f t="shared" si="12"/>
        <v>N/A</v>
      </c>
      <c r="I76" s="10" t="s">
        <v>1746</v>
      </c>
      <c r="J76" s="10" t="s">
        <v>1746</v>
      </c>
      <c r="K76" s="9" t="str">
        <f t="shared" si="14"/>
        <v>N/A</v>
      </c>
    </row>
    <row r="77" spans="1:11" x14ac:dyDescent="0.25">
      <c r="A77" s="75" t="s">
        <v>900</v>
      </c>
      <c r="B77" s="35" t="s">
        <v>213</v>
      </c>
      <c r="C77" s="74">
        <v>0.14607475780000001</v>
      </c>
      <c r="D77" s="9" t="str">
        <f t="shared" si="13"/>
        <v>N/A</v>
      </c>
      <c r="E77" s="8">
        <v>0</v>
      </c>
      <c r="F77" s="9" t="str">
        <f t="shared" si="15"/>
        <v>N/A</v>
      </c>
      <c r="G77" s="8">
        <v>0</v>
      </c>
      <c r="H77" s="9" t="str">
        <f t="shared" si="12"/>
        <v>N/A</v>
      </c>
      <c r="I77" s="10">
        <v>-100</v>
      </c>
      <c r="J77" s="10" t="s">
        <v>1746</v>
      </c>
      <c r="K77" s="9" t="str">
        <f t="shared" si="14"/>
        <v>N/A</v>
      </c>
    </row>
    <row r="78" spans="1:11" x14ac:dyDescent="0.25">
      <c r="A78" s="75" t="s">
        <v>901</v>
      </c>
      <c r="B78" s="35" t="s">
        <v>213</v>
      </c>
      <c r="C78" s="74">
        <v>1.6924640000000001E-4</v>
      </c>
      <c r="D78" s="9" t="str">
        <f t="shared" si="13"/>
        <v>N/A</v>
      </c>
      <c r="E78" s="8">
        <v>1.0087853E-3</v>
      </c>
      <c r="F78" s="9" t="str">
        <f t="shared" si="15"/>
        <v>N/A</v>
      </c>
      <c r="G78" s="8">
        <v>6.3624700000000005E-4</v>
      </c>
      <c r="H78" s="9" t="str">
        <f t="shared" si="12"/>
        <v>N/A</v>
      </c>
      <c r="I78" s="10">
        <v>496</v>
      </c>
      <c r="J78" s="10">
        <v>-36.9</v>
      </c>
      <c r="K78" s="9" t="str">
        <f t="shared" si="14"/>
        <v>No</v>
      </c>
    </row>
    <row r="79" spans="1:11" ht="25" x14ac:dyDescent="0.25">
      <c r="A79" s="75" t="s">
        <v>902</v>
      </c>
      <c r="B79" s="35" t="s">
        <v>213</v>
      </c>
      <c r="C79" s="74">
        <v>4.8697530599999999</v>
      </c>
      <c r="D79" s="9" t="str">
        <f t="shared" si="13"/>
        <v>N/A</v>
      </c>
      <c r="E79" s="8">
        <v>3.9997671428000001</v>
      </c>
      <c r="F79" s="9" t="str">
        <f t="shared" si="15"/>
        <v>N/A</v>
      </c>
      <c r="G79" s="8">
        <v>5.3974279999999997</v>
      </c>
      <c r="H79" s="9" t="str">
        <f t="shared" si="12"/>
        <v>N/A</v>
      </c>
      <c r="I79" s="10">
        <v>-17.899999999999999</v>
      </c>
      <c r="J79" s="10">
        <v>34.94</v>
      </c>
      <c r="K79" s="9" t="str">
        <f t="shared" si="14"/>
        <v>No</v>
      </c>
    </row>
    <row r="80" spans="1:11" ht="25" x14ac:dyDescent="0.25">
      <c r="A80" s="75" t="s">
        <v>903</v>
      </c>
      <c r="B80" s="35" t="s">
        <v>213</v>
      </c>
      <c r="C80" s="79" t="s">
        <v>213</v>
      </c>
      <c r="D80" s="9" t="str">
        <f t="shared" si="13"/>
        <v>N/A</v>
      </c>
      <c r="E80" s="79">
        <v>3.9863084711000001</v>
      </c>
      <c r="F80" s="9" t="str">
        <f t="shared" si="15"/>
        <v>N/A</v>
      </c>
      <c r="G80" s="79">
        <v>5.3963003235000002</v>
      </c>
      <c r="H80" s="9" t="str">
        <f t="shared" si="12"/>
        <v>N/A</v>
      </c>
      <c r="I80" s="10" t="s">
        <v>213</v>
      </c>
      <c r="J80" s="80">
        <v>35.369999999999997</v>
      </c>
      <c r="K80" s="9" t="str">
        <f t="shared" si="14"/>
        <v>No</v>
      </c>
    </row>
    <row r="81" spans="1:11" x14ac:dyDescent="0.25">
      <c r="A81" s="75" t="s">
        <v>904</v>
      </c>
      <c r="B81" s="35" t="s">
        <v>213</v>
      </c>
      <c r="C81" s="81">
        <v>59.323656067000002</v>
      </c>
      <c r="D81" s="9" t="str">
        <f t="shared" ref="D81:D86" si="16">IF($B81="N/A","N/A",IF(C81&gt;15,"No",IF(C81&lt;-15,"No","Yes")))</f>
        <v>N/A</v>
      </c>
      <c r="E81" s="82">
        <v>53.858650912000002</v>
      </c>
      <c r="F81" s="9" t="str">
        <f t="shared" si="15"/>
        <v>N/A</v>
      </c>
      <c r="G81" s="82">
        <v>56.555804447</v>
      </c>
      <c r="H81" s="9" t="str">
        <f>IF($B81="N/A","N/A",IF(G81&gt;15,"No",IF(G81&lt;-15,"No","Yes")))</f>
        <v>N/A</v>
      </c>
      <c r="I81" s="10">
        <v>-9.2100000000000009</v>
      </c>
      <c r="J81" s="10">
        <v>5.008</v>
      </c>
      <c r="K81" s="9" t="str">
        <f t="shared" ref="K81:K86" si="17">IF(J81="Div by 0", "N/A", IF(J81="N/A","N/A", IF(J81&gt;30, "No", IF(J81&lt;-30, "No", "Yes"))))</f>
        <v>Yes</v>
      </c>
    </row>
    <row r="82" spans="1:11" x14ac:dyDescent="0.25">
      <c r="A82" s="75" t="s">
        <v>905</v>
      </c>
      <c r="B82" s="35" t="s">
        <v>213</v>
      </c>
      <c r="C82" s="81" t="s">
        <v>1746</v>
      </c>
      <c r="D82" s="9" t="str">
        <f t="shared" si="16"/>
        <v>N/A</v>
      </c>
      <c r="E82" s="82" t="s">
        <v>1746</v>
      </c>
      <c r="F82" s="9" t="str">
        <f t="shared" si="15"/>
        <v>N/A</v>
      </c>
      <c r="G82" s="82" t="s">
        <v>1746</v>
      </c>
      <c r="H82" s="9" t="str">
        <f t="shared" si="12"/>
        <v>N/A</v>
      </c>
      <c r="I82" s="10" t="s">
        <v>1746</v>
      </c>
      <c r="J82" s="10" t="s">
        <v>1746</v>
      </c>
      <c r="K82" s="9" t="str">
        <f t="shared" si="17"/>
        <v>N/A</v>
      </c>
    </row>
    <row r="83" spans="1:11" x14ac:dyDescent="0.25">
      <c r="A83" s="75" t="s">
        <v>906</v>
      </c>
      <c r="B83" s="35" t="s">
        <v>213</v>
      </c>
      <c r="C83" s="81">
        <v>78.612118906000006</v>
      </c>
      <c r="D83" s="9" t="str">
        <f t="shared" si="16"/>
        <v>N/A</v>
      </c>
      <c r="E83" s="82" t="s">
        <v>1746</v>
      </c>
      <c r="F83" s="9" t="str">
        <f t="shared" si="15"/>
        <v>N/A</v>
      </c>
      <c r="G83" s="82" t="s">
        <v>1746</v>
      </c>
      <c r="H83" s="9" t="str">
        <f t="shared" si="12"/>
        <v>N/A</v>
      </c>
      <c r="I83" s="10" t="s">
        <v>1746</v>
      </c>
      <c r="J83" s="10" t="s">
        <v>1746</v>
      </c>
      <c r="K83" s="9" t="str">
        <f t="shared" si="17"/>
        <v>N/A</v>
      </c>
    </row>
    <row r="84" spans="1:11" x14ac:dyDescent="0.25">
      <c r="A84" s="75" t="s">
        <v>907</v>
      </c>
      <c r="B84" s="35" t="s">
        <v>213</v>
      </c>
      <c r="C84" s="81">
        <v>253</v>
      </c>
      <c r="D84" s="9" t="str">
        <f t="shared" si="16"/>
        <v>N/A</v>
      </c>
      <c r="E84" s="82">
        <v>157.70243902000001</v>
      </c>
      <c r="F84" s="9" t="str">
        <f t="shared" si="15"/>
        <v>N/A</v>
      </c>
      <c r="G84" s="82">
        <v>263.66791045000002</v>
      </c>
      <c r="H84" s="9" t="str">
        <f t="shared" si="12"/>
        <v>N/A</v>
      </c>
      <c r="I84" s="10">
        <v>-37.700000000000003</v>
      </c>
      <c r="J84" s="10">
        <v>67.19</v>
      </c>
      <c r="K84" s="9" t="str">
        <f t="shared" si="17"/>
        <v>No</v>
      </c>
    </row>
    <row r="85" spans="1:11" x14ac:dyDescent="0.25">
      <c r="A85" s="75" t="s">
        <v>908</v>
      </c>
      <c r="B85" s="35" t="s">
        <v>213</v>
      </c>
      <c r="C85" s="81">
        <v>440.19119857999999</v>
      </c>
      <c r="D85" s="9" t="str">
        <f t="shared" si="16"/>
        <v>N/A</v>
      </c>
      <c r="E85" s="82">
        <v>490.47484872000001</v>
      </c>
      <c r="F85" s="9" t="str">
        <f t="shared" si="15"/>
        <v>N/A</v>
      </c>
      <c r="G85" s="82">
        <v>369.62699092000003</v>
      </c>
      <c r="H85" s="9" t="str">
        <f t="shared" si="12"/>
        <v>N/A</v>
      </c>
      <c r="I85" s="10">
        <v>11.42</v>
      </c>
      <c r="J85" s="10">
        <v>-24.6</v>
      </c>
      <c r="K85" s="9" t="str">
        <f t="shared" si="17"/>
        <v>Yes</v>
      </c>
    </row>
    <row r="86" spans="1:11" ht="25" x14ac:dyDescent="0.25">
      <c r="A86" s="75" t="s">
        <v>909</v>
      </c>
      <c r="B86" s="35" t="s">
        <v>213</v>
      </c>
      <c r="C86" s="83" t="s">
        <v>213</v>
      </c>
      <c r="D86" s="9" t="str">
        <f t="shared" si="16"/>
        <v>N/A</v>
      </c>
      <c r="E86" s="83">
        <v>485.71989744000001</v>
      </c>
      <c r="F86" s="9" t="str">
        <f t="shared" si="15"/>
        <v>N/A</v>
      </c>
      <c r="G86" s="83">
        <v>369.65626191000001</v>
      </c>
      <c r="H86" s="9" t="str">
        <f t="shared" si="12"/>
        <v>N/A</v>
      </c>
      <c r="I86" s="10" t="s">
        <v>213</v>
      </c>
      <c r="J86" s="10">
        <v>-23.9</v>
      </c>
      <c r="K86" s="9" t="str">
        <f t="shared" si="17"/>
        <v>Yes</v>
      </c>
    </row>
    <row r="87" spans="1:11" x14ac:dyDescent="0.25">
      <c r="A87" s="75" t="s">
        <v>32</v>
      </c>
      <c r="B87" s="35" t="s">
        <v>266</v>
      </c>
      <c r="C87" s="74">
        <v>40.506610913999999</v>
      </c>
      <c r="D87" s="9" t="str">
        <f>IF($B87="N/A","N/A",IF(C87&gt;60,"Yes","No"))</f>
        <v>No</v>
      </c>
      <c r="E87" s="8">
        <v>40.839633136000003</v>
      </c>
      <c r="F87" s="9" t="str">
        <f>IF($B87="N/A","N/A",IF(E87&gt;60,"Yes","No"))</f>
        <v>No</v>
      </c>
      <c r="G87" s="8">
        <v>45.583048785000003</v>
      </c>
      <c r="H87" s="9" t="str">
        <f>IF($B87="N/A","N/A",IF(G87&gt;60,"Yes","No"))</f>
        <v>No</v>
      </c>
      <c r="I87" s="10">
        <v>0.82210000000000005</v>
      </c>
      <c r="J87" s="10">
        <v>11.61</v>
      </c>
      <c r="K87" s="9" t="str">
        <f t="shared" ref="K87:K105" si="18">IF(J87="Div by 0", "N/A", IF(J87="N/A","N/A", IF(J87&gt;30, "No", IF(J87&lt;-30, "No", "Yes"))))</f>
        <v>Yes</v>
      </c>
    </row>
    <row r="88" spans="1:11" x14ac:dyDescent="0.25">
      <c r="A88" s="75" t="s">
        <v>39</v>
      </c>
      <c r="B88" s="35" t="s">
        <v>267</v>
      </c>
      <c r="C88" s="74">
        <v>85.212128832000005</v>
      </c>
      <c r="D88" s="9" t="str">
        <f>IF($B88="N/A","N/A",IF(C88&gt;100,"No",IF(C88&lt;85,"No","Yes")))</f>
        <v>Yes</v>
      </c>
      <c r="E88" s="8">
        <v>78.161825199000006</v>
      </c>
      <c r="F88" s="9" t="str">
        <f>IF($B88="N/A","N/A",IF(E88&gt;100,"No",IF(E88&lt;85,"No","Yes")))</f>
        <v>No</v>
      </c>
      <c r="G88" s="8">
        <v>77.959095200999997</v>
      </c>
      <c r="H88" s="9" t="str">
        <f>IF($B88="N/A","N/A",IF(G88&gt;100,"No",IF(G88&lt;85,"No","Yes")))</f>
        <v>No</v>
      </c>
      <c r="I88" s="10">
        <v>-8.27</v>
      </c>
      <c r="J88" s="10">
        <v>-0.25900000000000001</v>
      </c>
      <c r="K88" s="9" t="str">
        <f t="shared" si="18"/>
        <v>Yes</v>
      </c>
    </row>
    <row r="89" spans="1:11" x14ac:dyDescent="0.25">
      <c r="A89" s="75" t="s">
        <v>910</v>
      </c>
      <c r="B89" s="35" t="s">
        <v>213</v>
      </c>
      <c r="C89" s="74">
        <v>40.940324814</v>
      </c>
      <c r="D89" s="9" t="str">
        <f>IF($B89="N/A","N/A",IF(C89&gt;15,"No",IF(C89&lt;-15,"No","Yes")))</f>
        <v>N/A</v>
      </c>
      <c r="E89" s="8">
        <v>46.415196668</v>
      </c>
      <c r="F89" s="9" t="str">
        <f>IF($B89="N/A","N/A",IF(E89&gt;15,"No",IF(E89&lt;-15,"No","Yes")))</f>
        <v>N/A</v>
      </c>
      <c r="G89" s="8">
        <v>42.870363498000003</v>
      </c>
      <c r="H89" s="9" t="str">
        <f>IF($B89="N/A","N/A",IF(G89&gt;15,"No",IF(G89&lt;-15,"No","Yes")))</f>
        <v>N/A</v>
      </c>
      <c r="I89" s="10">
        <v>13.37</v>
      </c>
      <c r="J89" s="10">
        <v>-7.64</v>
      </c>
      <c r="K89" s="9" t="str">
        <f t="shared" si="18"/>
        <v>Yes</v>
      </c>
    </row>
    <row r="90" spans="1:11" x14ac:dyDescent="0.25">
      <c r="A90" s="75" t="s">
        <v>851</v>
      </c>
      <c r="B90" s="35" t="s">
        <v>268</v>
      </c>
      <c r="C90" s="74">
        <v>12.740146696</v>
      </c>
      <c r="D90" s="9" t="str">
        <f>IF($B90="N/A","N/A",IF(C90&gt;25,"No",IF(C90&lt;5,"No","Yes")))</f>
        <v>Yes</v>
      </c>
      <c r="E90" s="8">
        <v>11.254746534000001</v>
      </c>
      <c r="F90" s="9" t="str">
        <f>IF($B90="N/A","N/A",IF(E90&gt;25,"No",IF(E90&lt;5,"No","Yes")))</f>
        <v>Yes</v>
      </c>
      <c r="G90" s="8">
        <v>15.879142699000001</v>
      </c>
      <c r="H90" s="9" t="str">
        <f>IF($B90="N/A","N/A",IF(G90&gt;25,"No",IF(G90&lt;5,"No","Yes")))</f>
        <v>Yes</v>
      </c>
      <c r="I90" s="10">
        <v>-11.7</v>
      </c>
      <c r="J90" s="10">
        <v>41.09</v>
      </c>
      <c r="K90" s="9" t="str">
        <f t="shared" si="18"/>
        <v>No</v>
      </c>
    </row>
    <row r="91" spans="1:11" x14ac:dyDescent="0.25">
      <c r="A91" s="75" t="s">
        <v>852</v>
      </c>
      <c r="B91" s="35" t="s">
        <v>269</v>
      </c>
      <c r="C91" s="74">
        <v>39.019163716999998</v>
      </c>
      <c r="D91" s="9" t="str">
        <f>IF($B91="N/A","N/A",IF(C91&gt;70,"No",IF(C91&lt;40,"No","Yes")))</f>
        <v>No</v>
      </c>
      <c r="E91" s="8">
        <v>38.846160611999998</v>
      </c>
      <c r="F91" s="9" t="str">
        <f>IF($B91="N/A","N/A",IF(E91&gt;70,"No",IF(E91&lt;40,"No","Yes")))</f>
        <v>No</v>
      </c>
      <c r="G91" s="8">
        <v>38.456696037999997</v>
      </c>
      <c r="H91" s="9" t="str">
        <f>IF($B91="N/A","N/A",IF(G91&gt;70,"No",IF(G91&lt;40,"No","Yes")))</f>
        <v>No</v>
      </c>
      <c r="I91" s="10">
        <v>-0.443</v>
      </c>
      <c r="J91" s="10">
        <v>-1</v>
      </c>
      <c r="K91" s="9" t="str">
        <f t="shared" si="18"/>
        <v>Yes</v>
      </c>
    </row>
    <row r="92" spans="1:11" x14ac:dyDescent="0.25">
      <c r="A92" s="75" t="s">
        <v>853</v>
      </c>
      <c r="B92" s="35" t="s">
        <v>270</v>
      </c>
      <c r="C92" s="74">
        <v>48.240689586999999</v>
      </c>
      <c r="D92" s="9" t="str">
        <f>IF($B92="N/A","N/A",IF(C92&gt;55,"No",IF(C92&lt;20,"No","Yes")))</f>
        <v>Yes</v>
      </c>
      <c r="E92" s="8">
        <v>49.899092854000003</v>
      </c>
      <c r="F92" s="9" t="str">
        <f>IF($B92="N/A","N/A",IF(E92&gt;55,"No",IF(E92&lt;20,"No","Yes")))</f>
        <v>Yes</v>
      </c>
      <c r="G92" s="8">
        <v>45.664161262999997</v>
      </c>
      <c r="H92" s="9" t="str">
        <f>IF($B92="N/A","N/A",IF(G92&gt;55,"No",IF(G92&lt;20,"No","Yes")))</f>
        <v>Yes</v>
      </c>
      <c r="I92" s="10">
        <v>3.4380000000000002</v>
      </c>
      <c r="J92" s="10">
        <v>-8.49</v>
      </c>
      <c r="K92" s="9" t="str">
        <f t="shared" si="18"/>
        <v>Yes</v>
      </c>
    </row>
    <row r="93" spans="1:11" x14ac:dyDescent="0.25">
      <c r="A93" s="75" t="s">
        <v>163</v>
      </c>
      <c r="B93" s="35" t="s">
        <v>246</v>
      </c>
      <c r="C93" s="74">
        <v>98.871573948999995</v>
      </c>
      <c r="D93" s="9" t="str">
        <f>IF($B93="N/A","N/A",IF(C93&gt;95,"Yes","No"))</f>
        <v>Yes</v>
      </c>
      <c r="E93" s="8">
        <v>98.634643589999996</v>
      </c>
      <c r="F93" s="9" t="str">
        <f>IF($B93="N/A","N/A",IF(E93&gt;95,"Yes","No"))</f>
        <v>Yes</v>
      </c>
      <c r="G93" s="8">
        <v>98.800664935</v>
      </c>
      <c r="H93" s="9" t="str">
        <f>IF($B93="N/A","N/A",IF(G93&gt;95,"Yes","No"))</f>
        <v>Yes</v>
      </c>
      <c r="I93" s="10">
        <v>-0.24</v>
      </c>
      <c r="J93" s="10">
        <v>0.16830000000000001</v>
      </c>
      <c r="K93" s="9" t="str">
        <f t="shared" si="18"/>
        <v>Yes</v>
      </c>
    </row>
    <row r="94" spans="1:11" x14ac:dyDescent="0.25">
      <c r="A94" s="75" t="s">
        <v>41</v>
      </c>
      <c r="B94" s="35" t="s">
        <v>213</v>
      </c>
      <c r="C94" s="74">
        <v>99.988125905000004</v>
      </c>
      <c r="D94" s="9" t="str">
        <f>IF($B94="N/A","N/A",IF(C94&gt;15,"No",IF(C94&lt;-15,"No","Yes")))</f>
        <v>N/A</v>
      </c>
      <c r="E94" s="8">
        <v>99.999583380000004</v>
      </c>
      <c r="F94" s="9" t="str">
        <f>IF($B94="N/A","N/A",IF(E94&gt;15,"No",IF(E94&lt;-15,"No","Yes")))</f>
        <v>N/A</v>
      </c>
      <c r="G94" s="8">
        <v>100</v>
      </c>
      <c r="H94" s="9" t="str">
        <f>IF($B94="N/A","N/A",IF(G94&gt;15,"No",IF(G94&lt;-15,"No","Yes")))</f>
        <v>N/A</v>
      </c>
      <c r="I94" s="10">
        <v>1.15E-2</v>
      </c>
      <c r="J94" s="10">
        <v>4.0000000000000002E-4</v>
      </c>
      <c r="K94" s="9" t="str">
        <f t="shared" si="18"/>
        <v>Yes</v>
      </c>
    </row>
    <row r="95" spans="1:11" x14ac:dyDescent="0.25">
      <c r="A95" s="75" t="s">
        <v>42</v>
      </c>
      <c r="B95" s="35" t="s">
        <v>213</v>
      </c>
      <c r="C95" s="74">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5" t="s">
        <v>911</v>
      </c>
      <c r="B96" s="35" t="s">
        <v>213</v>
      </c>
      <c r="C96" s="74">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75" t="s">
        <v>912</v>
      </c>
      <c r="B97" s="35" t="s">
        <v>213</v>
      </c>
      <c r="C97" s="74">
        <v>100</v>
      </c>
      <c r="D97" s="9" t="str">
        <f>IF($B97="N/A","N/A",IF(C97&gt;15,"No",IF(C97&lt;-15,"No","Yes")))</f>
        <v>N/A</v>
      </c>
      <c r="E97" s="8">
        <v>100</v>
      </c>
      <c r="F97" s="9" t="str">
        <f>IF($B97="N/A","N/A",IF(E97&gt;15,"No",IF(E97&lt;-15,"No","Yes")))</f>
        <v>N/A</v>
      </c>
      <c r="G97" s="8">
        <v>100</v>
      </c>
      <c r="H97" s="9" t="str">
        <f>IF($B97="N/A","N/A",IF(G97&gt;15,"No",IF(G97&lt;-15,"No","Yes")))</f>
        <v>N/A</v>
      </c>
      <c r="I97" s="10">
        <v>0</v>
      </c>
      <c r="J97" s="10">
        <v>0</v>
      </c>
      <c r="K97" s="9" t="str">
        <f t="shared" si="18"/>
        <v>Yes</v>
      </c>
    </row>
    <row r="98" spans="1:11" x14ac:dyDescent="0.25">
      <c r="A98" s="75" t="s">
        <v>43</v>
      </c>
      <c r="B98" s="35" t="s">
        <v>223</v>
      </c>
      <c r="C98" s="74">
        <v>99.284847092999996</v>
      </c>
      <c r="D98" s="9" t="str">
        <f>IF($B98="N/A","N/A",IF(C98&gt;100,"No",IF(C98&lt;98,"No","Yes")))</f>
        <v>Yes</v>
      </c>
      <c r="E98" s="8">
        <v>99.272767297000001</v>
      </c>
      <c r="F98" s="9" t="str">
        <f>IF($B98="N/A","N/A",IF(E98&gt;100,"No",IF(E98&lt;98,"No","Yes")))</f>
        <v>Yes</v>
      </c>
      <c r="G98" s="8">
        <v>99.408152380999994</v>
      </c>
      <c r="H98" s="9" t="str">
        <f>IF($B98="N/A","N/A",IF(G98&gt;100,"No",IF(G98&lt;98,"No","Yes")))</f>
        <v>Yes</v>
      </c>
      <c r="I98" s="10">
        <v>-1.2E-2</v>
      </c>
      <c r="J98" s="10">
        <v>0.13639999999999999</v>
      </c>
      <c r="K98" s="9" t="str">
        <f t="shared" si="18"/>
        <v>Yes</v>
      </c>
    </row>
    <row r="99" spans="1:11" x14ac:dyDescent="0.25">
      <c r="A99" s="75" t="s">
        <v>44</v>
      </c>
      <c r="B99" s="35" t="s">
        <v>213</v>
      </c>
      <c r="C99" s="74">
        <v>28.422561042000002</v>
      </c>
      <c r="D99" s="9" t="str">
        <f>IF($B99="N/A","N/A",IF(C99&gt;15,"No",IF(C99&lt;-15,"No","Yes")))</f>
        <v>N/A</v>
      </c>
      <c r="E99" s="8">
        <v>29.595617344000001</v>
      </c>
      <c r="F99" s="9" t="str">
        <f>IF($B99="N/A","N/A",IF(E99&gt;15,"No",IF(E99&lt;-15,"No","Yes")))</f>
        <v>N/A</v>
      </c>
      <c r="G99" s="8">
        <v>27.805149855</v>
      </c>
      <c r="H99" s="9" t="str">
        <f>IF($B99="N/A","N/A",IF(G99&gt;15,"No",IF(G99&lt;-15,"No","Yes")))</f>
        <v>N/A</v>
      </c>
      <c r="I99" s="10">
        <v>4.1269999999999998</v>
      </c>
      <c r="J99" s="10">
        <v>-6.05</v>
      </c>
      <c r="K99" s="9" t="str">
        <f t="shared" si="18"/>
        <v>Yes</v>
      </c>
    </row>
    <row r="100" spans="1:11" x14ac:dyDescent="0.25">
      <c r="A100" s="75" t="s">
        <v>45</v>
      </c>
      <c r="B100" s="35" t="s">
        <v>213</v>
      </c>
      <c r="C100" s="74">
        <v>71.566409476000004</v>
      </c>
      <c r="D100" s="9" t="str">
        <f>IF($B100="N/A","N/A",IF(C100&gt;15,"No",IF(C100&lt;-15,"No","Yes")))</f>
        <v>N/A</v>
      </c>
      <c r="E100" s="8">
        <v>70.400566053999995</v>
      </c>
      <c r="F100" s="9" t="str">
        <f>IF($B100="N/A","N/A",IF(E100&gt;15,"No",IF(E100&lt;-15,"No","Yes")))</f>
        <v>N/A</v>
      </c>
      <c r="G100" s="8">
        <v>72.191329933999995</v>
      </c>
      <c r="H100" s="9" t="str">
        <f>IF($B100="N/A","N/A",IF(G100&gt;15,"No",IF(G100&lt;-15,"No","Yes")))</f>
        <v>N/A</v>
      </c>
      <c r="I100" s="10">
        <v>-1.63</v>
      </c>
      <c r="J100" s="10">
        <v>2.544</v>
      </c>
      <c r="K100" s="9" t="str">
        <f t="shared" si="18"/>
        <v>Yes</v>
      </c>
    </row>
    <row r="101" spans="1:11" x14ac:dyDescent="0.25">
      <c r="A101" s="75" t="s">
        <v>355</v>
      </c>
      <c r="B101" s="35" t="s">
        <v>213</v>
      </c>
      <c r="C101" s="74" t="s">
        <v>213</v>
      </c>
      <c r="D101" s="9" t="str">
        <f>IF($B101="N/A","N/A",IF(C101&gt;15,"No",IF(C101&lt;-15,"No","Yes")))</f>
        <v>N/A</v>
      </c>
      <c r="E101" s="8">
        <v>99.996183397999999</v>
      </c>
      <c r="F101" s="9" t="str">
        <f>IF($B101="N/A","N/A",IF(E101&gt;15,"No",IF(E101&lt;-15,"No","Yes")))</f>
        <v>N/A</v>
      </c>
      <c r="G101" s="8">
        <v>99.996479789000006</v>
      </c>
      <c r="H101" s="9" t="str">
        <f>IF($B101="N/A","N/A",IF(G101&gt;15,"No",IF(G101&lt;-15,"No","Yes")))</f>
        <v>N/A</v>
      </c>
      <c r="I101" s="10" t="s">
        <v>213</v>
      </c>
      <c r="J101" s="10">
        <v>2.9999999999999997E-4</v>
      </c>
      <c r="K101" s="9" t="str">
        <f t="shared" si="18"/>
        <v>Yes</v>
      </c>
    </row>
    <row r="102" spans="1:11" x14ac:dyDescent="0.25">
      <c r="A102" s="75" t="s">
        <v>46</v>
      </c>
      <c r="B102" s="35" t="s">
        <v>213</v>
      </c>
      <c r="C102" s="74">
        <v>1.0960499800000001E-2</v>
      </c>
      <c r="D102" s="9" t="str">
        <f>IF($B102="N/A","N/A",IF(C102&gt;15,"No",IF(C102&lt;-15,"No","Yes")))</f>
        <v>N/A</v>
      </c>
      <c r="E102" s="8">
        <v>3.8166016E-3</v>
      </c>
      <c r="F102" s="9" t="str">
        <f>IF($B102="N/A","N/A",IF(E102&gt;15,"No",IF(E102&lt;-15,"No","Yes")))</f>
        <v>N/A</v>
      </c>
      <c r="G102" s="8">
        <v>3.5130024E-3</v>
      </c>
      <c r="H102" s="9" t="str">
        <f>IF($B102="N/A","N/A",IF(G102&gt;15,"No",IF(G102&lt;-15,"No","Yes")))</f>
        <v>N/A</v>
      </c>
      <c r="I102" s="10">
        <v>-65.2</v>
      </c>
      <c r="J102" s="10">
        <v>-7.95</v>
      </c>
      <c r="K102" s="9" t="str">
        <f t="shared" si="18"/>
        <v>Yes</v>
      </c>
    </row>
    <row r="103" spans="1:11" x14ac:dyDescent="0.25">
      <c r="A103" s="75" t="s">
        <v>47</v>
      </c>
      <c r="B103" s="35" t="s">
        <v>213</v>
      </c>
      <c r="C103" s="74">
        <v>0</v>
      </c>
      <c r="D103" s="9" t="str">
        <f>IF($B103="N/A","N/A",IF(C103&gt;15,"No",IF(C103&lt;-15,"No","Yes")))</f>
        <v>N/A</v>
      </c>
      <c r="E103" s="8">
        <v>0</v>
      </c>
      <c r="F103" s="9" t="str">
        <f>IF($B103="N/A","N/A",IF(E103&gt;15,"No",IF(E103&lt;-15,"No","Yes")))</f>
        <v>N/A</v>
      </c>
      <c r="G103" s="8">
        <v>0</v>
      </c>
      <c r="H103" s="9" t="str">
        <f>IF($B103="N/A","N/A",IF(G103&gt;15,"No",IF(G103&lt;-15,"No","Yes")))</f>
        <v>N/A</v>
      </c>
      <c r="I103" s="10" t="s">
        <v>1746</v>
      </c>
      <c r="J103" s="10" t="s">
        <v>1746</v>
      </c>
      <c r="K103" s="9" t="str">
        <f t="shared" si="18"/>
        <v>N/A</v>
      </c>
    </row>
    <row r="104" spans="1:11" x14ac:dyDescent="0.25">
      <c r="A104" s="75" t="s">
        <v>33</v>
      </c>
      <c r="B104" s="35" t="s">
        <v>223</v>
      </c>
      <c r="C104" s="74">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75" t="s">
        <v>48</v>
      </c>
      <c r="B105" s="51" t="s">
        <v>223</v>
      </c>
      <c r="C105" s="74">
        <v>98.510921608999993</v>
      </c>
      <c r="D105" s="9" t="str">
        <f>IF($B105="N/A","N/A",IF(C105&gt;100,"No",IF(C105&lt;98,"No","Yes")))</f>
        <v>Yes</v>
      </c>
      <c r="E105" s="8">
        <v>98.499213013000002</v>
      </c>
      <c r="F105" s="9" t="str">
        <f>IF($B105="N/A","N/A",IF(E105&gt;100,"No",IF(E105&lt;98,"No","Yes")))</f>
        <v>Yes</v>
      </c>
      <c r="G105" s="8">
        <v>98.683159864999993</v>
      </c>
      <c r="H105" s="9" t="str">
        <f>IF($B105="N/A","N/A",IF(G105&gt;100,"No",IF(G105&lt;98,"No","Yes")))</f>
        <v>Yes</v>
      </c>
      <c r="I105" s="10">
        <v>-1.2E-2</v>
      </c>
      <c r="J105" s="10">
        <v>0.1867</v>
      </c>
      <c r="K105" s="9" t="str">
        <f t="shared" si="18"/>
        <v>Yes</v>
      </c>
    </row>
    <row r="106" spans="1:11" x14ac:dyDescent="0.25">
      <c r="A106" s="75" t="s">
        <v>49</v>
      </c>
      <c r="B106" s="51" t="s">
        <v>213</v>
      </c>
      <c r="C106" s="74">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75" t="s">
        <v>913</v>
      </c>
      <c r="B107" s="35" t="s">
        <v>213</v>
      </c>
      <c r="C107" s="84">
        <v>72.628785359000005</v>
      </c>
      <c r="D107" s="9" t="str">
        <f t="shared" ref="D107:D130" si="19">IF($B107="N/A","N/A",IF(C107&gt;15,"No",IF(C107&lt;-15,"No","Yes")))</f>
        <v>N/A</v>
      </c>
      <c r="E107" s="9">
        <v>71.782182297999995</v>
      </c>
      <c r="F107" s="9" t="str">
        <f t="shared" ref="F107:F130" si="20">IF($B107="N/A","N/A",IF(E107&gt;15,"No",IF(E107&lt;-15,"No","Yes")))</f>
        <v>N/A</v>
      </c>
      <c r="G107" s="8">
        <v>68.303658940000005</v>
      </c>
      <c r="H107" s="9" t="str">
        <f t="shared" ref="H107:H130" si="21">IF($B107="N/A","N/A",IF(G107&gt;15,"No",IF(G107&lt;-15,"No","Yes")))</f>
        <v>N/A</v>
      </c>
      <c r="I107" s="10">
        <v>-1.17</v>
      </c>
      <c r="J107" s="10">
        <v>-4.8499999999999996</v>
      </c>
      <c r="K107" s="9" t="str">
        <f t="shared" ref="K107:K130" si="22">IF(J107="Div by 0", "N/A", IF(J107="N/A","N/A", IF(J107&gt;30, "No", IF(J107&lt;-30, "No", "Yes"))))</f>
        <v>Yes</v>
      </c>
    </row>
    <row r="108" spans="1:11" x14ac:dyDescent="0.25">
      <c r="A108" s="75" t="s">
        <v>914</v>
      </c>
      <c r="B108" s="35" t="s">
        <v>213</v>
      </c>
      <c r="C108" s="84">
        <v>22.501784916999998</v>
      </c>
      <c r="D108" s="35" t="s">
        <v>213</v>
      </c>
      <c r="E108" s="9">
        <v>24.218262158000002</v>
      </c>
      <c r="F108" s="35" t="s">
        <v>213</v>
      </c>
      <c r="G108" s="8">
        <v>26.29891306</v>
      </c>
      <c r="H108" s="35" t="s">
        <v>213</v>
      </c>
      <c r="I108" s="10">
        <v>7.6280000000000001</v>
      </c>
      <c r="J108" s="10">
        <v>8.5909999999999993</v>
      </c>
      <c r="K108" s="9" t="str">
        <f t="shared" si="22"/>
        <v>Yes</v>
      </c>
    </row>
    <row r="109" spans="1:11" x14ac:dyDescent="0.25">
      <c r="A109" s="75" t="s">
        <v>915</v>
      </c>
      <c r="B109" s="35" t="s">
        <v>213</v>
      </c>
      <c r="C109" s="84">
        <v>0.3636598882</v>
      </c>
      <c r="D109" s="9" t="str">
        <f t="shared" si="19"/>
        <v>N/A</v>
      </c>
      <c r="E109" s="9">
        <v>0.39977421909999999</v>
      </c>
      <c r="F109" s="9" t="str">
        <f t="shared" si="20"/>
        <v>N/A</v>
      </c>
      <c r="G109" s="8">
        <v>0.42170830079999999</v>
      </c>
      <c r="H109" s="9" t="str">
        <f t="shared" si="21"/>
        <v>N/A</v>
      </c>
      <c r="I109" s="10">
        <v>9.9309999999999992</v>
      </c>
      <c r="J109" s="10">
        <v>5.4870000000000001</v>
      </c>
      <c r="K109" s="9" t="str">
        <f t="shared" si="22"/>
        <v>Yes</v>
      </c>
    </row>
    <row r="110" spans="1:11" x14ac:dyDescent="0.25">
      <c r="A110" s="75" t="s">
        <v>916</v>
      </c>
      <c r="B110" s="35" t="s">
        <v>213</v>
      </c>
      <c r="C110" s="84">
        <v>0</v>
      </c>
      <c r="D110" s="9" t="str">
        <f t="shared" si="19"/>
        <v>N/A</v>
      </c>
      <c r="E110" s="9">
        <v>0</v>
      </c>
      <c r="F110" s="9" t="str">
        <f t="shared" si="20"/>
        <v>N/A</v>
      </c>
      <c r="G110" s="8">
        <v>0</v>
      </c>
      <c r="H110" s="9" t="str">
        <f t="shared" si="21"/>
        <v>N/A</v>
      </c>
      <c r="I110" s="10" t="s">
        <v>1746</v>
      </c>
      <c r="J110" s="10" t="s">
        <v>1746</v>
      </c>
      <c r="K110" s="9" t="str">
        <f t="shared" si="22"/>
        <v>N/A</v>
      </c>
    </row>
    <row r="111" spans="1:11" x14ac:dyDescent="0.25">
      <c r="A111" s="75" t="s">
        <v>917</v>
      </c>
      <c r="B111" s="35" t="s">
        <v>213</v>
      </c>
      <c r="C111" s="84">
        <v>1.7140942097</v>
      </c>
      <c r="D111" s="9" t="str">
        <f t="shared" si="19"/>
        <v>N/A</v>
      </c>
      <c r="E111" s="9">
        <v>2.3282542471999998</v>
      </c>
      <c r="F111" s="9" t="str">
        <f t="shared" si="20"/>
        <v>N/A</v>
      </c>
      <c r="G111" s="8">
        <v>2.4094174810000002</v>
      </c>
      <c r="H111" s="9" t="str">
        <f t="shared" si="21"/>
        <v>N/A</v>
      </c>
      <c r="I111" s="10">
        <v>35.83</v>
      </c>
      <c r="J111" s="10">
        <v>3.4860000000000002</v>
      </c>
      <c r="K111" s="9" t="str">
        <f t="shared" si="22"/>
        <v>Yes</v>
      </c>
    </row>
    <row r="112" spans="1:11" x14ac:dyDescent="0.25">
      <c r="A112" s="75" t="s">
        <v>918</v>
      </c>
      <c r="B112" s="35" t="s">
        <v>213</v>
      </c>
      <c r="C112" s="84">
        <v>4.1928762745999997</v>
      </c>
      <c r="D112" s="9" t="str">
        <f t="shared" si="19"/>
        <v>N/A</v>
      </c>
      <c r="E112" s="9">
        <v>5.1506115169999998</v>
      </c>
      <c r="F112" s="9" t="str">
        <f t="shared" si="20"/>
        <v>N/A</v>
      </c>
      <c r="G112" s="8">
        <v>6.0051317117999998</v>
      </c>
      <c r="H112" s="9" t="str">
        <f t="shared" si="21"/>
        <v>N/A</v>
      </c>
      <c r="I112" s="10">
        <v>22.84</v>
      </c>
      <c r="J112" s="10">
        <v>16.59</v>
      </c>
      <c r="K112" s="9" t="str">
        <f t="shared" si="22"/>
        <v>Yes</v>
      </c>
    </row>
    <row r="113" spans="1:11" x14ac:dyDescent="0.25">
      <c r="A113" s="75" t="s">
        <v>919</v>
      </c>
      <c r="B113" s="35" t="s">
        <v>213</v>
      </c>
      <c r="C113" s="84">
        <v>0.48698237900000002</v>
      </c>
      <c r="D113" s="9" t="str">
        <f t="shared" si="19"/>
        <v>N/A</v>
      </c>
      <c r="E113" s="9">
        <v>0.97010204060000005</v>
      </c>
      <c r="F113" s="9" t="str">
        <f t="shared" si="20"/>
        <v>N/A</v>
      </c>
      <c r="G113" s="8">
        <v>1.2570412420999999</v>
      </c>
      <c r="H113" s="9" t="str">
        <f t="shared" si="21"/>
        <v>N/A</v>
      </c>
      <c r="I113" s="10">
        <v>99.21</v>
      </c>
      <c r="J113" s="10">
        <v>29.58</v>
      </c>
      <c r="K113" s="9" t="str">
        <f t="shared" si="22"/>
        <v>Yes</v>
      </c>
    </row>
    <row r="114" spans="1:11" x14ac:dyDescent="0.25">
      <c r="A114" s="75" t="s">
        <v>920</v>
      </c>
      <c r="B114" s="35" t="s">
        <v>213</v>
      </c>
      <c r="C114" s="84">
        <v>0</v>
      </c>
      <c r="D114" s="9" t="str">
        <f t="shared" si="19"/>
        <v>N/A</v>
      </c>
      <c r="E114" s="9">
        <v>0</v>
      </c>
      <c r="F114" s="9" t="str">
        <f t="shared" si="20"/>
        <v>N/A</v>
      </c>
      <c r="G114" s="8">
        <v>0</v>
      </c>
      <c r="H114" s="9" t="str">
        <f t="shared" si="21"/>
        <v>N/A</v>
      </c>
      <c r="I114" s="10" t="s">
        <v>1746</v>
      </c>
      <c r="J114" s="10" t="s">
        <v>1746</v>
      </c>
      <c r="K114" s="9" t="str">
        <f t="shared" si="22"/>
        <v>N/A</v>
      </c>
    </row>
    <row r="115" spans="1:11" x14ac:dyDescent="0.25">
      <c r="A115" s="75" t="s">
        <v>921</v>
      </c>
      <c r="B115" s="35" t="s">
        <v>213</v>
      </c>
      <c r="C115" s="84">
        <v>0.67380003830000001</v>
      </c>
      <c r="D115" s="9" t="str">
        <f t="shared" si="19"/>
        <v>N/A</v>
      </c>
      <c r="E115" s="9">
        <v>0.54464562490000001</v>
      </c>
      <c r="F115" s="9" t="str">
        <f t="shared" si="20"/>
        <v>N/A</v>
      </c>
      <c r="G115" s="8">
        <v>0.53038545859999997</v>
      </c>
      <c r="H115" s="9" t="str">
        <f t="shared" si="21"/>
        <v>N/A</v>
      </c>
      <c r="I115" s="10">
        <v>-19.2</v>
      </c>
      <c r="J115" s="10">
        <v>-2.62</v>
      </c>
      <c r="K115" s="9" t="str">
        <f t="shared" si="22"/>
        <v>Yes</v>
      </c>
    </row>
    <row r="116" spans="1:11" x14ac:dyDescent="0.25">
      <c r="A116" s="75" t="s">
        <v>922</v>
      </c>
      <c r="B116" s="35" t="s">
        <v>213</v>
      </c>
      <c r="C116" s="84">
        <v>12.760058386000001</v>
      </c>
      <c r="D116" s="9" t="str">
        <f t="shared" si="19"/>
        <v>N/A</v>
      </c>
      <c r="E116" s="9">
        <v>12.594561009</v>
      </c>
      <c r="F116" s="9" t="str">
        <f t="shared" si="20"/>
        <v>N/A</v>
      </c>
      <c r="G116" s="8">
        <v>13.353060314</v>
      </c>
      <c r="H116" s="9" t="str">
        <f t="shared" si="21"/>
        <v>N/A</v>
      </c>
      <c r="I116" s="10">
        <v>-1.3</v>
      </c>
      <c r="J116" s="10">
        <v>6.0220000000000002</v>
      </c>
      <c r="K116" s="9" t="str">
        <f t="shared" si="22"/>
        <v>Yes</v>
      </c>
    </row>
    <row r="117" spans="1:11" x14ac:dyDescent="0.25">
      <c r="A117" s="75" t="s">
        <v>923</v>
      </c>
      <c r="B117" s="35" t="s">
        <v>213</v>
      </c>
      <c r="C117" s="84">
        <v>0.17227510339999999</v>
      </c>
      <c r="D117" s="9" t="str">
        <f t="shared" si="19"/>
        <v>N/A</v>
      </c>
      <c r="E117" s="9">
        <v>0.15178035470000001</v>
      </c>
      <c r="F117" s="9" t="str">
        <f t="shared" si="20"/>
        <v>N/A</v>
      </c>
      <c r="G117" s="8">
        <v>0.16954320340000001</v>
      </c>
      <c r="H117" s="9" t="str">
        <f t="shared" si="21"/>
        <v>N/A</v>
      </c>
      <c r="I117" s="10">
        <v>-11.9</v>
      </c>
      <c r="J117" s="10">
        <v>11.7</v>
      </c>
      <c r="K117" s="9" t="str">
        <f t="shared" si="22"/>
        <v>Yes</v>
      </c>
    </row>
    <row r="118" spans="1:11" x14ac:dyDescent="0.25">
      <c r="A118" s="75" t="s">
        <v>924</v>
      </c>
      <c r="B118" s="35" t="s">
        <v>213</v>
      </c>
      <c r="C118" s="84">
        <v>2.1380386378999998</v>
      </c>
      <c r="D118" s="9" t="str">
        <f t="shared" si="19"/>
        <v>N/A</v>
      </c>
      <c r="E118" s="9">
        <v>2.0785331454999998</v>
      </c>
      <c r="F118" s="9" t="str">
        <f t="shared" si="20"/>
        <v>N/A</v>
      </c>
      <c r="G118" s="8">
        <v>2.1526253485</v>
      </c>
      <c r="H118" s="9" t="str">
        <f t="shared" si="21"/>
        <v>N/A</v>
      </c>
      <c r="I118" s="10">
        <v>-2.78</v>
      </c>
      <c r="J118" s="10">
        <v>3.5649999999999999</v>
      </c>
      <c r="K118" s="9" t="str">
        <f t="shared" si="22"/>
        <v>Yes</v>
      </c>
    </row>
    <row r="119" spans="1:11" x14ac:dyDescent="0.25">
      <c r="A119" s="75" t="s">
        <v>925</v>
      </c>
      <c r="B119" s="35" t="s">
        <v>213</v>
      </c>
      <c r="C119" s="84">
        <v>4.8694297236999997</v>
      </c>
      <c r="D119" s="9" t="str">
        <f t="shared" si="19"/>
        <v>N/A</v>
      </c>
      <c r="E119" s="9">
        <v>3.9995555440000001</v>
      </c>
      <c r="F119" s="9" t="str">
        <f t="shared" si="20"/>
        <v>N/A</v>
      </c>
      <c r="G119" s="8">
        <v>5.3974279999999997</v>
      </c>
      <c r="H119" s="9" t="str">
        <f t="shared" si="21"/>
        <v>N/A</v>
      </c>
      <c r="I119" s="10">
        <v>-17.899999999999999</v>
      </c>
      <c r="J119" s="10">
        <v>34.950000000000003</v>
      </c>
      <c r="K119" s="9" t="str">
        <f t="shared" si="22"/>
        <v>No</v>
      </c>
    </row>
    <row r="120" spans="1:11" x14ac:dyDescent="0.25">
      <c r="A120" s="75" t="s">
        <v>926</v>
      </c>
      <c r="B120" s="35" t="s">
        <v>213</v>
      </c>
      <c r="C120" s="84">
        <v>4.6984807999999999E-3</v>
      </c>
      <c r="D120" s="9" t="str">
        <f t="shared" si="19"/>
        <v>N/A</v>
      </c>
      <c r="E120" s="9">
        <v>1.6686784600000001E-2</v>
      </c>
      <c r="F120" s="9" t="str">
        <f t="shared" si="20"/>
        <v>N/A</v>
      </c>
      <c r="G120" s="8">
        <v>9.1099647699999994E-2</v>
      </c>
      <c r="H120" s="9" t="str">
        <f t="shared" si="21"/>
        <v>N/A</v>
      </c>
      <c r="I120" s="10">
        <v>255.2</v>
      </c>
      <c r="J120" s="10">
        <v>445.9</v>
      </c>
      <c r="K120" s="9" t="str">
        <f t="shared" si="22"/>
        <v>No</v>
      </c>
    </row>
    <row r="121" spans="1:11" x14ac:dyDescent="0.25">
      <c r="A121" s="75" t="s">
        <v>927</v>
      </c>
      <c r="B121" s="35" t="s">
        <v>213</v>
      </c>
      <c r="C121" s="84">
        <v>0</v>
      </c>
      <c r="D121" s="9" t="str">
        <f t="shared" si="19"/>
        <v>N/A</v>
      </c>
      <c r="E121" s="9">
        <v>0</v>
      </c>
      <c r="F121" s="9" t="str">
        <f t="shared" si="20"/>
        <v>N/A</v>
      </c>
      <c r="G121" s="8">
        <v>0</v>
      </c>
      <c r="H121" s="9" t="str">
        <f t="shared" si="21"/>
        <v>N/A</v>
      </c>
      <c r="I121" s="10" t="s">
        <v>1746</v>
      </c>
      <c r="J121" s="10" t="s">
        <v>1746</v>
      </c>
      <c r="K121" s="9" t="str">
        <f t="shared" si="22"/>
        <v>N/A</v>
      </c>
    </row>
    <row r="122" spans="1:11" x14ac:dyDescent="0.25">
      <c r="A122" s="75" t="s">
        <v>928</v>
      </c>
      <c r="B122" s="35" t="s">
        <v>213</v>
      </c>
      <c r="C122" s="84">
        <v>0</v>
      </c>
      <c r="D122" s="9" t="str">
        <f t="shared" si="19"/>
        <v>N/A</v>
      </c>
      <c r="E122" s="9">
        <v>0</v>
      </c>
      <c r="F122" s="9" t="str">
        <f t="shared" si="20"/>
        <v>N/A</v>
      </c>
      <c r="G122" s="8">
        <v>0</v>
      </c>
      <c r="H122" s="9" t="str">
        <f t="shared" si="21"/>
        <v>N/A</v>
      </c>
      <c r="I122" s="10" t="s">
        <v>1746</v>
      </c>
      <c r="J122" s="10" t="s">
        <v>1746</v>
      </c>
      <c r="K122" s="9" t="str">
        <f t="shared" si="22"/>
        <v>N/A</v>
      </c>
    </row>
    <row r="123" spans="1:11" x14ac:dyDescent="0.25">
      <c r="A123" s="75" t="s">
        <v>929</v>
      </c>
      <c r="B123" s="35" t="s">
        <v>213</v>
      </c>
      <c r="C123" s="84">
        <v>0.63191788149999994</v>
      </c>
      <c r="D123" s="9" t="str">
        <f t="shared" si="19"/>
        <v>N/A</v>
      </c>
      <c r="E123" s="9">
        <v>0.55227302570000003</v>
      </c>
      <c r="F123" s="9" t="str">
        <f t="shared" si="20"/>
        <v>N/A</v>
      </c>
      <c r="G123" s="8">
        <v>0.55135549449999999</v>
      </c>
      <c r="H123" s="9" t="str">
        <f t="shared" si="21"/>
        <v>N/A</v>
      </c>
      <c r="I123" s="10">
        <v>-12.6</v>
      </c>
      <c r="J123" s="10">
        <v>-0.16600000000000001</v>
      </c>
      <c r="K123" s="9" t="str">
        <f t="shared" si="22"/>
        <v>Yes</v>
      </c>
    </row>
    <row r="124" spans="1:11" x14ac:dyDescent="0.25">
      <c r="A124" s="75" t="s">
        <v>930</v>
      </c>
      <c r="B124" s="35" t="s">
        <v>213</v>
      </c>
      <c r="C124" s="84">
        <v>3.9307338844999999</v>
      </c>
      <c r="D124" s="9" t="str">
        <f t="shared" si="19"/>
        <v>N/A</v>
      </c>
      <c r="E124" s="9">
        <v>3.1610778364000001</v>
      </c>
      <c r="F124" s="9" t="str">
        <f t="shared" si="20"/>
        <v>N/A</v>
      </c>
      <c r="G124" s="8">
        <v>4.4900282172999999</v>
      </c>
      <c r="H124" s="9" t="str">
        <f t="shared" si="21"/>
        <v>N/A</v>
      </c>
      <c r="I124" s="10">
        <v>-19.600000000000001</v>
      </c>
      <c r="J124" s="10">
        <v>42.04</v>
      </c>
      <c r="K124" s="9" t="str">
        <f t="shared" si="22"/>
        <v>No</v>
      </c>
    </row>
    <row r="125" spans="1:11" x14ac:dyDescent="0.25">
      <c r="A125" s="75" t="s">
        <v>931</v>
      </c>
      <c r="B125" s="35" t="s">
        <v>213</v>
      </c>
      <c r="C125" s="84">
        <v>0.29829543159999999</v>
      </c>
      <c r="D125" s="9" t="str">
        <f t="shared" si="19"/>
        <v>N/A</v>
      </c>
      <c r="E125" s="9">
        <v>0.26529576189999998</v>
      </c>
      <c r="F125" s="9" t="str">
        <f t="shared" si="20"/>
        <v>N/A</v>
      </c>
      <c r="G125" s="8">
        <v>0.26007307769999999</v>
      </c>
      <c r="H125" s="9" t="str">
        <f t="shared" si="21"/>
        <v>N/A</v>
      </c>
      <c r="I125" s="10">
        <v>-11.1</v>
      </c>
      <c r="J125" s="10">
        <v>-1.97</v>
      </c>
      <c r="K125" s="9" t="str">
        <f t="shared" si="22"/>
        <v>Yes</v>
      </c>
    </row>
    <row r="126" spans="1:11" x14ac:dyDescent="0.25">
      <c r="A126" s="75" t="s">
        <v>932</v>
      </c>
      <c r="B126" s="35" t="s">
        <v>213</v>
      </c>
      <c r="C126" s="84">
        <v>0</v>
      </c>
      <c r="D126" s="9" t="str">
        <f t="shared" si="19"/>
        <v>N/A</v>
      </c>
      <c r="E126" s="9">
        <v>0</v>
      </c>
      <c r="F126" s="9" t="str">
        <f t="shared" si="20"/>
        <v>N/A</v>
      </c>
      <c r="G126" s="8">
        <v>0</v>
      </c>
      <c r="H126" s="9" t="str">
        <f t="shared" si="21"/>
        <v>N/A</v>
      </c>
      <c r="I126" s="10" t="s">
        <v>1746</v>
      </c>
      <c r="J126" s="10" t="s">
        <v>1746</v>
      </c>
      <c r="K126" s="9" t="str">
        <f t="shared" si="22"/>
        <v>N/A</v>
      </c>
    </row>
    <row r="127" spans="1:11" x14ac:dyDescent="0.25">
      <c r="A127" s="75" t="s">
        <v>933</v>
      </c>
      <c r="B127" s="35" t="s">
        <v>213</v>
      </c>
      <c r="C127" s="84">
        <v>0</v>
      </c>
      <c r="D127" s="9" t="str">
        <f t="shared" si="19"/>
        <v>N/A</v>
      </c>
      <c r="E127" s="9">
        <v>0</v>
      </c>
      <c r="F127" s="9" t="str">
        <f t="shared" si="20"/>
        <v>N/A</v>
      </c>
      <c r="G127" s="8">
        <v>0</v>
      </c>
      <c r="H127" s="9" t="str">
        <f t="shared" si="21"/>
        <v>N/A</v>
      </c>
      <c r="I127" s="10" t="s">
        <v>1746</v>
      </c>
      <c r="J127" s="10" t="s">
        <v>1746</v>
      </c>
      <c r="K127" s="9" t="str">
        <f t="shared" si="22"/>
        <v>N/A</v>
      </c>
    </row>
    <row r="128" spans="1:11" x14ac:dyDescent="0.25">
      <c r="A128" s="75" t="s">
        <v>934</v>
      </c>
      <c r="B128" s="35" t="s">
        <v>213</v>
      </c>
      <c r="C128" s="84">
        <v>0</v>
      </c>
      <c r="D128" s="9" t="str">
        <f t="shared" si="19"/>
        <v>N/A</v>
      </c>
      <c r="E128" s="9">
        <v>0</v>
      </c>
      <c r="F128" s="9" t="str">
        <f t="shared" si="20"/>
        <v>N/A</v>
      </c>
      <c r="G128" s="8">
        <v>0</v>
      </c>
      <c r="H128" s="9" t="str">
        <f t="shared" si="21"/>
        <v>N/A</v>
      </c>
      <c r="I128" s="10" t="s">
        <v>1746</v>
      </c>
      <c r="J128" s="10" t="s">
        <v>1746</v>
      </c>
      <c r="K128" s="9" t="str">
        <f t="shared" si="22"/>
        <v>N/A</v>
      </c>
    </row>
    <row r="129" spans="1:11" x14ac:dyDescent="0.25">
      <c r="A129" s="75" t="s">
        <v>935</v>
      </c>
      <c r="B129" s="35" t="s">
        <v>213</v>
      </c>
      <c r="C129" s="84">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5" t="s">
        <v>936</v>
      </c>
      <c r="B130" s="35" t="s">
        <v>213</v>
      </c>
      <c r="C130" s="84">
        <v>3.7840452999999999E-3</v>
      </c>
      <c r="D130" s="9" t="str">
        <f t="shared" si="19"/>
        <v>N/A</v>
      </c>
      <c r="E130" s="9">
        <v>4.2221354000000003E-3</v>
      </c>
      <c r="F130" s="9" t="str">
        <f t="shared" si="20"/>
        <v>N/A</v>
      </c>
      <c r="G130" s="8">
        <v>4.8715627000000001E-3</v>
      </c>
      <c r="H130" s="9" t="str">
        <f t="shared" si="21"/>
        <v>N/A</v>
      </c>
      <c r="I130" s="10">
        <v>11.58</v>
      </c>
      <c r="J130" s="10">
        <v>15.38</v>
      </c>
      <c r="K130" s="9" t="str">
        <f t="shared" si="22"/>
        <v>Yes</v>
      </c>
    </row>
    <row r="131" spans="1:11" ht="12" customHeight="1" x14ac:dyDescent="0.25">
      <c r="A131" s="140" t="s">
        <v>1646</v>
      </c>
      <c r="B131" s="141"/>
      <c r="C131" s="141"/>
      <c r="D131" s="141"/>
      <c r="E131" s="141"/>
      <c r="F131" s="141"/>
      <c r="G131" s="141"/>
      <c r="H131" s="141"/>
      <c r="I131" s="141"/>
      <c r="J131" s="141"/>
      <c r="K131" s="142"/>
    </row>
    <row r="132" spans="1:11" x14ac:dyDescent="0.25">
      <c r="A132" s="132" t="s">
        <v>1644</v>
      </c>
      <c r="B132" s="133"/>
      <c r="C132" s="133"/>
      <c r="D132" s="133"/>
      <c r="E132" s="133"/>
      <c r="F132" s="133"/>
      <c r="G132" s="133"/>
      <c r="H132" s="133"/>
      <c r="I132" s="133"/>
      <c r="J132" s="133"/>
      <c r="K132" s="134"/>
    </row>
    <row r="133" spans="1:11" x14ac:dyDescent="0.25">
      <c r="A133" s="135" t="s">
        <v>1742</v>
      </c>
      <c r="B133" s="135"/>
      <c r="C133" s="135"/>
      <c r="D133" s="135"/>
      <c r="E133" s="135"/>
      <c r="F133" s="135"/>
      <c r="G133" s="135"/>
      <c r="H133" s="135"/>
      <c r="I133" s="135"/>
      <c r="J133" s="135"/>
      <c r="K133" s="136"/>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5" customHeight="1"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3161041</v>
      </c>
      <c r="D6" s="9" t="str">
        <f>IF($B6="N/A","N/A",IF(C6&gt;15,"No",IF(C6&lt;-15,"No","Yes")))</f>
        <v>N/A</v>
      </c>
      <c r="E6" s="36">
        <v>4114240</v>
      </c>
      <c r="F6" s="9" t="str">
        <f>IF($B6="N/A","N/A",IF(E6&gt;15,"No",IF(E6&lt;-15,"No","Yes")))</f>
        <v>N/A</v>
      </c>
      <c r="G6" s="36">
        <v>3851528</v>
      </c>
      <c r="H6" s="9" t="str">
        <f>IF($B6="N/A","N/A",IF(G6&gt;15,"No",IF(G6&lt;-15,"No","Yes")))</f>
        <v>N/A</v>
      </c>
      <c r="I6" s="10">
        <v>30.15</v>
      </c>
      <c r="J6" s="10">
        <v>-6.39</v>
      </c>
      <c r="K6" s="9" t="str">
        <f t="shared" ref="K6:K13"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77">
        <v>24.8565887</v>
      </c>
      <c r="D9" s="9" t="str">
        <f t="shared" ref="D9:D17" si="1">IF($B9="N/A","N/A",IF(C9&gt;15,"No",IF(C9&lt;-15,"No","Yes")))</f>
        <v>N/A</v>
      </c>
      <c r="E9" s="37">
        <v>22.238857966000001</v>
      </c>
      <c r="F9" s="9" t="str">
        <f>IF($B9="N/A","N/A",IF(E9&gt;15,"No",IF(E9&lt;-15,"No","Yes")))</f>
        <v>N/A</v>
      </c>
      <c r="G9" s="37">
        <v>23.663863537000001</v>
      </c>
      <c r="H9" s="9" t="str">
        <f>IF($B9="N/A","N/A",IF(G9&gt;15,"No",IF(G9&lt;-15,"No","Yes")))</f>
        <v>N/A</v>
      </c>
      <c r="I9" s="10">
        <v>-10.5</v>
      </c>
      <c r="J9" s="10">
        <v>6.4080000000000004</v>
      </c>
      <c r="K9" s="9" t="str">
        <f t="shared" si="0"/>
        <v>Yes</v>
      </c>
    </row>
    <row r="10" spans="1:11" x14ac:dyDescent="0.25">
      <c r="A10" s="75" t="s">
        <v>16</v>
      </c>
      <c r="B10" s="35" t="s">
        <v>213</v>
      </c>
      <c r="C10" s="74">
        <v>1.4256695816</v>
      </c>
      <c r="D10" s="9" t="str">
        <f t="shared" si="1"/>
        <v>N/A</v>
      </c>
      <c r="E10" s="8">
        <v>0.50595006610000004</v>
      </c>
      <c r="F10" s="9" t="str">
        <f>IF($B10="N/A","N/A",IF(E10&gt;15,"No",IF(E10&lt;-15,"No","Yes")))</f>
        <v>N/A</v>
      </c>
      <c r="G10" s="8">
        <v>0.42037861339999999</v>
      </c>
      <c r="H10" s="9" t="str">
        <f>IF($B10="N/A","N/A",IF(G10&gt;15,"No",IF(G10&lt;-15,"No","Yes")))</f>
        <v>N/A</v>
      </c>
      <c r="I10" s="10">
        <v>-64.5</v>
      </c>
      <c r="J10" s="10">
        <v>-16.899999999999999</v>
      </c>
      <c r="K10" s="9" t="str">
        <f t="shared" si="0"/>
        <v>Yes</v>
      </c>
    </row>
    <row r="11" spans="1:11" x14ac:dyDescent="0.25">
      <c r="A11" s="75" t="s">
        <v>36</v>
      </c>
      <c r="B11" s="35" t="s">
        <v>213</v>
      </c>
      <c r="C11" s="74">
        <v>6.4448253799999994E-2</v>
      </c>
      <c r="D11" s="9" t="str">
        <f t="shared" si="1"/>
        <v>N/A</v>
      </c>
      <c r="E11" s="8">
        <v>1.6176485500000001E-2</v>
      </c>
      <c r="F11" s="9" t="str">
        <f>IF($B11="N/A","N/A",IF(E11&gt;15,"No",IF(E11&lt;-15,"No","Yes")))</f>
        <v>N/A</v>
      </c>
      <c r="G11" s="8">
        <v>1.3397960999999999E-3</v>
      </c>
      <c r="H11" s="9" t="str">
        <f>IF($B11="N/A","N/A",IF(G11&gt;15,"No",IF(G11&lt;-15,"No","Yes")))</f>
        <v>N/A</v>
      </c>
      <c r="I11" s="10">
        <v>-74.900000000000006</v>
      </c>
      <c r="J11" s="10">
        <v>-91.7</v>
      </c>
      <c r="K11" s="9" t="str">
        <f t="shared" si="0"/>
        <v>No</v>
      </c>
    </row>
    <row r="12" spans="1:11" x14ac:dyDescent="0.25">
      <c r="A12" s="75" t="s">
        <v>37</v>
      </c>
      <c r="B12" s="35" t="s">
        <v>213</v>
      </c>
      <c r="C12" s="74">
        <v>93.333333332999999</v>
      </c>
      <c r="D12" s="9" t="str">
        <f t="shared" si="1"/>
        <v>N/A</v>
      </c>
      <c r="E12" s="8" t="s">
        <v>1746</v>
      </c>
      <c r="F12" s="9" t="str">
        <f>IF($B12="N/A","N/A",IF(E12&gt;15,"No",IF(E12&lt;-15,"No","Yes")))</f>
        <v>N/A</v>
      </c>
      <c r="G12" s="8" t="s">
        <v>1746</v>
      </c>
      <c r="H12" s="9" t="str">
        <f>IF($B12="N/A","N/A",IF(G12&gt;15,"No",IF(G12&lt;-15,"No","Yes")))</f>
        <v>N/A</v>
      </c>
      <c r="I12" s="10" t="s">
        <v>1746</v>
      </c>
      <c r="J12" s="10" t="s">
        <v>1746</v>
      </c>
      <c r="K12" s="9" t="str">
        <f t="shared" si="0"/>
        <v>N/A</v>
      </c>
    </row>
    <row r="13" spans="1:11" x14ac:dyDescent="0.25">
      <c r="A13" s="75" t="s">
        <v>38</v>
      </c>
      <c r="B13" s="35" t="s">
        <v>213</v>
      </c>
      <c r="C13" s="74">
        <v>1.7979286784999999</v>
      </c>
      <c r="D13" s="9" t="str">
        <f t="shared" si="1"/>
        <v>N/A</v>
      </c>
      <c r="E13" s="8">
        <v>0.70453231819999995</v>
      </c>
      <c r="F13" s="9" t="str">
        <f>IF($B13="N/A","N/A",IF(E13&gt;15,"No",IF(E13&lt;-15,"No","Yes")))</f>
        <v>N/A</v>
      </c>
      <c r="G13" s="8">
        <v>0.64484617470000005</v>
      </c>
      <c r="H13" s="9" t="str">
        <f>IF($B13="N/A","N/A",IF(G13&gt;15,"No",IF(G13&lt;-15,"No","Yes")))</f>
        <v>N/A</v>
      </c>
      <c r="I13" s="10">
        <v>-60.8</v>
      </c>
      <c r="J13" s="10">
        <v>-8.4700000000000006</v>
      </c>
      <c r="K13" s="9" t="str">
        <f t="shared" si="0"/>
        <v>Yes</v>
      </c>
    </row>
    <row r="14" spans="1:11" x14ac:dyDescent="0.25">
      <c r="A14" s="75" t="s">
        <v>676</v>
      </c>
      <c r="B14" s="35" t="s">
        <v>213</v>
      </c>
      <c r="C14" s="74">
        <v>17.728495138</v>
      </c>
      <c r="D14" s="9" t="str">
        <f t="shared" si="1"/>
        <v>N/A</v>
      </c>
      <c r="E14" s="8">
        <v>14.254637552</v>
      </c>
      <c r="F14" s="9" t="str">
        <f t="shared" ref="F14:F33" si="2">IF($B14="N/A","N/A",IF(E14&gt;15,"No",IF(E14&lt;-15,"No","Yes")))</f>
        <v>N/A</v>
      </c>
      <c r="G14" s="8">
        <v>14.479318338000001</v>
      </c>
      <c r="H14" s="9" t="str">
        <f t="shared" ref="H14:H33" si="3">IF($B14="N/A","N/A",IF(G14&gt;15,"No",IF(G14&lt;-15,"No","Yes")))</f>
        <v>N/A</v>
      </c>
      <c r="I14" s="10">
        <v>-19.600000000000001</v>
      </c>
      <c r="J14" s="10">
        <v>1.5760000000000001</v>
      </c>
      <c r="K14" s="9" t="str">
        <f t="shared" ref="K14:K30" si="4">IF(J14="Div by 0", "N/A", IF(J14="N/A","N/A", IF(J14&gt;30, "No", IF(J14&lt;-30, "No", "Yes"))))</f>
        <v>Yes</v>
      </c>
    </row>
    <row r="15" spans="1:11" x14ac:dyDescent="0.25">
      <c r="A15" s="75" t="s">
        <v>677</v>
      </c>
      <c r="B15" s="35" t="s">
        <v>213</v>
      </c>
      <c r="C15" s="74">
        <v>2.1626419904</v>
      </c>
      <c r="D15" s="9" t="str">
        <f t="shared" si="1"/>
        <v>N/A</v>
      </c>
      <c r="E15" s="8">
        <v>1.8585449561</v>
      </c>
      <c r="F15" s="9" t="str">
        <f t="shared" si="2"/>
        <v>N/A</v>
      </c>
      <c r="G15" s="8">
        <v>1.8910936127</v>
      </c>
      <c r="H15" s="9" t="str">
        <f t="shared" si="3"/>
        <v>N/A</v>
      </c>
      <c r="I15" s="10">
        <v>-14.1</v>
      </c>
      <c r="J15" s="10">
        <v>1.7509999999999999</v>
      </c>
      <c r="K15" s="9" t="str">
        <f t="shared" si="4"/>
        <v>Yes</v>
      </c>
    </row>
    <row r="16" spans="1:11" x14ac:dyDescent="0.25">
      <c r="A16" s="75" t="s">
        <v>381</v>
      </c>
      <c r="B16" s="35" t="s">
        <v>213</v>
      </c>
      <c r="C16" s="74">
        <v>21.499721136000002</v>
      </c>
      <c r="D16" s="9" t="str">
        <f t="shared" si="1"/>
        <v>N/A</v>
      </c>
      <c r="E16" s="8">
        <v>28.848778875000001</v>
      </c>
      <c r="F16" s="9" t="str">
        <f t="shared" si="2"/>
        <v>N/A</v>
      </c>
      <c r="G16" s="8">
        <v>34.881948151000003</v>
      </c>
      <c r="H16" s="9" t="str">
        <f t="shared" si="3"/>
        <v>N/A</v>
      </c>
      <c r="I16" s="10">
        <v>34.18</v>
      </c>
      <c r="J16" s="10">
        <v>20.91</v>
      </c>
      <c r="K16" s="9" t="str">
        <f t="shared" si="4"/>
        <v>Yes</v>
      </c>
    </row>
    <row r="17" spans="1:11" x14ac:dyDescent="0.25">
      <c r="A17" s="75" t="s">
        <v>382</v>
      </c>
      <c r="B17" s="35" t="s">
        <v>213</v>
      </c>
      <c r="C17" s="74">
        <v>11.505386991</v>
      </c>
      <c r="D17" s="9" t="str">
        <f t="shared" si="1"/>
        <v>N/A</v>
      </c>
      <c r="E17" s="8">
        <v>12.234580383999999</v>
      </c>
      <c r="F17" s="9" t="str">
        <f t="shared" si="2"/>
        <v>N/A</v>
      </c>
      <c r="G17" s="8">
        <v>5.4040110834000004</v>
      </c>
      <c r="H17" s="9" t="str">
        <f t="shared" si="3"/>
        <v>N/A</v>
      </c>
      <c r="I17" s="10">
        <v>6.3380000000000001</v>
      </c>
      <c r="J17" s="10">
        <v>-55.8</v>
      </c>
      <c r="K17" s="9" t="str">
        <f t="shared" si="4"/>
        <v>No</v>
      </c>
    </row>
    <row r="18" spans="1:11" x14ac:dyDescent="0.25">
      <c r="A18" s="75" t="s">
        <v>383</v>
      </c>
      <c r="B18" s="35" t="s">
        <v>213</v>
      </c>
      <c r="C18" s="74">
        <v>4.7452719999999999E-4</v>
      </c>
      <c r="D18" s="9" t="str">
        <f t="shared" ref="D18:D33" si="5">IF($B18="N/A","N/A",IF(C18&gt;15,"No",IF(C18&lt;-15,"No","Yes")))</f>
        <v>N/A</v>
      </c>
      <c r="E18" s="8">
        <v>0</v>
      </c>
      <c r="F18" s="9" t="str">
        <f t="shared" si="2"/>
        <v>N/A</v>
      </c>
      <c r="G18" s="8">
        <v>0</v>
      </c>
      <c r="H18" s="9" t="str">
        <f t="shared" si="3"/>
        <v>N/A</v>
      </c>
      <c r="I18" s="10">
        <v>-100</v>
      </c>
      <c r="J18" s="10" t="s">
        <v>1746</v>
      </c>
      <c r="K18" s="9" t="str">
        <f t="shared" si="4"/>
        <v>N/A</v>
      </c>
    </row>
    <row r="19" spans="1:11" x14ac:dyDescent="0.25">
      <c r="A19" s="75" t="s">
        <v>384</v>
      </c>
      <c r="B19" s="35" t="s">
        <v>213</v>
      </c>
      <c r="C19" s="74">
        <v>14.116931731999999</v>
      </c>
      <c r="D19" s="9" t="str">
        <f t="shared" si="5"/>
        <v>N/A</v>
      </c>
      <c r="E19" s="8">
        <v>13.350630979</v>
      </c>
      <c r="F19" s="9" t="str">
        <f t="shared" si="2"/>
        <v>N/A</v>
      </c>
      <c r="G19" s="8">
        <v>11.105540449999999</v>
      </c>
      <c r="H19" s="9" t="str">
        <f t="shared" si="3"/>
        <v>N/A</v>
      </c>
      <c r="I19" s="10">
        <v>-5.43</v>
      </c>
      <c r="J19" s="10">
        <v>-16.8</v>
      </c>
      <c r="K19" s="9" t="str">
        <f t="shared" si="4"/>
        <v>Yes</v>
      </c>
    </row>
    <row r="20" spans="1:11" x14ac:dyDescent="0.25">
      <c r="A20" s="75" t="s">
        <v>386</v>
      </c>
      <c r="B20" s="35" t="s">
        <v>213</v>
      </c>
      <c r="C20" s="74">
        <v>0.51429260170000002</v>
      </c>
      <c r="D20" s="9" t="str">
        <f t="shared" si="5"/>
        <v>N/A</v>
      </c>
      <c r="E20" s="8">
        <v>0.76978980320000001</v>
      </c>
      <c r="F20" s="9" t="str">
        <f t="shared" si="2"/>
        <v>N/A</v>
      </c>
      <c r="G20" s="8">
        <v>0.97844284140000004</v>
      </c>
      <c r="H20" s="9" t="str">
        <f t="shared" si="3"/>
        <v>N/A</v>
      </c>
      <c r="I20" s="10">
        <v>49.68</v>
      </c>
      <c r="J20" s="10">
        <v>27.11</v>
      </c>
      <c r="K20" s="9" t="str">
        <f t="shared" si="4"/>
        <v>Yes</v>
      </c>
    </row>
    <row r="21" spans="1:11" x14ac:dyDescent="0.25">
      <c r="A21" s="75" t="s">
        <v>387</v>
      </c>
      <c r="B21" s="35" t="s">
        <v>213</v>
      </c>
      <c r="C21" s="74">
        <v>8.8983977113999995</v>
      </c>
      <c r="D21" s="9" t="str">
        <f t="shared" si="5"/>
        <v>N/A</v>
      </c>
      <c r="E21" s="8">
        <v>7.4839581550999998</v>
      </c>
      <c r="F21" s="9" t="str">
        <f t="shared" si="2"/>
        <v>N/A</v>
      </c>
      <c r="G21" s="8">
        <v>7.5432140178999996</v>
      </c>
      <c r="H21" s="9" t="str">
        <f t="shared" si="3"/>
        <v>N/A</v>
      </c>
      <c r="I21" s="10">
        <v>-15.9</v>
      </c>
      <c r="J21" s="10">
        <v>0.79179999999999995</v>
      </c>
      <c r="K21" s="9" t="str">
        <f t="shared" si="4"/>
        <v>Yes</v>
      </c>
    </row>
    <row r="22" spans="1:11" x14ac:dyDescent="0.25">
      <c r="A22" s="75" t="s">
        <v>388</v>
      </c>
      <c r="B22" s="35" t="s">
        <v>213</v>
      </c>
      <c r="C22" s="74">
        <v>0.1007579465</v>
      </c>
      <c r="D22" s="9" t="str">
        <f t="shared" si="5"/>
        <v>N/A</v>
      </c>
      <c r="E22" s="8">
        <v>0.11081025899999999</v>
      </c>
      <c r="F22" s="9" t="str">
        <f t="shared" si="2"/>
        <v>N/A</v>
      </c>
      <c r="G22" s="8">
        <v>0.1369845942</v>
      </c>
      <c r="H22" s="9" t="str">
        <f t="shared" si="3"/>
        <v>N/A</v>
      </c>
      <c r="I22" s="10">
        <v>9.9770000000000003</v>
      </c>
      <c r="J22" s="10">
        <v>23.62</v>
      </c>
      <c r="K22" s="9" t="str">
        <f t="shared" si="4"/>
        <v>Yes</v>
      </c>
    </row>
    <row r="23" spans="1:11" x14ac:dyDescent="0.25">
      <c r="A23" s="75" t="s">
        <v>391</v>
      </c>
      <c r="B23" s="35" t="s">
        <v>213</v>
      </c>
      <c r="C23" s="74">
        <v>0</v>
      </c>
      <c r="D23" s="9" t="str">
        <f t="shared" si="5"/>
        <v>N/A</v>
      </c>
      <c r="E23" s="8">
        <v>0</v>
      </c>
      <c r="F23" s="9" t="str">
        <f t="shared" si="2"/>
        <v>N/A</v>
      </c>
      <c r="G23" s="8">
        <v>0</v>
      </c>
      <c r="H23" s="9" t="str">
        <f t="shared" si="3"/>
        <v>N/A</v>
      </c>
      <c r="I23" s="10" t="s">
        <v>1746</v>
      </c>
      <c r="J23" s="10" t="s">
        <v>1746</v>
      </c>
      <c r="K23" s="9" t="str">
        <f t="shared" si="4"/>
        <v>N/A</v>
      </c>
    </row>
    <row r="24" spans="1:11" x14ac:dyDescent="0.25">
      <c r="A24" s="75" t="s">
        <v>392</v>
      </c>
      <c r="B24" s="35" t="s">
        <v>213</v>
      </c>
      <c r="C24" s="74">
        <v>0</v>
      </c>
      <c r="D24" s="9" t="str">
        <f t="shared" si="5"/>
        <v>N/A</v>
      </c>
      <c r="E24" s="8">
        <v>0</v>
      </c>
      <c r="F24" s="9" t="str">
        <f t="shared" si="2"/>
        <v>N/A</v>
      </c>
      <c r="G24" s="8">
        <v>0</v>
      </c>
      <c r="H24" s="9" t="str">
        <f t="shared" si="3"/>
        <v>N/A</v>
      </c>
      <c r="I24" s="10" t="s">
        <v>1746</v>
      </c>
      <c r="J24" s="10" t="s">
        <v>1746</v>
      </c>
      <c r="K24" s="9" t="str">
        <f t="shared" si="4"/>
        <v>N/A</v>
      </c>
    </row>
    <row r="25" spans="1:11" x14ac:dyDescent="0.25">
      <c r="A25" s="75" t="s">
        <v>393</v>
      </c>
      <c r="B25" s="35" t="s">
        <v>213</v>
      </c>
      <c r="C25" s="74">
        <v>1.9075994299999999E-2</v>
      </c>
      <c r="D25" s="9" t="str">
        <f t="shared" si="5"/>
        <v>N/A</v>
      </c>
      <c r="E25" s="8">
        <v>0</v>
      </c>
      <c r="F25" s="9" t="str">
        <f t="shared" si="2"/>
        <v>N/A</v>
      </c>
      <c r="G25" s="8">
        <v>0</v>
      </c>
      <c r="H25" s="9" t="str">
        <f t="shared" si="3"/>
        <v>N/A</v>
      </c>
      <c r="I25" s="10">
        <v>-100</v>
      </c>
      <c r="J25" s="10" t="s">
        <v>1746</v>
      </c>
      <c r="K25" s="9" t="str">
        <f t="shared" si="4"/>
        <v>N/A</v>
      </c>
    </row>
    <row r="26" spans="1:11" x14ac:dyDescent="0.25">
      <c r="A26" s="75" t="s">
        <v>394</v>
      </c>
      <c r="B26" s="35" t="s">
        <v>213</v>
      </c>
      <c r="C26" s="74">
        <v>0.59496222919999997</v>
      </c>
      <c r="D26" s="9" t="str">
        <f t="shared" si="5"/>
        <v>N/A</v>
      </c>
      <c r="E26" s="8">
        <v>0.49231449789999998</v>
      </c>
      <c r="F26" s="9" t="str">
        <f t="shared" si="2"/>
        <v>N/A</v>
      </c>
      <c r="G26" s="8">
        <v>0.48165299589999999</v>
      </c>
      <c r="H26" s="9" t="str">
        <f t="shared" si="3"/>
        <v>N/A</v>
      </c>
      <c r="I26" s="10">
        <v>-17.3</v>
      </c>
      <c r="J26" s="10">
        <v>-2.17</v>
      </c>
      <c r="K26" s="9" t="str">
        <f t="shared" si="4"/>
        <v>Yes</v>
      </c>
    </row>
    <row r="27" spans="1:11" x14ac:dyDescent="0.25">
      <c r="A27" s="75" t="s">
        <v>395</v>
      </c>
      <c r="B27" s="35" t="s">
        <v>213</v>
      </c>
      <c r="C27" s="74">
        <v>0</v>
      </c>
      <c r="D27" s="9" t="str">
        <f t="shared" si="5"/>
        <v>N/A</v>
      </c>
      <c r="E27" s="8">
        <v>0</v>
      </c>
      <c r="F27" s="9" t="str">
        <f t="shared" si="2"/>
        <v>N/A</v>
      </c>
      <c r="G27" s="8">
        <v>2.9339004999999999E-3</v>
      </c>
      <c r="H27" s="9" t="str">
        <f t="shared" si="3"/>
        <v>N/A</v>
      </c>
      <c r="I27" s="10" t="s">
        <v>1746</v>
      </c>
      <c r="J27" s="10" t="s">
        <v>1746</v>
      </c>
      <c r="K27" s="9" t="str">
        <f t="shared" si="4"/>
        <v>N/A</v>
      </c>
    </row>
    <row r="28" spans="1:11" x14ac:dyDescent="0.25">
      <c r="A28" s="75" t="s">
        <v>400</v>
      </c>
      <c r="B28" s="35" t="s">
        <v>213</v>
      </c>
      <c r="C28" s="74">
        <v>0</v>
      </c>
      <c r="D28" s="9" t="str">
        <f t="shared" si="5"/>
        <v>N/A</v>
      </c>
      <c r="E28" s="8">
        <v>0</v>
      </c>
      <c r="F28" s="9" t="str">
        <f t="shared" si="2"/>
        <v>N/A</v>
      </c>
      <c r="G28" s="8">
        <v>0</v>
      </c>
      <c r="H28" s="9" t="str">
        <f t="shared" si="3"/>
        <v>N/A</v>
      </c>
      <c r="I28" s="10" t="s">
        <v>1746</v>
      </c>
      <c r="J28" s="10" t="s">
        <v>1746</v>
      </c>
      <c r="K28" s="9" t="str">
        <f t="shared" si="4"/>
        <v>N/A</v>
      </c>
    </row>
    <row r="29" spans="1:11" x14ac:dyDescent="0.25">
      <c r="A29" s="75" t="s">
        <v>401</v>
      </c>
      <c r="B29" s="35" t="s">
        <v>213</v>
      </c>
      <c r="C29" s="74">
        <v>20.805899068999999</v>
      </c>
      <c r="D29" s="9" t="str">
        <f t="shared" si="5"/>
        <v>N/A</v>
      </c>
      <c r="E29" s="8">
        <v>18.883803570000001</v>
      </c>
      <c r="F29" s="9" t="str">
        <f t="shared" si="2"/>
        <v>N/A</v>
      </c>
      <c r="G29" s="8">
        <v>20.685426667000002</v>
      </c>
      <c r="H29" s="9" t="str">
        <f t="shared" si="3"/>
        <v>N/A</v>
      </c>
      <c r="I29" s="10">
        <v>-9.24</v>
      </c>
      <c r="J29" s="10">
        <v>9.5410000000000004</v>
      </c>
      <c r="K29" s="9" t="str">
        <f t="shared" si="4"/>
        <v>Yes</v>
      </c>
    </row>
    <row r="30" spans="1:11" x14ac:dyDescent="0.25">
      <c r="A30" s="75" t="s">
        <v>402</v>
      </c>
      <c r="B30" s="35" t="s">
        <v>213</v>
      </c>
      <c r="C30" s="74">
        <v>0</v>
      </c>
      <c r="D30" s="9" t="str">
        <f t="shared" si="5"/>
        <v>N/A</v>
      </c>
      <c r="E30" s="8">
        <v>0</v>
      </c>
      <c r="F30" s="9" t="str">
        <f t="shared" si="2"/>
        <v>N/A</v>
      </c>
      <c r="G30" s="8">
        <v>0</v>
      </c>
      <c r="H30" s="9" t="str">
        <f t="shared" si="3"/>
        <v>N/A</v>
      </c>
      <c r="I30" s="10" t="s">
        <v>1746</v>
      </c>
      <c r="J30" s="10" t="s">
        <v>1746</v>
      </c>
      <c r="K30" s="9" t="str">
        <f t="shared" si="4"/>
        <v>N/A</v>
      </c>
    </row>
    <row r="31" spans="1:11" x14ac:dyDescent="0.25">
      <c r="A31" s="75" t="s">
        <v>32</v>
      </c>
      <c r="B31" s="35" t="s">
        <v>213</v>
      </c>
      <c r="C31" s="74">
        <v>83.438652013999999</v>
      </c>
      <c r="D31" s="9" t="str">
        <f t="shared" si="5"/>
        <v>N/A</v>
      </c>
      <c r="E31" s="8">
        <v>80.584700940999994</v>
      </c>
      <c r="F31" s="9" t="str">
        <f t="shared" si="2"/>
        <v>N/A</v>
      </c>
      <c r="G31" s="8">
        <v>78.017711411999997</v>
      </c>
      <c r="H31" s="9" t="str">
        <f t="shared" si="3"/>
        <v>N/A</v>
      </c>
      <c r="I31" s="10">
        <v>-3.42</v>
      </c>
      <c r="J31" s="10">
        <v>-3.19</v>
      </c>
      <c r="K31" s="9" t="str">
        <f t="shared" ref="K31:K43" si="6">IF(J31="Div by 0", "N/A", IF(J31="N/A","N/A", IF(J31&gt;30, "No", IF(J31&lt;-30, "No", "Yes"))))</f>
        <v>Yes</v>
      </c>
    </row>
    <row r="32" spans="1:11" x14ac:dyDescent="0.25">
      <c r="A32" s="75" t="s">
        <v>39</v>
      </c>
      <c r="B32" s="35" t="s">
        <v>267</v>
      </c>
      <c r="C32" s="74">
        <v>79.209208646999997</v>
      </c>
      <c r="D32" s="9" t="str">
        <f>IF($B32="N/A","N/A",IF(C32&gt;100,"No",IF(C32&lt;85,"No","Yes")))</f>
        <v>No</v>
      </c>
      <c r="E32" s="8">
        <v>76.043005387999997</v>
      </c>
      <c r="F32" s="9" t="str">
        <f>IF($B32="N/A","N/A",IF(E32&gt;100,"No",IF(E32&lt;85,"No","Yes")))</f>
        <v>No</v>
      </c>
      <c r="G32" s="8">
        <v>70.923149859999995</v>
      </c>
      <c r="H32" s="9" t="str">
        <f>IF($B32="N/A","N/A",IF(G32&gt;100,"No",IF(G32&lt;85,"No","Yes")))</f>
        <v>No</v>
      </c>
      <c r="I32" s="10">
        <v>-4</v>
      </c>
      <c r="J32" s="10">
        <v>-6.73</v>
      </c>
      <c r="K32" s="9" t="str">
        <f t="shared" si="6"/>
        <v>Yes</v>
      </c>
    </row>
    <row r="33" spans="1:11" x14ac:dyDescent="0.25">
      <c r="A33" s="75" t="s">
        <v>910</v>
      </c>
      <c r="B33" s="35" t="s">
        <v>213</v>
      </c>
      <c r="C33" s="74">
        <v>33.975537719000002</v>
      </c>
      <c r="D33" s="9" t="str">
        <f t="shared" si="5"/>
        <v>N/A</v>
      </c>
      <c r="E33" s="8">
        <v>59.811916820999997</v>
      </c>
      <c r="F33" s="9" t="str">
        <f t="shared" si="2"/>
        <v>N/A</v>
      </c>
      <c r="G33" s="8">
        <v>57.952413313000001</v>
      </c>
      <c r="H33" s="9" t="str">
        <f t="shared" si="3"/>
        <v>N/A</v>
      </c>
      <c r="I33" s="10">
        <v>76.040000000000006</v>
      </c>
      <c r="J33" s="10">
        <v>-3.11</v>
      </c>
      <c r="K33" s="9" t="str">
        <f t="shared" si="6"/>
        <v>Yes</v>
      </c>
    </row>
    <row r="34" spans="1:11" x14ac:dyDescent="0.25">
      <c r="A34" s="75" t="s">
        <v>851</v>
      </c>
      <c r="B34" s="35" t="s">
        <v>268</v>
      </c>
      <c r="C34" s="74">
        <v>5.9961024140000001</v>
      </c>
      <c r="D34" s="9" t="str">
        <f>IF($B34="N/A","N/A",IF(C34&gt;25,"No",IF(C34&lt;5,"No","Yes")))</f>
        <v>Yes</v>
      </c>
      <c r="E34" s="8">
        <v>6.1046048679</v>
      </c>
      <c r="F34" s="9" t="str">
        <f>IF($B34="N/A","N/A",IF(E34&gt;25,"No",IF(E34&lt;5,"No","Yes")))</f>
        <v>Yes</v>
      </c>
      <c r="G34" s="8">
        <v>6.7286015986000001</v>
      </c>
      <c r="H34" s="9" t="str">
        <f>IF($B34="N/A","N/A",IF(G34&gt;25,"No",IF(G34&lt;5,"No","Yes")))</f>
        <v>Yes</v>
      </c>
      <c r="I34" s="10">
        <v>1.81</v>
      </c>
      <c r="J34" s="10">
        <v>10.220000000000001</v>
      </c>
      <c r="K34" s="9" t="str">
        <f t="shared" si="6"/>
        <v>Yes</v>
      </c>
    </row>
    <row r="35" spans="1:11" x14ac:dyDescent="0.25">
      <c r="A35" s="75" t="s">
        <v>852</v>
      </c>
      <c r="B35" s="35" t="s">
        <v>269</v>
      </c>
      <c r="C35" s="74">
        <v>40.140396506999998</v>
      </c>
      <c r="D35" s="9" t="str">
        <f>IF($B35="N/A","N/A",IF(C35&gt;70,"No",IF(C35&lt;40,"No","Yes")))</f>
        <v>Yes</v>
      </c>
      <c r="E35" s="8">
        <v>41.480578190000003</v>
      </c>
      <c r="F35" s="9" t="str">
        <f>IF($B35="N/A","N/A",IF(E35&gt;70,"No",IF(E35&lt;40,"No","Yes")))</f>
        <v>Yes</v>
      </c>
      <c r="G35" s="8">
        <v>34.997474103999998</v>
      </c>
      <c r="H35" s="9" t="str">
        <f>IF($B35="N/A","N/A",IF(G35&gt;70,"No",IF(G35&lt;40,"No","Yes")))</f>
        <v>No</v>
      </c>
      <c r="I35" s="10">
        <v>3.339</v>
      </c>
      <c r="J35" s="10">
        <v>-15.6</v>
      </c>
      <c r="K35" s="9" t="str">
        <f t="shared" si="6"/>
        <v>Yes</v>
      </c>
    </row>
    <row r="36" spans="1:11" x14ac:dyDescent="0.25">
      <c r="A36" s="75" t="s">
        <v>853</v>
      </c>
      <c r="B36" s="35" t="s">
        <v>270</v>
      </c>
      <c r="C36" s="74">
        <v>53.863501079000002</v>
      </c>
      <c r="D36" s="9" t="str">
        <f>IF($B36="N/A","N/A",IF(C36&gt;55,"No",IF(C36&lt;20,"No","Yes")))</f>
        <v>Yes</v>
      </c>
      <c r="E36" s="8">
        <v>52.414816942000002</v>
      </c>
      <c r="F36" s="9" t="str">
        <f>IF($B36="N/A","N/A",IF(E36&gt;55,"No",IF(E36&lt;20,"No","Yes")))</f>
        <v>Yes</v>
      </c>
      <c r="G36" s="8">
        <v>58.273924297999997</v>
      </c>
      <c r="H36" s="9" t="str">
        <f>IF($B36="N/A","N/A",IF(G36&gt;55,"No",IF(G36&lt;20,"No","Yes")))</f>
        <v>No</v>
      </c>
      <c r="I36" s="10">
        <v>-2.69</v>
      </c>
      <c r="J36" s="10">
        <v>11.18</v>
      </c>
      <c r="K36" s="9" t="str">
        <f t="shared" si="6"/>
        <v>Yes</v>
      </c>
    </row>
    <row r="37" spans="1:11" x14ac:dyDescent="0.25">
      <c r="A37" s="75" t="s">
        <v>163</v>
      </c>
      <c r="B37" s="35" t="s">
        <v>246</v>
      </c>
      <c r="C37" s="74">
        <v>96.966126032999995</v>
      </c>
      <c r="D37" s="9" t="str">
        <f>IF($B37="N/A","N/A",IF(C37&gt;95,"Yes","No"))</f>
        <v>Yes</v>
      </c>
      <c r="E37" s="8">
        <v>97.826645991000007</v>
      </c>
      <c r="F37" s="9" t="str">
        <f>IF($B37="N/A","N/A",IF(E37&gt;95,"Yes","No"))</f>
        <v>Yes</v>
      </c>
      <c r="G37" s="8">
        <v>99.139847872999994</v>
      </c>
      <c r="H37" s="9" t="str">
        <f>IF($B37="N/A","N/A",IF(G37&gt;95,"Yes","No"))</f>
        <v>Yes</v>
      </c>
      <c r="I37" s="10">
        <v>0.88739999999999997</v>
      </c>
      <c r="J37" s="10">
        <v>1.3420000000000001</v>
      </c>
      <c r="K37" s="9" t="str">
        <f t="shared" si="6"/>
        <v>Yes</v>
      </c>
    </row>
    <row r="38" spans="1:11" x14ac:dyDescent="0.25">
      <c r="A38" s="75" t="s">
        <v>41</v>
      </c>
      <c r="B38" s="35" t="s">
        <v>213</v>
      </c>
      <c r="C38" s="74">
        <v>99.265613619000007</v>
      </c>
      <c r="D38" s="9" t="str">
        <f t="shared" ref="D38:D47" si="7">IF($B38="N/A","N/A",IF(C38&gt;15,"No",IF(C38&lt;-15,"No","Yes")))</f>
        <v>N/A</v>
      </c>
      <c r="E38" s="8">
        <v>99.999915747000003</v>
      </c>
      <c r="F38" s="9" t="str">
        <f>IF($B38="N/A","N/A",IF(E38&gt;15,"No",IF(E38&lt;-15,"No","Yes")))</f>
        <v>N/A</v>
      </c>
      <c r="G38" s="8">
        <v>100</v>
      </c>
      <c r="H38" s="9" t="str">
        <f>IF($B38="N/A","N/A",IF(G38&gt;15,"No",IF(G38&lt;-15,"No","Yes")))</f>
        <v>N/A</v>
      </c>
      <c r="I38" s="10">
        <v>0.73970000000000002</v>
      </c>
      <c r="J38" s="10">
        <v>1E-4</v>
      </c>
      <c r="K38" s="9" t="str">
        <f t="shared" si="6"/>
        <v>Yes</v>
      </c>
    </row>
    <row r="39" spans="1:11" x14ac:dyDescent="0.25">
      <c r="A39" s="75" t="s">
        <v>42</v>
      </c>
      <c r="B39" s="35" t="s">
        <v>213</v>
      </c>
      <c r="C39" s="74">
        <v>100</v>
      </c>
      <c r="D39" s="9" t="str">
        <f t="shared" si="7"/>
        <v>N/A</v>
      </c>
      <c r="E39" s="8" t="s">
        <v>1746</v>
      </c>
      <c r="F39" s="9" t="str">
        <f>IF($B39="N/A","N/A",IF(E39&gt;15,"No",IF(E39&lt;-15,"No","Yes")))</f>
        <v>N/A</v>
      </c>
      <c r="G39" s="8" t="s">
        <v>1746</v>
      </c>
      <c r="H39" s="9" t="str">
        <f>IF($B39="N/A","N/A",IF(G39&gt;15,"No",IF(G39&lt;-15,"No","Yes")))</f>
        <v>N/A</v>
      </c>
      <c r="I39" s="10" t="s">
        <v>1746</v>
      </c>
      <c r="J39" s="10" t="s">
        <v>1746</v>
      </c>
      <c r="K39" s="9" t="str">
        <f t="shared" si="6"/>
        <v>N/A</v>
      </c>
    </row>
    <row r="40" spans="1:11" x14ac:dyDescent="0.25">
      <c r="A40" s="75" t="s">
        <v>43</v>
      </c>
      <c r="B40" s="35" t="s">
        <v>223</v>
      </c>
      <c r="C40" s="74">
        <v>97.317050662</v>
      </c>
      <c r="D40" s="9" t="str">
        <f>IF($B40="N/A","N/A",IF(C40&gt;100,"No",IF(C40&lt;98,"No","Yes")))</f>
        <v>No</v>
      </c>
      <c r="E40" s="8">
        <v>97.336960755000007</v>
      </c>
      <c r="F40" s="9" t="str">
        <f>IF($B40="N/A","N/A",IF(E40&gt;100,"No",IF(E40&lt;98,"No","Yes")))</f>
        <v>No</v>
      </c>
      <c r="G40" s="8">
        <v>99.210419291999997</v>
      </c>
      <c r="H40" s="9" t="str">
        <f>IF($B40="N/A","N/A",IF(G40&gt;100,"No",IF(G40&lt;98,"No","Yes")))</f>
        <v>Yes</v>
      </c>
      <c r="I40" s="10">
        <v>2.0500000000000001E-2</v>
      </c>
      <c r="J40" s="10">
        <v>1.925</v>
      </c>
      <c r="K40" s="9" t="str">
        <f t="shared" si="6"/>
        <v>Yes</v>
      </c>
    </row>
    <row r="41" spans="1:11" x14ac:dyDescent="0.25">
      <c r="A41" s="75" t="s">
        <v>44</v>
      </c>
      <c r="B41" s="35" t="s">
        <v>213</v>
      </c>
      <c r="C41" s="74">
        <v>79.032239646999997</v>
      </c>
      <c r="D41" s="9" t="str">
        <f t="shared" si="7"/>
        <v>N/A</v>
      </c>
      <c r="E41" s="8">
        <v>78.993585555999999</v>
      </c>
      <c r="F41" s="9" t="str">
        <f t="shared" ref="F41:F47" si="8">IF($B41="N/A","N/A",IF(E41&gt;15,"No",IF(E41&lt;-15,"No","Yes")))</f>
        <v>N/A</v>
      </c>
      <c r="G41" s="8">
        <v>86.745701535999999</v>
      </c>
      <c r="H41" s="9" t="str">
        <f t="shared" ref="H41:H47" si="9">IF($B41="N/A","N/A",IF(G41&gt;15,"No",IF(G41&lt;-15,"No","Yes")))</f>
        <v>N/A</v>
      </c>
      <c r="I41" s="10">
        <v>-4.9000000000000002E-2</v>
      </c>
      <c r="J41" s="10">
        <v>9.8140000000000001</v>
      </c>
      <c r="K41" s="9" t="str">
        <f t="shared" si="6"/>
        <v>Yes</v>
      </c>
    </row>
    <row r="42" spans="1:11" x14ac:dyDescent="0.25">
      <c r="A42" s="75" t="s">
        <v>45</v>
      </c>
      <c r="B42" s="35" t="s">
        <v>213</v>
      </c>
      <c r="C42" s="74">
        <v>20.958299117999999</v>
      </c>
      <c r="D42" s="9" t="str">
        <f t="shared" si="7"/>
        <v>N/A</v>
      </c>
      <c r="E42" s="8">
        <v>21.002116118</v>
      </c>
      <c r="F42" s="9" t="str">
        <f t="shared" si="8"/>
        <v>N/A</v>
      </c>
      <c r="G42" s="8">
        <v>13.250291549</v>
      </c>
      <c r="H42" s="9" t="str">
        <f t="shared" si="9"/>
        <v>N/A</v>
      </c>
      <c r="I42" s="10">
        <v>0.20910000000000001</v>
      </c>
      <c r="J42" s="10">
        <v>-36.9</v>
      </c>
      <c r="K42" s="9" t="str">
        <f t="shared" si="6"/>
        <v>No</v>
      </c>
    </row>
    <row r="43" spans="1:11" x14ac:dyDescent="0.25">
      <c r="A43" s="75" t="s">
        <v>50</v>
      </c>
      <c r="B43" s="35" t="s">
        <v>213</v>
      </c>
      <c r="C43" s="74">
        <v>1.9901217999999999E-3</v>
      </c>
      <c r="D43" s="9" t="str">
        <f t="shared" si="7"/>
        <v>N/A</v>
      </c>
      <c r="E43" s="8">
        <v>1.3168281E-3</v>
      </c>
      <c r="F43" s="9" t="str">
        <f t="shared" si="8"/>
        <v>N/A</v>
      </c>
      <c r="G43" s="8">
        <v>2.5141426999999998E-3</v>
      </c>
      <c r="H43" s="9" t="str">
        <f t="shared" si="9"/>
        <v>N/A</v>
      </c>
      <c r="I43" s="10">
        <v>-33.799999999999997</v>
      </c>
      <c r="J43" s="10">
        <v>90.92</v>
      </c>
      <c r="K43" s="9" t="str">
        <f t="shared" si="6"/>
        <v>No</v>
      </c>
    </row>
    <row r="44" spans="1:11" x14ac:dyDescent="0.25">
      <c r="A44" s="75" t="s">
        <v>913</v>
      </c>
      <c r="B44" s="35" t="s">
        <v>213</v>
      </c>
      <c r="C44" s="74">
        <v>91.008500048000002</v>
      </c>
      <c r="D44" s="9" t="str">
        <f t="shared" si="7"/>
        <v>N/A</v>
      </c>
      <c r="E44" s="8">
        <v>92.786978883000003</v>
      </c>
      <c r="F44" s="9" t="str">
        <f t="shared" si="8"/>
        <v>N/A</v>
      </c>
      <c r="G44" s="8">
        <v>92.456630200000006</v>
      </c>
      <c r="H44" s="9" t="str">
        <f t="shared" si="9"/>
        <v>N/A</v>
      </c>
      <c r="I44" s="10">
        <v>1.954</v>
      </c>
      <c r="J44" s="10">
        <v>-0.35599999999999998</v>
      </c>
      <c r="K44" s="9" t="str">
        <f>IF(J44="Div by 0", "N/A", IF(J44="N/A","N/A", IF(J44&gt;30, "No", IF(J44&lt;-30, "No", "Yes"))))</f>
        <v>Yes</v>
      </c>
    </row>
    <row r="45" spans="1:11" x14ac:dyDescent="0.25">
      <c r="A45" s="75" t="s">
        <v>914</v>
      </c>
      <c r="B45" s="35" t="s">
        <v>213</v>
      </c>
      <c r="C45" s="74">
        <v>8.9914999520999999</v>
      </c>
      <c r="D45" s="9" t="str">
        <f t="shared" si="7"/>
        <v>N/A</v>
      </c>
      <c r="E45" s="8">
        <v>7.2130211169000003</v>
      </c>
      <c r="F45" s="9" t="str">
        <f t="shared" si="8"/>
        <v>N/A</v>
      </c>
      <c r="G45" s="8">
        <v>7.5433698001999998</v>
      </c>
      <c r="H45" s="9" t="str">
        <f t="shared" si="9"/>
        <v>N/A</v>
      </c>
      <c r="I45" s="10">
        <v>-19.8</v>
      </c>
      <c r="J45" s="10">
        <v>4.58</v>
      </c>
      <c r="K45" s="9" t="str">
        <f>IF(J45="Div by 0", "N/A", IF(J45="N/A","N/A", IF(J45&gt;30, "No", IF(J45&lt;-30, "No", "Yes"))))</f>
        <v>Yes</v>
      </c>
    </row>
    <row r="46" spans="1:11" x14ac:dyDescent="0.25">
      <c r="A46" s="75" t="s">
        <v>937</v>
      </c>
      <c r="B46" s="35" t="s">
        <v>213</v>
      </c>
      <c r="C46" s="74">
        <v>4.7452719999999999E-4</v>
      </c>
      <c r="D46" s="9" t="str">
        <f t="shared" si="7"/>
        <v>N/A</v>
      </c>
      <c r="E46" s="8">
        <v>0</v>
      </c>
      <c r="F46" s="9" t="str">
        <f t="shared" si="8"/>
        <v>N/A</v>
      </c>
      <c r="G46" s="8">
        <v>0</v>
      </c>
      <c r="H46" s="9" t="str">
        <f t="shared" si="9"/>
        <v>N/A</v>
      </c>
      <c r="I46" s="10">
        <v>-100</v>
      </c>
      <c r="J46" s="10" t="s">
        <v>1746</v>
      </c>
      <c r="K46" s="9" t="str">
        <f>IF(J46="Div by 0", "N/A", IF(J46="N/A","N/A", IF(J46&gt;30, "No", IF(J46&lt;-30, "No", "Yes"))))</f>
        <v>N/A</v>
      </c>
    </row>
    <row r="47" spans="1:11" x14ac:dyDescent="0.25">
      <c r="A47" s="75" t="s">
        <v>925</v>
      </c>
      <c r="B47" s="35" t="s">
        <v>213</v>
      </c>
      <c r="C47" s="74">
        <v>0</v>
      </c>
      <c r="D47" s="9" t="str">
        <f t="shared" si="7"/>
        <v>N/A</v>
      </c>
      <c r="E47" s="8">
        <v>0</v>
      </c>
      <c r="F47" s="9" t="str">
        <f t="shared" si="8"/>
        <v>N/A</v>
      </c>
      <c r="G47" s="8">
        <v>0</v>
      </c>
      <c r="H47" s="9" t="str">
        <f t="shared" si="9"/>
        <v>N/A</v>
      </c>
      <c r="I47" s="10" t="s">
        <v>1746</v>
      </c>
      <c r="J47" s="10" t="s">
        <v>1746</v>
      </c>
      <c r="K47" s="9" t="str">
        <f>IF(J47="Div by 0", "N/A", IF(J47="N/A","N/A", IF(J47&gt;30, "No", IF(J47&lt;-30, "No", "Yes"))))</f>
        <v>N/A</v>
      </c>
    </row>
    <row r="48" spans="1:11" ht="12" customHeight="1" x14ac:dyDescent="0.25">
      <c r="A48" s="140" t="s">
        <v>1646</v>
      </c>
      <c r="B48" s="141"/>
      <c r="C48" s="141"/>
      <c r="D48" s="141"/>
      <c r="E48" s="141"/>
      <c r="F48" s="141"/>
      <c r="G48" s="141"/>
      <c r="H48" s="141"/>
      <c r="I48" s="141"/>
      <c r="J48" s="141"/>
      <c r="K48" s="142"/>
    </row>
    <row r="49" spans="1:11" x14ac:dyDescent="0.25">
      <c r="A49" s="132" t="s">
        <v>1644</v>
      </c>
      <c r="B49" s="133"/>
      <c r="C49" s="133"/>
      <c r="D49" s="133"/>
      <c r="E49" s="133"/>
      <c r="F49" s="133"/>
      <c r="G49" s="133"/>
      <c r="H49" s="133"/>
      <c r="I49" s="133"/>
      <c r="J49" s="133"/>
      <c r="K49" s="134"/>
    </row>
    <row r="50" spans="1:11" x14ac:dyDescent="0.25">
      <c r="A50" s="135" t="s">
        <v>1742</v>
      </c>
      <c r="B50" s="135"/>
      <c r="C50" s="135"/>
      <c r="D50" s="135"/>
      <c r="E50" s="135"/>
      <c r="F50" s="135"/>
      <c r="G50" s="135"/>
      <c r="H50" s="135"/>
      <c r="I50" s="135"/>
      <c r="J50" s="135"/>
      <c r="K50" s="136"/>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5" t="s">
        <v>213</v>
      </c>
      <c r="C6" s="73">
        <v>0</v>
      </c>
      <c r="D6" s="9" t="str">
        <f t="shared" ref="D6:D15" si="0">IF($B6="N/A","N/A",IF(C6&lt;0,"No","Yes"))</f>
        <v>N/A</v>
      </c>
      <c r="E6" s="73">
        <v>0</v>
      </c>
      <c r="F6" s="9" t="str">
        <f t="shared" ref="F6:F15" si="1">IF($B6="N/A","N/A",IF(E6&lt;0,"No","Yes"))</f>
        <v>N/A</v>
      </c>
      <c r="G6" s="73">
        <v>7332529</v>
      </c>
      <c r="H6" s="9" t="str">
        <f t="shared" ref="H6:H15" si="2">IF($B6="N/A","N/A",IF(G6&lt;0,"No","Yes"))</f>
        <v>N/A</v>
      </c>
      <c r="I6" s="10" t="s">
        <v>1746</v>
      </c>
      <c r="J6" s="10" t="s">
        <v>1746</v>
      </c>
      <c r="K6" s="9" t="str">
        <f t="shared" ref="K6:K15" si="3">IF(J6="Div by 0", "N/A", IF(J6="N/A","N/A", IF(J6&gt;30, "No", IF(J6&lt;-30, "No", "Yes"))))</f>
        <v>N/A</v>
      </c>
    </row>
    <row r="7" spans="1:11" x14ac:dyDescent="0.25">
      <c r="A7" s="72" t="s">
        <v>445</v>
      </c>
      <c r="B7" s="5" t="s">
        <v>213</v>
      </c>
      <c r="C7" s="74" t="s">
        <v>1746</v>
      </c>
      <c r="D7" s="9" t="str">
        <f t="shared" si="0"/>
        <v>N/A</v>
      </c>
      <c r="E7" s="74" t="s">
        <v>1746</v>
      </c>
      <c r="F7" s="9" t="str">
        <f t="shared" si="1"/>
        <v>N/A</v>
      </c>
      <c r="G7" s="74">
        <v>0.1224407022</v>
      </c>
      <c r="H7" s="9" t="str">
        <f t="shared" si="2"/>
        <v>N/A</v>
      </c>
      <c r="I7" s="10" t="s">
        <v>1746</v>
      </c>
      <c r="J7" s="10" t="s">
        <v>1746</v>
      </c>
      <c r="K7" s="9" t="str">
        <f t="shared" si="3"/>
        <v>N/A</v>
      </c>
    </row>
    <row r="8" spans="1:11" x14ac:dyDescent="0.25">
      <c r="A8" s="72" t="s">
        <v>446</v>
      </c>
      <c r="B8" s="5" t="s">
        <v>213</v>
      </c>
      <c r="C8" s="74" t="s">
        <v>1746</v>
      </c>
      <c r="D8" s="9" t="str">
        <f t="shared" si="0"/>
        <v>N/A</v>
      </c>
      <c r="E8" s="74" t="s">
        <v>1746</v>
      </c>
      <c r="F8" s="9" t="str">
        <f t="shared" si="1"/>
        <v>N/A</v>
      </c>
      <c r="G8" s="74">
        <v>33.440481449000004</v>
      </c>
      <c r="H8" s="9" t="str">
        <f t="shared" si="2"/>
        <v>N/A</v>
      </c>
      <c r="I8" s="10" t="s">
        <v>1746</v>
      </c>
      <c r="J8" s="10" t="s">
        <v>1746</v>
      </c>
      <c r="K8" s="9" t="str">
        <f t="shared" si="3"/>
        <v>N/A</v>
      </c>
    </row>
    <row r="9" spans="1:11" x14ac:dyDescent="0.25">
      <c r="A9" s="72" t="s">
        <v>447</v>
      </c>
      <c r="B9" s="5" t="s">
        <v>213</v>
      </c>
      <c r="C9" s="74" t="s">
        <v>1746</v>
      </c>
      <c r="D9" s="9" t="str">
        <f t="shared" si="0"/>
        <v>N/A</v>
      </c>
      <c r="E9" s="74" t="s">
        <v>1746</v>
      </c>
      <c r="F9" s="9" t="str">
        <f t="shared" si="1"/>
        <v>N/A</v>
      </c>
      <c r="G9" s="74">
        <v>28.120025165000001</v>
      </c>
      <c r="H9" s="9" t="str">
        <f t="shared" si="2"/>
        <v>N/A</v>
      </c>
      <c r="I9" s="10" t="s">
        <v>1746</v>
      </c>
      <c r="J9" s="10" t="s">
        <v>1746</v>
      </c>
      <c r="K9" s="9" t="str">
        <f t="shared" si="3"/>
        <v>N/A</v>
      </c>
    </row>
    <row r="10" spans="1:11" x14ac:dyDescent="0.25">
      <c r="A10" s="72" t="s">
        <v>448</v>
      </c>
      <c r="B10" s="5" t="s">
        <v>213</v>
      </c>
      <c r="C10" s="74" t="s">
        <v>1746</v>
      </c>
      <c r="D10" s="9" t="str">
        <f t="shared" si="0"/>
        <v>N/A</v>
      </c>
      <c r="E10" s="74" t="s">
        <v>1746</v>
      </c>
      <c r="F10" s="9" t="str">
        <f t="shared" si="1"/>
        <v>N/A</v>
      </c>
      <c r="G10" s="74">
        <v>35.437132263999999</v>
      </c>
      <c r="H10" s="9" t="str">
        <f t="shared" si="2"/>
        <v>N/A</v>
      </c>
      <c r="I10" s="10" t="s">
        <v>1746</v>
      </c>
      <c r="J10" s="10" t="s">
        <v>1746</v>
      </c>
      <c r="K10" s="9" t="str">
        <f t="shared" si="3"/>
        <v>N/A</v>
      </c>
    </row>
    <row r="11" spans="1:11" ht="13" x14ac:dyDescent="0.3">
      <c r="A11" s="72" t="s">
        <v>1641</v>
      </c>
      <c r="B11" s="5" t="s">
        <v>213</v>
      </c>
      <c r="C11" s="74" t="s">
        <v>1746</v>
      </c>
      <c r="D11" s="9" t="str">
        <f t="shared" si="0"/>
        <v>N/A</v>
      </c>
      <c r="E11" s="74" t="s">
        <v>1746</v>
      </c>
      <c r="F11" s="9" t="str">
        <f t="shared" si="1"/>
        <v>N/A</v>
      </c>
      <c r="G11" s="74">
        <v>92.224701737000004</v>
      </c>
      <c r="H11" s="9" t="str">
        <f t="shared" si="2"/>
        <v>N/A</v>
      </c>
      <c r="I11" s="10" t="s">
        <v>1746</v>
      </c>
      <c r="J11" s="10" t="s">
        <v>1746</v>
      </c>
      <c r="K11" s="9" t="str">
        <f t="shared" si="3"/>
        <v>N/A</v>
      </c>
    </row>
    <row r="12" spans="1:11" x14ac:dyDescent="0.25">
      <c r="A12" s="72" t="s">
        <v>16</v>
      </c>
      <c r="B12" s="5" t="s">
        <v>213</v>
      </c>
      <c r="C12" s="74" t="s">
        <v>1746</v>
      </c>
      <c r="D12" s="9" t="str">
        <f t="shared" si="0"/>
        <v>N/A</v>
      </c>
      <c r="E12" s="74" t="s">
        <v>1746</v>
      </c>
      <c r="F12" s="9" t="str">
        <f t="shared" si="1"/>
        <v>N/A</v>
      </c>
      <c r="G12" s="74">
        <v>1.7780632030000001</v>
      </c>
      <c r="H12" s="9" t="str">
        <f t="shared" si="2"/>
        <v>N/A</v>
      </c>
      <c r="I12" s="10" t="s">
        <v>1746</v>
      </c>
      <c r="J12" s="10" t="s">
        <v>1746</v>
      </c>
      <c r="K12" s="9" t="str">
        <f t="shared" si="3"/>
        <v>N/A</v>
      </c>
    </row>
    <row r="13" spans="1:11" x14ac:dyDescent="0.25">
      <c r="A13" s="72" t="s">
        <v>36</v>
      </c>
      <c r="B13" s="5" t="s">
        <v>213</v>
      </c>
      <c r="C13" s="74" t="s">
        <v>1746</v>
      </c>
      <c r="D13" s="9" t="str">
        <f t="shared" si="0"/>
        <v>N/A</v>
      </c>
      <c r="E13" s="74" t="s">
        <v>1746</v>
      </c>
      <c r="F13" s="9" t="str">
        <f t="shared" si="1"/>
        <v>N/A</v>
      </c>
      <c r="G13" s="74">
        <v>7.6697032900000003E-2</v>
      </c>
      <c r="H13" s="9" t="str">
        <f t="shared" si="2"/>
        <v>N/A</v>
      </c>
      <c r="I13" s="10" t="s">
        <v>1746</v>
      </c>
      <c r="J13" s="10" t="s">
        <v>1746</v>
      </c>
      <c r="K13" s="9" t="str">
        <f t="shared" si="3"/>
        <v>N/A</v>
      </c>
    </row>
    <row r="14" spans="1:11" x14ac:dyDescent="0.25">
      <c r="A14" s="72" t="s">
        <v>37</v>
      </c>
      <c r="B14" s="5" t="s">
        <v>213</v>
      </c>
      <c r="C14" s="74" t="s">
        <v>1746</v>
      </c>
      <c r="D14" s="9" t="str">
        <f t="shared" si="0"/>
        <v>N/A</v>
      </c>
      <c r="E14" s="74" t="s">
        <v>1746</v>
      </c>
      <c r="F14" s="9" t="str">
        <f t="shared" si="1"/>
        <v>N/A</v>
      </c>
      <c r="G14" s="74">
        <v>4.5257596914000002</v>
      </c>
      <c r="H14" s="9" t="str">
        <f t="shared" si="2"/>
        <v>N/A</v>
      </c>
      <c r="I14" s="10" t="s">
        <v>1746</v>
      </c>
      <c r="J14" s="10" t="s">
        <v>1746</v>
      </c>
      <c r="K14" s="9" t="str">
        <f t="shared" si="3"/>
        <v>N/A</v>
      </c>
    </row>
    <row r="15" spans="1:11" x14ac:dyDescent="0.25">
      <c r="A15" s="72" t="s">
        <v>38</v>
      </c>
      <c r="B15" s="5" t="s">
        <v>213</v>
      </c>
      <c r="C15" s="74" t="s">
        <v>1746</v>
      </c>
      <c r="D15" s="9" t="str">
        <f t="shared" si="0"/>
        <v>N/A</v>
      </c>
      <c r="E15" s="74" t="s">
        <v>1746</v>
      </c>
      <c r="F15" s="9" t="str">
        <f t="shared" si="1"/>
        <v>N/A</v>
      </c>
      <c r="G15" s="74">
        <v>2.0233015033999999</v>
      </c>
      <c r="H15" s="9" t="str">
        <f t="shared" si="2"/>
        <v>N/A</v>
      </c>
      <c r="I15" s="10" t="s">
        <v>1746</v>
      </c>
      <c r="J15" s="10" t="s">
        <v>1746</v>
      </c>
      <c r="K15" s="9" t="str">
        <f t="shared" si="3"/>
        <v>N/A</v>
      </c>
    </row>
    <row r="16" spans="1:11" x14ac:dyDescent="0.25">
      <c r="A16" s="72" t="s">
        <v>378</v>
      </c>
      <c r="B16" s="5" t="s">
        <v>213</v>
      </c>
      <c r="C16" s="8" t="s">
        <v>1746</v>
      </c>
      <c r="D16" s="9" t="str">
        <f t="shared" ref="D16:D41" si="4">IF($B16="N/A","N/A",IF(C16&lt;0,"No","Yes"))</f>
        <v>N/A</v>
      </c>
      <c r="E16" s="8" t="s">
        <v>1746</v>
      </c>
      <c r="F16" s="9" t="str">
        <f t="shared" ref="F16:F41" si="5">IF($B16="N/A","N/A",IF(E16&lt;0,"No","Yes"))</f>
        <v>N/A</v>
      </c>
      <c r="G16" s="8">
        <v>21.581926236000001</v>
      </c>
      <c r="H16" s="9" t="str">
        <f t="shared" ref="H16:H41" si="6">IF($B16="N/A","N/A",IF(G16&lt;0,"No","Yes"))</f>
        <v>N/A</v>
      </c>
      <c r="I16" s="10" t="s">
        <v>1746</v>
      </c>
      <c r="J16" s="10" t="s">
        <v>1746</v>
      </c>
      <c r="K16" s="9" t="str">
        <f t="shared" ref="K16:K41" si="7">IF(J16="Div by 0", "N/A", IF(J16="N/A","N/A", IF(J16&gt;30, "No", IF(J16&lt;-30, "No", "Yes"))))</f>
        <v>N/A</v>
      </c>
    </row>
    <row r="17" spans="1:11" x14ac:dyDescent="0.25">
      <c r="A17" s="72" t="s">
        <v>379</v>
      </c>
      <c r="B17" s="5" t="s">
        <v>213</v>
      </c>
      <c r="C17" s="8" t="s">
        <v>1746</v>
      </c>
      <c r="D17" s="9" t="str">
        <f t="shared" si="4"/>
        <v>N/A</v>
      </c>
      <c r="E17" s="8" t="s">
        <v>1746</v>
      </c>
      <c r="F17" s="9" t="str">
        <f t="shared" si="5"/>
        <v>N/A</v>
      </c>
      <c r="G17" s="8">
        <v>2.7166616000000001E-2</v>
      </c>
      <c r="H17" s="9" t="str">
        <f t="shared" si="6"/>
        <v>N/A</v>
      </c>
      <c r="I17" s="10" t="s">
        <v>1746</v>
      </c>
      <c r="J17" s="10" t="s">
        <v>1746</v>
      </c>
      <c r="K17" s="9" t="str">
        <f t="shared" si="7"/>
        <v>N/A</v>
      </c>
    </row>
    <row r="18" spans="1:11" x14ac:dyDescent="0.25">
      <c r="A18" s="72" t="s">
        <v>380</v>
      </c>
      <c r="B18" s="5" t="s">
        <v>213</v>
      </c>
      <c r="C18" s="8" t="s">
        <v>1746</v>
      </c>
      <c r="D18" s="9" t="str">
        <f t="shared" si="4"/>
        <v>N/A</v>
      </c>
      <c r="E18" s="8" t="s">
        <v>1746</v>
      </c>
      <c r="F18" s="9" t="str">
        <f t="shared" si="5"/>
        <v>N/A</v>
      </c>
      <c r="G18" s="8">
        <v>3.4821546563000001</v>
      </c>
      <c r="H18" s="9" t="str">
        <f t="shared" si="6"/>
        <v>N/A</v>
      </c>
      <c r="I18" s="10" t="s">
        <v>1746</v>
      </c>
      <c r="J18" s="10" t="s">
        <v>1746</v>
      </c>
      <c r="K18" s="9" t="str">
        <f t="shared" si="7"/>
        <v>N/A</v>
      </c>
    </row>
    <row r="19" spans="1:11" x14ac:dyDescent="0.25">
      <c r="A19" s="72" t="s">
        <v>381</v>
      </c>
      <c r="B19" s="5" t="s">
        <v>213</v>
      </c>
      <c r="C19" s="8" t="s">
        <v>1746</v>
      </c>
      <c r="D19" s="9" t="str">
        <f t="shared" si="4"/>
        <v>N/A</v>
      </c>
      <c r="E19" s="8" t="s">
        <v>1746</v>
      </c>
      <c r="F19" s="9" t="str">
        <f t="shared" si="5"/>
        <v>N/A</v>
      </c>
      <c r="G19" s="8">
        <v>13.816201749999999</v>
      </c>
      <c r="H19" s="9" t="str">
        <f t="shared" si="6"/>
        <v>N/A</v>
      </c>
      <c r="I19" s="10" t="s">
        <v>1746</v>
      </c>
      <c r="J19" s="10" t="s">
        <v>1746</v>
      </c>
      <c r="K19" s="9" t="str">
        <f t="shared" si="7"/>
        <v>N/A</v>
      </c>
    </row>
    <row r="20" spans="1:11" x14ac:dyDescent="0.25">
      <c r="A20" s="72" t="s">
        <v>382</v>
      </c>
      <c r="B20" s="5" t="s">
        <v>213</v>
      </c>
      <c r="C20" s="8" t="s">
        <v>1746</v>
      </c>
      <c r="D20" s="9" t="str">
        <f t="shared" si="4"/>
        <v>N/A</v>
      </c>
      <c r="E20" s="8" t="s">
        <v>1746</v>
      </c>
      <c r="F20" s="9" t="str">
        <f t="shared" si="5"/>
        <v>N/A</v>
      </c>
      <c r="G20" s="8">
        <v>0.20624534859999999</v>
      </c>
      <c r="H20" s="9" t="str">
        <f t="shared" si="6"/>
        <v>N/A</v>
      </c>
      <c r="I20" s="10" t="s">
        <v>1746</v>
      </c>
      <c r="J20" s="10" t="s">
        <v>1746</v>
      </c>
      <c r="K20" s="9" t="str">
        <f t="shared" si="7"/>
        <v>N/A</v>
      </c>
    </row>
    <row r="21" spans="1:11" x14ac:dyDescent="0.25">
      <c r="A21" s="72" t="s">
        <v>383</v>
      </c>
      <c r="B21" s="5" t="s">
        <v>213</v>
      </c>
      <c r="C21" s="8" t="s">
        <v>1746</v>
      </c>
      <c r="D21" s="9" t="str">
        <f t="shared" si="4"/>
        <v>N/A</v>
      </c>
      <c r="E21" s="8" t="s">
        <v>1746</v>
      </c>
      <c r="F21" s="9" t="str">
        <f t="shared" si="5"/>
        <v>N/A</v>
      </c>
      <c r="G21" s="8">
        <v>0.94740845890000003</v>
      </c>
      <c r="H21" s="9" t="str">
        <f t="shared" si="6"/>
        <v>N/A</v>
      </c>
      <c r="I21" s="10" t="s">
        <v>1746</v>
      </c>
      <c r="J21" s="10" t="s">
        <v>1746</v>
      </c>
      <c r="K21" s="9" t="str">
        <f t="shared" si="7"/>
        <v>N/A</v>
      </c>
    </row>
    <row r="22" spans="1:11" x14ac:dyDescent="0.25">
      <c r="A22" s="72" t="s">
        <v>384</v>
      </c>
      <c r="B22" s="5" t="s">
        <v>213</v>
      </c>
      <c r="C22" s="8" t="s">
        <v>1746</v>
      </c>
      <c r="D22" s="9" t="str">
        <f t="shared" si="4"/>
        <v>N/A</v>
      </c>
      <c r="E22" s="8" t="s">
        <v>1746</v>
      </c>
      <c r="F22" s="9" t="str">
        <f t="shared" si="5"/>
        <v>N/A</v>
      </c>
      <c r="G22" s="8">
        <v>28.862033822000001</v>
      </c>
      <c r="H22" s="9" t="str">
        <f t="shared" si="6"/>
        <v>N/A</v>
      </c>
      <c r="I22" s="10" t="s">
        <v>1746</v>
      </c>
      <c r="J22" s="10" t="s">
        <v>1746</v>
      </c>
      <c r="K22" s="9" t="str">
        <f t="shared" si="7"/>
        <v>N/A</v>
      </c>
    </row>
    <row r="23" spans="1:11" x14ac:dyDescent="0.25">
      <c r="A23" s="72" t="s">
        <v>385</v>
      </c>
      <c r="B23" s="5" t="s">
        <v>213</v>
      </c>
      <c r="C23" s="8" t="s">
        <v>1746</v>
      </c>
      <c r="D23" s="9" t="str">
        <f t="shared" si="4"/>
        <v>N/A</v>
      </c>
      <c r="E23" s="8" t="s">
        <v>1746</v>
      </c>
      <c r="F23" s="9" t="str">
        <f t="shared" si="5"/>
        <v>N/A</v>
      </c>
      <c r="G23" s="8">
        <v>0</v>
      </c>
      <c r="H23" s="9" t="str">
        <f t="shared" si="6"/>
        <v>N/A</v>
      </c>
      <c r="I23" s="10" t="s">
        <v>1746</v>
      </c>
      <c r="J23" s="10" t="s">
        <v>1746</v>
      </c>
      <c r="K23" s="9" t="str">
        <f t="shared" si="7"/>
        <v>N/A</v>
      </c>
    </row>
    <row r="24" spans="1:11" x14ac:dyDescent="0.25">
      <c r="A24" s="72" t="s">
        <v>386</v>
      </c>
      <c r="B24" s="5" t="s">
        <v>213</v>
      </c>
      <c r="C24" s="8" t="s">
        <v>1746</v>
      </c>
      <c r="D24" s="9" t="str">
        <f t="shared" si="4"/>
        <v>N/A</v>
      </c>
      <c r="E24" s="8" t="s">
        <v>1746</v>
      </c>
      <c r="F24" s="9" t="str">
        <f t="shared" si="5"/>
        <v>N/A</v>
      </c>
      <c r="G24" s="8">
        <v>0.1175447107</v>
      </c>
      <c r="H24" s="9" t="str">
        <f t="shared" si="6"/>
        <v>N/A</v>
      </c>
      <c r="I24" s="10" t="s">
        <v>1746</v>
      </c>
      <c r="J24" s="10" t="s">
        <v>1746</v>
      </c>
      <c r="K24" s="9" t="str">
        <f t="shared" si="7"/>
        <v>N/A</v>
      </c>
    </row>
    <row r="25" spans="1:11" x14ac:dyDescent="0.25">
      <c r="A25" s="72" t="s">
        <v>387</v>
      </c>
      <c r="B25" s="5" t="s">
        <v>213</v>
      </c>
      <c r="C25" s="8" t="s">
        <v>1746</v>
      </c>
      <c r="D25" s="9" t="str">
        <f t="shared" si="4"/>
        <v>N/A</v>
      </c>
      <c r="E25" s="8" t="s">
        <v>1746</v>
      </c>
      <c r="F25" s="9" t="str">
        <f t="shared" si="5"/>
        <v>N/A</v>
      </c>
      <c r="G25" s="8">
        <v>2.0095522295000001</v>
      </c>
      <c r="H25" s="9" t="str">
        <f t="shared" si="6"/>
        <v>N/A</v>
      </c>
      <c r="I25" s="10" t="s">
        <v>1746</v>
      </c>
      <c r="J25" s="10" t="s">
        <v>1746</v>
      </c>
      <c r="K25" s="9" t="str">
        <f t="shared" si="7"/>
        <v>N/A</v>
      </c>
    </row>
    <row r="26" spans="1:11" x14ac:dyDescent="0.25">
      <c r="A26" s="72" t="s">
        <v>388</v>
      </c>
      <c r="B26" s="5" t="s">
        <v>213</v>
      </c>
      <c r="C26" s="8" t="s">
        <v>1746</v>
      </c>
      <c r="D26" s="9" t="str">
        <f t="shared" si="4"/>
        <v>N/A</v>
      </c>
      <c r="E26" s="8" t="s">
        <v>1746</v>
      </c>
      <c r="F26" s="9" t="str">
        <f t="shared" si="5"/>
        <v>N/A</v>
      </c>
      <c r="G26" s="8">
        <v>0.61351274570000003</v>
      </c>
      <c r="H26" s="9" t="str">
        <f t="shared" si="6"/>
        <v>N/A</v>
      </c>
      <c r="I26" s="10" t="s">
        <v>1746</v>
      </c>
      <c r="J26" s="10" t="s">
        <v>1746</v>
      </c>
      <c r="K26" s="9" t="str">
        <f t="shared" si="7"/>
        <v>N/A</v>
      </c>
    </row>
    <row r="27" spans="1:11" x14ac:dyDescent="0.25">
      <c r="A27" s="72" t="s">
        <v>389</v>
      </c>
      <c r="B27" s="5" t="s">
        <v>213</v>
      </c>
      <c r="C27" s="8" t="s">
        <v>1746</v>
      </c>
      <c r="D27" s="9" t="str">
        <f t="shared" si="4"/>
        <v>N/A</v>
      </c>
      <c r="E27" s="8" t="s">
        <v>1746</v>
      </c>
      <c r="F27" s="9" t="str">
        <f t="shared" si="5"/>
        <v>N/A</v>
      </c>
      <c r="G27" s="8">
        <v>0.82031724660000005</v>
      </c>
      <c r="H27" s="9" t="str">
        <f t="shared" si="6"/>
        <v>N/A</v>
      </c>
      <c r="I27" s="10" t="s">
        <v>1746</v>
      </c>
      <c r="J27" s="10" t="s">
        <v>1746</v>
      </c>
      <c r="K27" s="9" t="str">
        <f t="shared" si="7"/>
        <v>N/A</v>
      </c>
    </row>
    <row r="28" spans="1:11" x14ac:dyDescent="0.25">
      <c r="A28" s="72" t="s">
        <v>390</v>
      </c>
      <c r="B28" s="5" t="s">
        <v>213</v>
      </c>
      <c r="C28" s="8" t="s">
        <v>1746</v>
      </c>
      <c r="D28" s="9" t="str">
        <f t="shared" si="4"/>
        <v>N/A</v>
      </c>
      <c r="E28" s="8" t="s">
        <v>1746</v>
      </c>
      <c r="F28" s="9" t="str">
        <f t="shared" si="5"/>
        <v>N/A</v>
      </c>
      <c r="G28" s="8">
        <v>3.8186010000000001E-4</v>
      </c>
      <c r="H28" s="9" t="str">
        <f t="shared" si="6"/>
        <v>N/A</v>
      </c>
      <c r="I28" s="10" t="s">
        <v>1746</v>
      </c>
      <c r="J28" s="10" t="s">
        <v>1746</v>
      </c>
      <c r="K28" s="9" t="str">
        <f t="shared" si="7"/>
        <v>N/A</v>
      </c>
    </row>
    <row r="29" spans="1:11" x14ac:dyDescent="0.25">
      <c r="A29" s="72" t="s">
        <v>391</v>
      </c>
      <c r="B29" s="5" t="s">
        <v>213</v>
      </c>
      <c r="C29" s="8" t="s">
        <v>1746</v>
      </c>
      <c r="D29" s="9" t="str">
        <f t="shared" si="4"/>
        <v>N/A</v>
      </c>
      <c r="E29" s="8" t="s">
        <v>1746</v>
      </c>
      <c r="F29" s="9" t="str">
        <f t="shared" si="5"/>
        <v>N/A</v>
      </c>
      <c r="G29" s="8">
        <v>1.227407E-4</v>
      </c>
      <c r="H29" s="9" t="str">
        <f t="shared" si="6"/>
        <v>N/A</v>
      </c>
      <c r="I29" s="10" t="s">
        <v>1746</v>
      </c>
      <c r="J29" s="10" t="s">
        <v>1746</v>
      </c>
      <c r="K29" s="9" t="str">
        <f t="shared" si="7"/>
        <v>N/A</v>
      </c>
    </row>
    <row r="30" spans="1:11" x14ac:dyDescent="0.25">
      <c r="A30" s="72" t="s">
        <v>392</v>
      </c>
      <c r="B30" s="5" t="s">
        <v>213</v>
      </c>
      <c r="C30" s="8" t="s">
        <v>1746</v>
      </c>
      <c r="D30" s="9" t="str">
        <f t="shared" si="4"/>
        <v>N/A</v>
      </c>
      <c r="E30" s="8" t="s">
        <v>1746</v>
      </c>
      <c r="F30" s="9" t="str">
        <f t="shared" si="5"/>
        <v>N/A</v>
      </c>
      <c r="G30" s="8">
        <v>0</v>
      </c>
      <c r="H30" s="9" t="str">
        <f t="shared" si="6"/>
        <v>N/A</v>
      </c>
      <c r="I30" s="10" t="s">
        <v>1746</v>
      </c>
      <c r="J30" s="10" t="s">
        <v>1746</v>
      </c>
      <c r="K30" s="9" t="str">
        <f t="shared" si="7"/>
        <v>N/A</v>
      </c>
    </row>
    <row r="31" spans="1:11" x14ac:dyDescent="0.25">
      <c r="A31" s="72" t="s">
        <v>393</v>
      </c>
      <c r="B31" s="5" t="s">
        <v>213</v>
      </c>
      <c r="C31" s="8" t="s">
        <v>1746</v>
      </c>
      <c r="D31" s="9" t="str">
        <f t="shared" si="4"/>
        <v>N/A</v>
      </c>
      <c r="E31" s="8" t="s">
        <v>1746</v>
      </c>
      <c r="F31" s="9" t="str">
        <f t="shared" si="5"/>
        <v>N/A</v>
      </c>
      <c r="G31" s="8">
        <v>0.4993911378</v>
      </c>
      <c r="H31" s="9" t="str">
        <f t="shared" si="6"/>
        <v>N/A</v>
      </c>
      <c r="I31" s="10" t="s">
        <v>1746</v>
      </c>
      <c r="J31" s="10" t="s">
        <v>1746</v>
      </c>
      <c r="K31" s="9" t="str">
        <f t="shared" si="7"/>
        <v>N/A</v>
      </c>
    </row>
    <row r="32" spans="1:11" x14ac:dyDescent="0.25">
      <c r="A32" s="72" t="s">
        <v>394</v>
      </c>
      <c r="B32" s="5" t="s">
        <v>213</v>
      </c>
      <c r="C32" s="8" t="s">
        <v>1746</v>
      </c>
      <c r="D32" s="9" t="str">
        <f t="shared" si="4"/>
        <v>N/A</v>
      </c>
      <c r="E32" s="8" t="s">
        <v>1746</v>
      </c>
      <c r="F32" s="9" t="str">
        <f t="shared" si="5"/>
        <v>N/A</v>
      </c>
      <c r="G32" s="8">
        <v>0.1031704068</v>
      </c>
      <c r="H32" s="9" t="str">
        <f t="shared" si="6"/>
        <v>N/A</v>
      </c>
      <c r="I32" s="10" t="s">
        <v>1746</v>
      </c>
      <c r="J32" s="10" t="s">
        <v>1746</v>
      </c>
      <c r="K32" s="9" t="str">
        <f t="shared" si="7"/>
        <v>N/A</v>
      </c>
    </row>
    <row r="33" spans="1:11" x14ac:dyDescent="0.25">
      <c r="A33" s="72" t="s">
        <v>395</v>
      </c>
      <c r="B33" s="5" t="s">
        <v>213</v>
      </c>
      <c r="C33" s="8" t="s">
        <v>1746</v>
      </c>
      <c r="D33" s="9" t="str">
        <f t="shared" si="4"/>
        <v>N/A</v>
      </c>
      <c r="E33" s="8" t="s">
        <v>1746</v>
      </c>
      <c r="F33" s="9" t="str">
        <f t="shared" si="5"/>
        <v>N/A</v>
      </c>
      <c r="G33" s="8">
        <v>0</v>
      </c>
      <c r="H33" s="9" t="str">
        <f t="shared" si="6"/>
        <v>N/A</v>
      </c>
      <c r="I33" s="10" t="s">
        <v>1746</v>
      </c>
      <c r="J33" s="10" t="s">
        <v>1746</v>
      </c>
      <c r="K33" s="9" t="str">
        <f t="shared" si="7"/>
        <v>N/A</v>
      </c>
    </row>
    <row r="34" spans="1:11" x14ac:dyDescent="0.25">
      <c r="A34" s="72" t="s">
        <v>396</v>
      </c>
      <c r="B34" s="5" t="s">
        <v>213</v>
      </c>
      <c r="C34" s="8" t="s">
        <v>1746</v>
      </c>
      <c r="D34" s="9" t="str">
        <f t="shared" si="4"/>
        <v>N/A</v>
      </c>
      <c r="E34" s="8" t="s">
        <v>1746</v>
      </c>
      <c r="F34" s="9" t="str">
        <f t="shared" si="5"/>
        <v>N/A</v>
      </c>
      <c r="G34" s="8">
        <v>4.6641479000000003E-3</v>
      </c>
      <c r="H34" s="9" t="str">
        <f t="shared" si="6"/>
        <v>N/A</v>
      </c>
      <c r="I34" s="10" t="s">
        <v>1746</v>
      </c>
      <c r="J34" s="10" t="s">
        <v>1746</v>
      </c>
      <c r="K34" s="9" t="str">
        <f t="shared" si="7"/>
        <v>N/A</v>
      </c>
    </row>
    <row r="35" spans="1:11" x14ac:dyDescent="0.25">
      <c r="A35" s="72" t="s">
        <v>397</v>
      </c>
      <c r="B35" s="5" t="s">
        <v>213</v>
      </c>
      <c r="C35" s="8" t="s">
        <v>1746</v>
      </c>
      <c r="D35" s="9" t="str">
        <f t="shared" si="4"/>
        <v>N/A</v>
      </c>
      <c r="E35" s="8" t="s">
        <v>1746</v>
      </c>
      <c r="F35" s="9" t="str">
        <f t="shared" si="5"/>
        <v>N/A</v>
      </c>
      <c r="G35" s="8">
        <v>8.7896004200000002E-2</v>
      </c>
      <c r="H35" s="9" t="str">
        <f t="shared" si="6"/>
        <v>N/A</v>
      </c>
      <c r="I35" s="10" t="s">
        <v>1746</v>
      </c>
      <c r="J35" s="10" t="s">
        <v>1746</v>
      </c>
      <c r="K35" s="9" t="str">
        <f t="shared" si="7"/>
        <v>N/A</v>
      </c>
    </row>
    <row r="36" spans="1:11" x14ac:dyDescent="0.25">
      <c r="A36" s="72" t="s">
        <v>398</v>
      </c>
      <c r="B36" s="5" t="s">
        <v>213</v>
      </c>
      <c r="C36" s="8" t="s">
        <v>1746</v>
      </c>
      <c r="D36" s="9" t="str">
        <f t="shared" si="4"/>
        <v>N/A</v>
      </c>
      <c r="E36" s="8" t="s">
        <v>1746</v>
      </c>
      <c r="F36" s="9" t="str">
        <f t="shared" si="5"/>
        <v>N/A</v>
      </c>
      <c r="G36" s="8">
        <v>0</v>
      </c>
      <c r="H36" s="9" t="str">
        <f t="shared" si="6"/>
        <v>N/A</v>
      </c>
      <c r="I36" s="10" t="s">
        <v>1746</v>
      </c>
      <c r="J36" s="10" t="s">
        <v>1746</v>
      </c>
      <c r="K36" s="9" t="str">
        <f t="shared" si="7"/>
        <v>N/A</v>
      </c>
    </row>
    <row r="37" spans="1:11" x14ac:dyDescent="0.25">
      <c r="A37" s="72" t="s">
        <v>399</v>
      </c>
      <c r="B37" s="5" t="s">
        <v>213</v>
      </c>
      <c r="C37" s="8" t="s">
        <v>1746</v>
      </c>
      <c r="D37" s="9" t="str">
        <f t="shared" si="4"/>
        <v>N/A</v>
      </c>
      <c r="E37" s="8" t="s">
        <v>1746</v>
      </c>
      <c r="F37" s="9" t="str">
        <f t="shared" si="5"/>
        <v>N/A</v>
      </c>
      <c r="G37" s="8">
        <v>0</v>
      </c>
      <c r="H37" s="9" t="str">
        <f t="shared" si="6"/>
        <v>N/A</v>
      </c>
      <c r="I37" s="10" t="s">
        <v>1746</v>
      </c>
      <c r="J37" s="10" t="s">
        <v>1746</v>
      </c>
      <c r="K37" s="9" t="str">
        <f t="shared" si="7"/>
        <v>N/A</v>
      </c>
    </row>
    <row r="38" spans="1:11" x14ac:dyDescent="0.25">
      <c r="A38" s="72" t="s">
        <v>400</v>
      </c>
      <c r="B38" s="5" t="s">
        <v>213</v>
      </c>
      <c r="C38" s="8" t="s">
        <v>1746</v>
      </c>
      <c r="D38" s="9" t="str">
        <f t="shared" si="4"/>
        <v>N/A</v>
      </c>
      <c r="E38" s="8" t="s">
        <v>1746</v>
      </c>
      <c r="F38" s="9" t="str">
        <f t="shared" si="5"/>
        <v>N/A</v>
      </c>
      <c r="G38" s="8">
        <v>0</v>
      </c>
      <c r="H38" s="9" t="str">
        <f t="shared" si="6"/>
        <v>N/A</v>
      </c>
      <c r="I38" s="10" t="s">
        <v>1746</v>
      </c>
      <c r="J38" s="10" t="s">
        <v>1746</v>
      </c>
      <c r="K38" s="9" t="str">
        <f t="shared" si="7"/>
        <v>N/A</v>
      </c>
    </row>
    <row r="39" spans="1:11" x14ac:dyDescent="0.25">
      <c r="A39" s="72" t="s">
        <v>401</v>
      </c>
      <c r="B39" s="5" t="s">
        <v>213</v>
      </c>
      <c r="C39" s="8" t="s">
        <v>1746</v>
      </c>
      <c r="D39" s="9" t="str">
        <f t="shared" si="4"/>
        <v>N/A</v>
      </c>
      <c r="E39" s="8" t="s">
        <v>1746</v>
      </c>
      <c r="F39" s="9" t="str">
        <f t="shared" si="5"/>
        <v>N/A</v>
      </c>
      <c r="G39" s="8">
        <v>26.820309882</v>
      </c>
      <c r="H39" s="9" t="str">
        <f t="shared" si="6"/>
        <v>N/A</v>
      </c>
      <c r="I39" s="10" t="s">
        <v>1746</v>
      </c>
      <c r="J39" s="10" t="s">
        <v>1746</v>
      </c>
      <c r="K39" s="9" t="str">
        <f t="shared" si="7"/>
        <v>N/A</v>
      </c>
    </row>
    <row r="40" spans="1:11" x14ac:dyDescent="0.25">
      <c r="A40" s="72" t="s">
        <v>402</v>
      </c>
      <c r="B40" s="5" t="s">
        <v>213</v>
      </c>
      <c r="C40" s="8" t="s">
        <v>1746</v>
      </c>
      <c r="D40" s="9" t="str">
        <f t="shared" si="4"/>
        <v>N/A</v>
      </c>
      <c r="E40" s="8" t="s">
        <v>1746</v>
      </c>
      <c r="F40" s="9" t="str">
        <f t="shared" si="5"/>
        <v>N/A</v>
      </c>
      <c r="G40" s="8">
        <v>0</v>
      </c>
      <c r="H40" s="9" t="str">
        <f t="shared" si="6"/>
        <v>N/A</v>
      </c>
      <c r="I40" s="10" t="s">
        <v>1746</v>
      </c>
      <c r="J40" s="10" t="s">
        <v>1746</v>
      </c>
      <c r="K40" s="9" t="str">
        <f t="shared" si="7"/>
        <v>N/A</v>
      </c>
    </row>
    <row r="41" spans="1:11" x14ac:dyDescent="0.25">
      <c r="A41" s="72" t="s">
        <v>403</v>
      </c>
      <c r="B41" s="5" t="s">
        <v>213</v>
      </c>
      <c r="C41" s="8" t="s">
        <v>1746</v>
      </c>
      <c r="D41" s="9" t="str">
        <f t="shared" si="4"/>
        <v>N/A</v>
      </c>
      <c r="E41" s="8" t="s">
        <v>1746</v>
      </c>
      <c r="F41" s="9" t="str">
        <f t="shared" si="5"/>
        <v>N/A</v>
      </c>
      <c r="G41" s="8">
        <v>0</v>
      </c>
      <c r="H41" s="9" t="str">
        <f t="shared" si="6"/>
        <v>N/A</v>
      </c>
      <c r="I41" s="10" t="s">
        <v>1746</v>
      </c>
      <c r="J41" s="10" t="s">
        <v>1746</v>
      </c>
      <c r="K41" s="9" t="str">
        <f t="shared" si="7"/>
        <v>N/A</v>
      </c>
    </row>
    <row r="42" spans="1:11" x14ac:dyDescent="0.25">
      <c r="A42" s="72" t="s">
        <v>32</v>
      </c>
      <c r="B42" s="5" t="s">
        <v>213</v>
      </c>
      <c r="C42" s="8" t="s">
        <v>1746</v>
      </c>
      <c r="D42" s="9" t="str">
        <f t="shared" ref="D42:D51" si="8">IF($B42="N/A","N/A",IF(C42&lt;0,"No","Yes"))</f>
        <v>N/A</v>
      </c>
      <c r="E42" s="8" t="s">
        <v>1746</v>
      </c>
      <c r="F42" s="9" t="str">
        <f t="shared" ref="F42:F51" si="9">IF($B42="N/A","N/A",IF(E42&lt;0,"No","Yes"))</f>
        <v>N/A</v>
      </c>
      <c r="G42" s="8">
        <v>99.956222471000004</v>
      </c>
      <c r="H42" s="9" t="str">
        <f t="shared" ref="H42:H51" si="10">IF($B42="N/A","N/A",IF(G42&lt;0,"No","Yes"))</f>
        <v>N/A</v>
      </c>
      <c r="I42" s="10" t="s">
        <v>1746</v>
      </c>
      <c r="J42" s="10" t="s">
        <v>1746</v>
      </c>
      <c r="K42" s="9" t="str">
        <f t="shared" ref="K42:K51" si="11">IF(J42="Div by 0", "N/A", IF(J42="N/A","N/A", IF(J42&gt;30, "No", IF(J42&lt;-30, "No", "Yes"))))</f>
        <v>N/A</v>
      </c>
    </row>
    <row r="43" spans="1:11" x14ac:dyDescent="0.25">
      <c r="A43" s="72" t="s">
        <v>39</v>
      </c>
      <c r="B43" s="5" t="s">
        <v>213</v>
      </c>
      <c r="C43" s="8" t="s">
        <v>1746</v>
      </c>
      <c r="D43" s="9" t="str">
        <f t="shared" si="8"/>
        <v>N/A</v>
      </c>
      <c r="E43" s="8" t="s">
        <v>1746</v>
      </c>
      <c r="F43" s="9" t="str">
        <f t="shared" si="9"/>
        <v>N/A</v>
      </c>
      <c r="G43" s="8">
        <v>99.949094131999999</v>
      </c>
      <c r="H43" s="9" t="str">
        <f t="shared" si="10"/>
        <v>N/A</v>
      </c>
      <c r="I43" s="10" t="s">
        <v>1746</v>
      </c>
      <c r="J43" s="10" t="s">
        <v>1746</v>
      </c>
      <c r="K43" s="9" t="str">
        <f t="shared" si="11"/>
        <v>N/A</v>
      </c>
    </row>
    <row r="44" spans="1:11" x14ac:dyDescent="0.25">
      <c r="A44" s="72" t="s">
        <v>40</v>
      </c>
      <c r="B44" s="5" t="s">
        <v>213</v>
      </c>
      <c r="C44" s="8" t="s">
        <v>1746</v>
      </c>
      <c r="D44" s="9" t="str">
        <f t="shared" si="8"/>
        <v>N/A</v>
      </c>
      <c r="E44" s="8" t="s">
        <v>1746</v>
      </c>
      <c r="F44" s="9" t="str">
        <f t="shared" si="9"/>
        <v>N/A</v>
      </c>
      <c r="G44" s="8">
        <v>37.411661301999999</v>
      </c>
      <c r="H44" s="9" t="str">
        <f t="shared" si="10"/>
        <v>N/A</v>
      </c>
      <c r="I44" s="10" t="s">
        <v>1746</v>
      </c>
      <c r="J44" s="10" t="s">
        <v>1746</v>
      </c>
      <c r="K44" s="9" t="str">
        <f t="shared" si="11"/>
        <v>N/A</v>
      </c>
    </row>
    <row r="45" spans="1:11" x14ac:dyDescent="0.25">
      <c r="A45" s="72" t="s">
        <v>163</v>
      </c>
      <c r="B45" s="5" t="s">
        <v>213</v>
      </c>
      <c r="C45" s="8" t="s">
        <v>1746</v>
      </c>
      <c r="D45" s="9" t="str">
        <f t="shared" si="8"/>
        <v>N/A</v>
      </c>
      <c r="E45" s="8" t="s">
        <v>1746</v>
      </c>
      <c r="F45" s="9" t="str">
        <f t="shared" si="9"/>
        <v>N/A</v>
      </c>
      <c r="G45" s="8">
        <v>97.207961945999998</v>
      </c>
      <c r="H45" s="9" t="str">
        <f t="shared" si="10"/>
        <v>N/A</v>
      </c>
      <c r="I45" s="10" t="s">
        <v>1746</v>
      </c>
      <c r="J45" s="10" t="s">
        <v>1746</v>
      </c>
      <c r="K45" s="9" t="str">
        <f t="shared" si="11"/>
        <v>N/A</v>
      </c>
    </row>
    <row r="46" spans="1:11" x14ac:dyDescent="0.25">
      <c r="A46" s="72" t="s">
        <v>41</v>
      </c>
      <c r="B46" s="5" t="s">
        <v>213</v>
      </c>
      <c r="C46" s="8" t="s">
        <v>1746</v>
      </c>
      <c r="D46" s="9" t="str">
        <f t="shared" si="8"/>
        <v>N/A</v>
      </c>
      <c r="E46" s="8" t="s">
        <v>1746</v>
      </c>
      <c r="F46" s="9" t="str">
        <f t="shared" si="9"/>
        <v>N/A</v>
      </c>
      <c r="G46" s="8">
        <v>99.984009112999999</v>
      </c>
      <c r="H46" s="9" t="str">
        <f t="shared" si="10"/>
        <v>N/A</v>
      </c>
      <c r="I46" s="10" t="s">
        <v>1746</v>
      </c>
      <c r="J46" s="10" t="s">
        <v>1746</v>
      </c>
      <c r="K46" s="9" t="str">
        <f t="shared" si="11"/>
        <v>N/A</v>
      </c>
    </row>
    <row r="47" spans="1:11" x14ac:dyDescent="0.25">
      <c r="A47" s="72" t="s">
        <v>42</v>
      </c>
      <c r="B47" s="5" t="s">
        <v>213</v>
      </c>
      <c r="C47" s="8" t="s">
        <v>1746</v>
      </c>
      <c r="D47" s="9" t="str">
        <f t="shared" si="8"/>
        <v>N/A</v>
      </c>
      <c r="E47" s="8" t="s">
        <v>1746</v>
      </c>
      <c r="F47" s="9" t="str">
        <f t="shared" si="9"/>
        <v>N/A</v>
      </c>
      <c r="G47" s="8">
        <v>100</v>
      </c>
      <c r="H47" s="9" t="str">
        <f t="shared" si="10"/>
        <v>N/A</v>
      </c>
      <c r="I47" s="10" t="s">
        <v>1746</v>
      </c>
      <c r="J47" s="10" t="s">
        <v>1746</v>
      </c>
      <c r="K47" s="9" t="str">
        <f t="shared" si="11"/>
        <v>N/A</v>
      </c>
    </row>
    <row r="48" spans="1:11" x14ac:dyDescent="0.25">
      <c r="A48" s="72" t="s">
        <v>43</v>
      </c>
      <c r="B48" s="5" t="s">
        <v>213</v>
      </c>
      <c r="C48" s="8" t="s">
        <v>1746</v>
      </c>
      <c r="D48" s="9" t="str">
        <f t="shared" si="8"/>
        <v>N/A</v>
      </c>
      <c r="E48" s="8" t="s">
        <v>1746</v>
      </c>
      <c r="F48" s="9" t="str">
        <f t="shared" si="9"/>
        <v>N/A</v>
      </c>
      <c r="G48" s="8">
        <v>98.448251779000003</v>
      </c>
      <c r="H48" s="9" t="str">
        <f t="shared" si="10"/>
        <v>N/A</v>
      </c>
      <c r="I48" s="10" t="s">
        <v>1746</v>
      </c>
      <c r="J48" s="10" t="s">
        <v>1746</v>
      </c>
      <c r="K48" s="9" t="str">
        <f t="shared" si="11"/>
        <v>N/A</v>
      </c>
    </row>
    <row r="49" spans="1:12" x14ac:dyDescent="0.25">
      <c r="A49" s="72" t="s">
        <v>44</v>
      </c>
      <c r="B49" s="5" t="s">
        <v>213</v>
      </c>
      <c r="C49" s="8" t="s">
        <v>1746</v>
      </c>
      <c r="D49" s="9" t="str">
        <f t="shared" si="8"/>
        <v>N/A</v>
      </c>
      <c r="E49" s="8" t="s">
        <v>1746</v>
      </c>
      <c r="F49" s="9" t="str">
        <f t="shared" si="9"/>
        <v>N/A</v>
      </c>
      <c r="G49" s="8">
        <v>76.067138228999994</v>
      </c>
      <c r="H49" s="9" t="str">
        <f t="shared" si="10"/>
        <v>N/A</v>
      </c>
      <c r="I49" s="10" t="s">
        <v>1746</v>
      </c>
      <c r="J49" s="10" t="s">
        <v>1746</v>
      </c>
      <c r="K49" s="9" t="str">
        <f t="shared" si="11"/>
        <v>N/A</v>
      </c>
    </row>
    <row r="50" spans="1:12" x14ac:dyDescent="0.25">
      <c r="A50" s="72" t="s">
        <v>45</v>
      </c>
      <c r="B50" s="5" t="s">
        <v>213</v>
      </c>
      <c r="C50" s="8" t="s">
        <v>1746</v>
      </c>
      <c r="D50" s="9" t="str">
        <f t="shared" si="8"/>
        <v>N/A</v>
      </c>
      <c r="E50" s="8" t="s">
        <v>1746</v>
      </c>
      <c r="F50" s="9" t="str">
        <f t="shared" si="9"/>
        <v>N/A</v>
      </c>
      <c r="G50" s="8">
        <v>23.919407412999998</v>
      </c>
      <c r="H50" s="9" t="str">
        <f t="shared" si="10"/>
        <v>N/A</v>
      </c>
      <c r="I50" s="10" t="s">
        <v>1746</v>
      </c>
      <c r="J50" s="10" t="s">
        <v>1746</v>
      </c>
      <c r="K50" s="9" t="str">
        <f t="shared" si="11"/>
        <v>N/A</v>
      </c>
    </row>
    <row r="51" spans="1:12" x14ac:dyDescent="0.25">
      <c r="A51" s="72" t="s">
        <v>50</v>
      </c>
      <c r="B51" s="5" t="s">
        <v>213</v>
      </c>
      <c r="C51" s="8" t="s">
        <v>1746</v>
      </c>
      <c r="D51" s="9" t="str">
        <f t="shared" si="8"/>
        <v>N/A</v>
      </c>
      <c r="E51" s="8" t="s">
        <v>1746</v>
      </c>
      <c r="F51" s="9" t="str">
        <f t="shared" si="9"/>
        <v>N/A</v>
      </c>
      <c r="G51" s="8">
        <v>0</v>
      </c>
      <c r="H51" s="9" t="str">
        <f t="shared" si="10"/>
        <v>N/A</v>
      </c>
      <c r="I51" s="10" t="s">
        <v>1746</v>
      </c>
      <c r="J51" s="10" t="s">
        <v>1746</v>
      </c>
      <c r="K51" s="9" t="str">
        <f t="shared" si="11"/>
        <v>N/A</v>
      </c>
      <c r="L51" s="51"/>
    </row>
    <row r="52" spans="1:12" s="51" customFormat="1" x14ac:dyDescent="0.25">
      <c r="A52" s="75" t="s">
        <v>898</v>
      </c>
      <c r="B52" s="5" t="s">
        <v>213</v>
      </c>
      <c r="C52" s="8" t="s">
        <v>213</v>
      </c>
      <c r="D52" s="9" t="str">
        <f t="shared" ref="D52:D57" si="12">IF($B52="N/A","N/A",IF(C52&lt;0,"No","Yes"))</f>
        <v>N/A</v>
      </c>
      <c r="E52" s="8" t="s">
        <v>213</v>
      </c>
      <c r="F52" s="9" t="str">
        <f t="shared" ref="F52:F57" si="13">IF($B52="N/A","N/A",IF(E52&lt;0,"No","Yes"))</f>
        <v>N/A</v>
      </c>
      <c r="G52" s="8">
        <v>0</v>
      </c>
      <c r="H52" s="9" t="str">
        <f t="shared" ref="H52:H57" si="14">IF($B52="N/A","N/A",IF(G52&lt;0,"No","Yes"))</f>
        <v>N/A</v>
      </c>
      <c r="I52" s="10" t="s">
        <v>213</v>
      </c>
      <c r="J52" s="10" t="s">
        <v>213</v>
      </c>
      <c r="K52" s="9" t="str">
        <f t="shared" ref="K52:K57" si="15">IF(J52="Div by 0", "N/A", IF(J52="N/A","N/A", IF(J52&gt;30, "No", IF(J52&lt;-30, "No", "Yes"))))</f>
        <v>N/A</v>
      </c>
    </row>
    <row r="53" spans="1:12" s="51" customFormat="1" x14ac:dyDescent="0.25">
      <c r="A53" s="75" t="s">
        <v>899</v>
      </c>
      <c r="B53" s="5" t="s">
        <v>213</v>
      </c>
      <c r="C53" s="8" t="s">
        <v>213</v>
      </c>
      <c r="D53" s="9" t="str">
        <f t="shared" si="12"/>
        <v>N/A</v>
      </c>
      <c r="E53" s="8" t="s">
        <v>213</v>
      </c>
      <c r="F53" s="9" t="str">
        <f t="shared" si="13"/>
        <v>N/A</v>
      </c>
      <c r="G53" s="8">
        <v>0</v>
      </c>
      <c r="H53" s="9" t="str">
        <f t="shared" si="14"/>
        <v>N/A</v>
      </c>
      <c r="I53" s="10" t="s">
        <v>213</v>
      </c>
      <c r="J53" s="10" t="s">
        <v>213</v>
      </c>
      <c r="K53" s="9" t="str">
        <f t="shared" si="15"/>
        <v>N/A</v>
      </c>
    </row>
    <row r="54" spans="1:12" s="51" customFormat="1" x14ac:dyDescent="0.25">
      <c r="A54" s="75" t="s">
        <v>900</v>
      </c>
      <c r="B54" s="5" t="s">
        <v>213</v>
      </c>
      <c r="C54" s="8" t="s">
        <v>213</v>
      </c>
      <c r="D54" s="9" t="str">
        <f t="shared" si="12"/>
        <v>N/A</v>
      </c>
      <c r="E54" s="8" t="s">
        <v>213</v>
      </c>
      <c r="F54" s="9" t="str">
        <f t="shared" si="13"/>
        <v>N/A</v>
      </c>
      <c r="G54" s="8">
        <v>0</v>
      </c>
      <c r="H54" s="9" t="str">
        <f t="shared" si="14"/>
        <v>N/A</v>
      </c>
      <c r="I54" s="10" t="s">
        <v>213</v>
      </c>
      <c r="J54" s="10" t="s">
        <v>213</v>
      </c>
      <c r="K54" s="9" t="str">
        <f t="shared" si="15"/>
        <v>N/A</v>
      </c>
    </row>
    <row r="55" spans="1:12" s="51" customFormat="1" x14ac:dyDescent="0.25">
      <c r="A55" s="75"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51" customFormat="1" ht="25" x14ac:dyDescent="0.25">
      <c r="A56" s="75" t="s">
        <v>902</v>
      </c>
      <c r="B56" s="5" t="s">
        <v>213</v>
      </c>
      <c r="C56" s="8" t="s">
        <v>213</v>
      </c>
      <c r="D56" s="9" t="str">
        <f t="shared" si="12"/>
        <v>N/A</v>
      </c>
      <c r="E56" s="8" t="s">
        <v>213</v>
      </c>
      <c r="F56" s="9" t="str">
        <f t="shared" si="13"/>
        <v>N/A</v>
      </c>
      <c r="G56" s="8">
        <v>0</v>
      </c>
      <c r="H56" s="9" t="str">
        <f t="shared" si="14"/>
        <v>N/A</v>
      </c>
      <c r="I56" s="10" t="s">
        <v>213</v>
      </c>
      <c r="J56" s="10" t="s">
        <v>213</v>
      </c>
      <c r="K56" s="9" t="str">
        <f t="shared" si="15"/>
        <v>N/A</v>
      </c>
    </row>
    <row r="57" spans="1:12" s="51" customFormat="1" ht="25" x14ac:dyDescent="0.25">
      <c r="A57" s="75" t="s">
        <v>938</v>
      </c>
      <c r="B57" s="5" t="s">
        <v>213</v>
      </c>
      <c r="C57" s="8" t="s">
        <v>213</v>
      </c>
      <c r="D57" s="9" t="str">
        <f t="shared" si="12"/>
        <v>N/A</v>
      </c>
      <c r="E57" s="8" t="s">
        <v>213</v>
      </c>
      <c r="F57" s="9" t="str">
        <f t="shared" si="13"/>
        <v>N/A</v>
      </c>
      <c r="G57" s="8">
        <v>0</v>
      </c>
      <c r="H57" s="9" t="str">
        <f t="shared" si="14"/>
        <v>N/A</v>
      </c>
      <c r="I57" s="10" t="s">
        <v>213</v>
      </c>
      <c r="J57" s="10" t="s">
        <v>213</v>
      </c>
      <c r="K57" s="9" t="str">
        <f t="shared" si="15"/>
        <v>N/A</v>
      </c>
      <c r="L57" s="20"/>
    </row>
    <row r="58" spans="1:12" ht="12" customHeight="1" x14ac:dyDescent="0.25">
      <c r="A58" s="140" t="s">
        <v>1646</v>
      </c>
      <c r="B58" s="141"/>
      <c r="C58" s="141"/>
      <c r="D58" s="141"/>
      <c r="E58" s="141"/>
      <c r="F58" s="141"/>
      <c r="G58" s="141"/>
      <c r="H58" s="141"/>
      <c r="I58" s="141"/>
      <c r="J58" s="141"/>
      <c r="K58" s="142"/>
    </row>
    <row r="59" spans="1:12" x14ac:dyDescent="0.25">
      <c r="A59" s="132" t="s">
        <v>1644</v>
      </c>
      <c r="B59" s="133"/>
      <c r="C59" s="133"/>
      <c r="D59" s="133"/>
      <c r="E59" s="133"/>
      <c r="F59" s="133"/>
      <c r="G59" s="133"/>
      <c r="H59" s="133"/>
      <c r="I59" s="133"/>
      <c r="J59" s="133"/>
      <c r="K59" s="134"/>
    </row>
    <row r="60" spans="1:12" x14ac:dyDescent="0.25">
      <c r="A60" s="135" t="s">
        <v>1742</v>
      </c>
      <c r="B60" s="135"/>
      <c r="C60" s="135"/>
      <c r="D60" s="135"/>
      <c r="E60" s="135"/>
      <c r="F60" s="135"/>
      <c r="G60" s="135"/>
      <c r="H60" s="135"/>
      <c r="I60" s="135"/>
      <c r="J60" s="135"/>
      <c r="K60" s="136"/>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ht="12.75" customHeight="1" x14ac:dyDescent="0.25">
      <c r="A6" s="2" t="s">
        <v>344</v>
      </c>
      <c r="B6" s="9" t="s">
        <v>213</v>
      </c>
      <c r="C6" s="27">
        <v>7</v>
      </c>
      <c r="D6" s="9" t="s">
        <v>213</v>
      </c>
      <c r="E6" s="27">
        <v>7</v>
      </c>
      <c r="F6" s="9" t="s">
        <v>213</v>
      </c>
      <c r="G6" s="27">
        <v>7</v>
      </c>
      <c r="H6" s="9" t="s">
        <v>213</v>
      </c>
      <c r="I6" s="114" t="s">
        <v>213</v>
      </c>
      <c r="J6" s="114" t="s">
        <v>213</v>
      </c>
      <c r="K6" s="9" t="s">
        <v>213</v>
      </c>
    </row>
    <row r="7" spans="1:11" x14ac:dyDescent="0.25">
      <c r="A7" s="3" t="s">
        <v>12</v>
      </c>
      <c r="B7" s="30" t="s">
        <v>213</v>
      </c>
      <c r="C7" s="31">
        <v>9023250</v>
      </c>
      <c r="D7" s="32" t="str">
        <f>IF($B7="N/A","N/A",IF(C7&gt;15,"No",IF(C7&lt;-15,"No","Yes")))</f>
        <v>N/A</v>
      </c>
      <c r="E7" s="31">
        <v>9181192</v>
      </c>
      <c r="F7" s="32" t="str">
        <f>IF($B7="N/A","N/A",IF(E7&gt;15,"No",IF(E7&lt;-15,"No","Yes")))</f>
        <v>N/A</v>
      </c>
      <c r="G7" s="31">
        <v>10247034</v>
      </c>
      <c r="H7" s="32" t="str">
        <f>IF($B7="N/A","N/A",IF(G7&gt;15,"No",IF(G7&lt;-15,"No","Yes")))</f>
        <v>N/A</v>
      </c>
      <c r="I7" s="33">
        <v>1.75</v>
      </c>
      <c r="J7" s="33">
        <v>11.61</v>
      </c>
      <c r="K7" s="32" t="str">
        <f t="shared" ref="K7:K22" si="0">IF(J7="Div by 0", "N/A", IF(J7="N/A","N/A", IF(J7&gt;30, "No", IF(J7&lt;-30, "No", "Yes"))))</f>
        <v>Yes</v>
      </c>
    </row>
    <row r="8" spans="1:11" x14ac:dyDescent="0.25">
      <c r="A8" s="3" t="s">
        <v>362</v>
      </c>
      <c r="B8" s="30" t="s">
        <v>213</v>
      </c>
      <c r="C8" s="34" t="s">
        <v>213</v>
      </c>
      <c r="D8" s="32" t="str">
        <f>IF($B8="N/A","N/A",IF(C8&gt;15,"No",IF(C8&lt;-15,"No","Yes")))</f>
        <v>N/A</v>
      </c>
      <c r="E8" s="34">
        <v>100</v>
      </c>
      <c r="F8" s="32" t="str">
        <f>IF($B8="N/A","N/A",IF(E8&gt;15,"No",IF(E8&lt;-15,"No","Yes")))</f>
        <v>N/A</v>
      </c>
      <c r="G8" s="34">
        <v>84.435788931999994</v>
      </c>
      <c r="H8" s="32" t="str">
        <f>IF($B8="N/A","N/A",IF(G8&gt;15,"No",IF(G8&lt;-15,"No","Yes")))</f>
        <v>N/A</v>
      </c>
      <c r="I8" s="33" t="s">
        <v>213</v>
      </c>
      <c r="J8" s="33">
        <v>-15.6</v>
      </c>
      <c r="K8" s="32" t="str">
        <f t="shared" si="0"/>
        <v>Yes</v>
      </c>
    </row>
    <row r="9" spans="1:11" x14ac:dyDescent="0.25">
      <c r="A9" s="3" t="s">
        <v>119</v>
      </c>
      <c r="B9" s="35" t="s">
        <v>213</v>
      </c>
      <c r="C9" s="9">
        <v>0</v>
      </c>
      <c r="D9" s="9" t="str">
        <f>IF($B9="N/A","N/A",IF(C9&gt;15,"No",IF(C9&lt;-15,"No","Yes")))</f>
        <v>N/A</v>
      </c>
      <c r="E9" s="9">
        <v>0</v>
      </c>
      <c r="F9" s="9" t="str">
        <f>IF($B9="N/A","N/A",IF(E9&gt;15,"No",IF(E9&lt;-15,"No","Yes")))</f>
        <v>N/A</v>
      </c>
      <c r="G9" s="9">
        <v>15.564211068000001</v>
      </c>
      <c r="H9" s="9" t="str">
        <f>IF($B9="N/A","N/A",IF(G9&gt;15,"No",IF(G9&lt;-15,"No","Yes")))</f>
        <v>N/A</v>
      </c>
      <c r="I9" s="10" t="s">
        <v>1746</v>
      </c>
      <c r="J9" s="10" t="s">
        <v>1746</v>
      </c>
      <c r="K9" s="9" t="str">
        <f t="shared" si="0"/>
        <v>N/A</v>
      </c>
    </row>
    <row r="10" spans="1:11" x14ac:dyDescent="0.25">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5" t="s">
        <v>214</v>
      </c>
      <c r="C11" s="9">
        <v>75.361804227999997</v>
      </c>
      <c r="D11" s="9" t="str">
        <f>IF(OR($B11="N/A",$C11="N/A"),"N/A",IF(C11&gt;100,"No",IF(C11&lt;95,"No","Yes")))</f>
        <v>No</v>
      </c>
      <c r="E11" s="9">
        <v>100</v>
      </c>
      <c r="F11" s="9" t="str">
        <f>IF(OR($B11="N/A",$E11="N/A"),"N/A",IF(E11&gt;100,"No",IF(E11&lt;95,"No","Yes")))</f>
        <v>Yes</v>
      </c>
      <c r="G11" s="9">
        <v>90.081529932999999</v>
      </c>
      <c r="H11" s="9" t="str">
        <f>IF($B11="N/A","N/A",IF(G11&gt;100,"No",IF(G11&lt;95,"No","Yes")))</f>
        <v>No</v>
      </c>
      <c r="I11" s="10">
        <v>32.69</v>
      </c>
      <c r="J11" s="10">
        <v>-9.92</v>
      </c>
      <c r="K11" s="9" t="str">
        <f t="shared" si="0"/>
        <v>Yes</v>
      </c>
    </row>
    <row r="12" spans="1:11" x14ac:dyDescent="0.25">
      <c r="A12" s="3" t="s">
        <v>348</v>
      </c>
      <c r="B12" s="35" t="s">
        <v>213</v>
      </c>
      <c r="C12" s="9">
        <v>0</v>
      </c>
      <c r="D12" s="9" t="str">
        <f t="shared" ref="D12:D13" si="1">IF(OR($B12="N/A",$C12="N/A"),"N/A",IF(C12&gt;100,"No",IF(C12&lt;95,"No","Yes")))</f>
        <v>N/A</v>
      </c>
      <c r="E12" s="9">
        <v>0</v>
      </c>
      <c r="F12" s="9" t="str">
        <f t="shared" ref="F12:F13" si="2">IF(OR($B12="N/A",$E12="N/A"),"N/A",IF(E12&gt;100,"No",IF(E12&lt;95,"No","Yes")))</f>
        <v>N/A</v>
      </c>
      <c r="G12" s="9">
        <v>1.3758459E-3</v>
      </c>
      <c r="H12" s="9" t="str">
        <f t="shared" ref="H12:H13" si="3">IF($B12="N/A","N/A",IF(G12&gt;100,"No",IF(G12&lt;95,"No","Yes")))</f>
        <v>N/A</v>
      </c>
      <c r="I12" s="10" t="s">
        <v>1746</v>
      </c>
      <c r="J12" s="10" t="s">
        <v>1746</v>
      </c>
      <c r="K12" s="9" t="str">
        <f t="shared" si="0"/>
        <v>N/A</v>
      </c>
    </row>
    <row r="13" spans="1:11" x14ac:dyDescent="0.25">
      <c r="A13" s="3" t="s">
        <v>840</v>
      </c>
      <c r="B13" s="35" t="s">
        <v>214</v>
      </c>
      <c r="C13" s="9">
        <v>75.362314022000007</v>
      </c>
      <c r="D13" s="9" t="str">
        <f t="shared" si="1"/>
        <v>No</v>
      </c>
      <c r="E13" s="9">
        <v>100</v>
      </c>
      <c r="F13" s="9" t="str">
        <f t="shared" si="2"/>
        <v>Yes</v>
      </c>
      <c r="G13" s="9">
        <v>90.072102814999994</v>
      </c>
      <c r="H13" s="9" t="str">
        <f t="shared" si="3"/>
        <v>No</v>
      </c>
      <c r="I13" s="10">
        <v>32.69</v>
      </c>
      <c r="J13" s="10">
        <v>-9.93</v>
      </c>
      <c r="K13" s="9" t="str">
        <f t="shared" si="0"/>
        <v>Yes</v>
      </c>
    </row>
    <row r="14" spans="1:11" x14ac:dyDescent="0.25">
      <c r="A14" s="3" t="s">
        <v>13</v>
      </c>
      <c r="B14" s="35" t="s">
        <v>213</v>
      </c>
      <c r="C14" s="36">
        <v>9023250</v>
      </c>
      <c r="D14" s="9" t="str">
        <f>IF($B14="N/A","N/A",IF(C14&gt;15,"No",IF(C14&lt;-15,"No","Yes")))</f>
        <v>N/A</v>
      </c>
      <c r="E14" s="36">
        <v>9181192</v>
      </c>
      <c r="F14" s="9" t="str">
        <f>IF($B14="N/A","N/A",IF(E14&gt;15,"No",IF(E14&lt;-15,"No","Yes")))</f>
        <v>N/A</v>
      </c>
      <c r="G14" s="36">
        <v>8652164</v>
      </c>
      <c r="H14" s="9" t="str">
        <f>IF($B14="N/A","N/A",IF(G14&gt;15,"No",IF(G14&lt;-15,"No","Yes")))</f>
        <v>N/A</v>
      </c>
      <c r="I14" s="10">
        <v>1.75</v>
      </c>
      <c r="J14" s="10">
        <v>-5.76</v>
      </c>
      <c r="K14" s="9" t="str">
        <f t="shared" si="0"/>
        <v>Yes</v>
      </c>
    </row>
    <row r="15" spans="1:11" ht="14.25" customHeight="1" x14ac:dyDescent="0.25">
      <c r="A15" s="3" t="s">
        <v>444</v>
      </c>
      <c r="B15" s="35" t="s">
        <v>213</v>
      </c>
      <c r="C15" s="9">
        <v>9.5497741900000002E-2</v>
      </c>
      <c r="D15" s="9" t="str">
        <f>IF($B15="N/A","N/A",IF(C15&gt;15,"No",IF(C15&lt;-15,"No","Yes")))</f>
        <v>N/A</v>
      </c>
      <c r="E15" s="9">
        <v>1.9605297000000002E-3</v>
      </c>
      <c r="F15" s="9" t="str">
        <f>IF($B15="N/A","N/A",IF(E15&gt;15,"No",IF(E15&lt;-15,"No","Yes")))</f>
        <v>N/A</v>
      </c>
      <c r="G15" s="9">
        <v>1.3291473E-3</v>
      </c>
      <c r="H15" s="9" t="str">
        <f>IF($B15="N/A","N/A",IF(G15&gt;15,"No",IF(G15&lt;-15,"No","Yes")))</f>
        <v>N/A</v>
      </c>
      <c r="I15" s="10">
        <v>-97.9</v>
      </c>
      <c r="J15" s="10">
        <v>-32.200000000000003</v>
      </c>
      <c r="K15" s="9" t="str">
        <f t="shared" si="0"/>
        <v>No</v>
      </c>
    </row>
    <row r="16" spans="1:11" ht="12.75" customHeight="1" x14ac:dyDescent="0.25">
      <c r="A16" s="3" t="s">
        <v>862</v>
      </c>
      <c r="B16" s="35" t="s">
        <v>213</v>
      </c>
      <c r="C16" s="37">
        <v>148.37414412999999</v>
      </c>
      <c r="D16" s="9" t="str">
        <f>IF($B16="N/A","N/A",IF(C16&gt;15,"No",IF(C16&lt;-15,"No","Yes")))</f>
        <v>N/A</v>
      </c>
      <c r="E16" s="37">
        <v>110.92777778</v>
      </c>
      <c r="F16" s="9" t="str">
        <f>IF($B16="N/A","N/A",IF(E16&gt;15,"No",IF(E16&lt;-15,"No","Yes")))</f>
        <v>N/A</v>
      </c>
      <c r="G16" s="37">
        <v>278.73043478</v>
      </c>
      <c r="H16" s="9" t="str">
        <f>IF($B16="N/A","N/A",IF(G16&gt;15,"No",IF(G16&lt;-15,"No","Yes")))</f>
        <v>N/A</v>
      </c>
      <c r="I16" s="10">
        <v>-25.2</v>
      </c>
      <c r="J16" s="10">
        <v>151.30000000000001</v>
      </c>
      <c r="K16" s="9" t="str">
        <f t="shared" si="0"/>
        <v>No</v>
      </c>
    </row>
    <row r="17" spans="1:11" x14ac:dyDescent="0.25">
      <c r="A17" s="3" t="s">
        <v>131</v>
      </c>
      <c r="B17" s="35" t="s">
        <v>213</v>
      </c>
      <c r="C17" s="36">
        <v>6396</v>
      </c>
      <c r="D17" s="9" t="str">
        <f>IF($B17="N/A","N/A",IF(C17&gt;15,"No",IF(C17&lt;-15,"No","Yes")))</f>
        <v>N/A</v>
      </c>
      <c r="E17" s="36">
        <v>293952</v>
      </c>
      <c r="F17" s="9" t="str">
        <f>IF($B17="N/A","N/A",IF(E17&gt;15,"No",IF(E17&lt;-15,"No","Yes")))</f>
        <v>N/A</v>
      </c>
      <c r="G17" s="36">
        <v>107075</v>
      </c>
      <c r="H17" s="9" t="str">
        <f>IF($B17="N/A","N/A",IF(G17&gt;15,"No",IF(G17&lt;-15,"No","Yes")))</f>
        <v>N/A</v>
      </c>
      <c r="I17" s="10">
        <v>4496</v>
      </c>
      <c r="J17" s="10">
        <v>-63.6</v>
      </c>
      <c r="K17" s="9" t="str">
        <f t="shared" si="0"/>
        <v>No</v>
      </c>
    </row>
    <row r="18" spans="1:11" x14ac:dyDescent="0.25">
      <c r="A18" s="3" t="s">
        <v>346</v>
      </c>
      <c r="B18" s="35" t="s">
        <v>213</v>
      </c>
      <c r="C18" s="8" t="s">
        <v>213</v>
      </c>
      <c r="D18" s="9" t="str">
        <f>IF($B18="N/A","N/A",IF(C18&gt;15,"No",IF(C18&lt;-15,"No","Yes")))</f>
        <v>N/A</v>
      </c>
      <c r="E18" s="8">
        <v>3.2016757736999999</v>
      </c>
      <c r="F18" s="9" t="str">
        <f>IF($B18="N/A","N/A",IF(E18&gt;15,"No",IF(E18&lt;-15,"No","Yes")))</f>
        <v>N/A</v>
      </c>
      <c r="G18" s="8">
        <v>1.0449365153000001</v>
      </c>
      <c r="H18" s="9" t="str">
        <f>IF($B18="N/A","N/A",IF(G18&gt;15,"No",IF(G18&lt;-15,"No","Yes")))</f>
        <v>N/A</v>
      </c>
      <c r="I18" s="10" t="s">
        <v>213</v>
      </c>
      <c r="J18" s="10">
        <v>-67.400000000000006</v>
      </c>
      <c r="K18" s="9" t="str">
        <f t="shared" si="0"/>
        <v>No</v>
      </c>
    </row>
    <row r="19" spans="1:11" ht="27.75" customHeight="1" x14ac:dyDescent="0.25">
      <c r="A19" s="3" t="s">
        <v>841</v>
      </c>
      <c r="B19" s="35" t="s">
        <v>213</v>
      </c>
      <c r="C19" s="37">
        <v>50.024702939000001</v>
      </c>
      <c r="D19" s="9" t="str">
        <f>IF($B19="N/A","N/A",IF(C19&gt;60,"No",IF(C19&lt;15,"No","Yes")))</f>
        <v>N/A</v>
      </c>
      <c r="E19" s="37">
        <v>49.120744203000001</v>
      </c>
      <c r="F19" s="9" t="str">
        <f>IF($B19="N/A","N/A",IF(E19&gt;60,"No",IF(E19&lt;15,"No","Yes")))</f>
        <v>N/A</v>
      </c>
      <c r="G19" s="37">
        <v>49.749810879999998</v>
      </c>
      <c r="H19" s="9" t="str">
        <f>IF($B19="N/A","N/A",IF(G19&gt;60,"No",IF(G19&lt;15,"No","Yes")))</f>
        <v>N/A</v>
      </c>
      <c r="I19" s="10">
        <v>-1.81</v>
      </c>
      <c r="J19" s="10">
        <v>1.2809999999999999</v>
      </c>
      <c r="K19" s="9" t="str">
        <f t="shared" si="0"/>
        <v>Yes</v>
      </c>
    </row>
    <row r="20" spans="1:11" x14ac:dyDescent="0.25">
      <c r="A20" s="3" t="s">
        <v>27</v>
      </c>
      <c r="B20" s="35" t="s">
        <v>217</v>
      </c>
      <c r="C20" s="36">
        <v>0</v>
      </c>
      <c r="D20" s="9" t="str">
        <f>IF($B20="N/A","N/A",IF(C20="N/A","N/A",IF(C20=0,"Yes","No")))</f>
        <v>Yes</v>
      </c>
      <c r="E20" s="36">
        <v>0</v>
      </c>
      <c r="F20" s="9" t="str">
        <f>IF($B20="N/A","N/A",IF(E20="N/A","N/A",IF(E20=0,"Yes","No")))</f>
        <v>Yes</v>
      </c>
      <c r="G20" s="36">
        <v>0</v>
      </c>
      <c r="H20" s="9" t="str">
        <f>IF($B20="N/A","N/A",IF(G20=0,"Yes","No"))</f>
        <v>Yes</v>
      </c>
      <c r="I20" s="10" t="s">
        <v>1746</v>
      </c>
      <c r="J20" s="10" t="s">
        <v>1746</v>
      </c>
      <c r="K20" s="9" t="str">
        <f t="shared" si="0"/>
        <v>N/A</v>
      </c>
    </row>
    <row r="21" spans="1:11" x14ac:dyDescent="0.25">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1712</v>
      </c>
      <c r="B22" s="35" t="s">
        <v>213</v>
      </c>
      <c r="C22" s="82">
        <v>0</v>
      </c>
      <c r="D22" s="9" t="str">
        <f>IF($B22="N/A","N/A",IF(C22&gt;15,"No",IF(C22&lt;-15,"No","Yes")))</f>
        <v>N/A</v>
      </c>
      <c r="E22" s="82">
        <v>0</v>
      </c>
      <c r="F22" s="9" t="str">
        <f>IF($B22="N/A","N/A",IF(E22&gt;15,"No",IF(E22&lt;-15,"No","Yes")))</f>
        <v>N/A</v>
      </c>
      <c r="G22" s="82">
        <v>0</v>
      </c>
      <c r="H22" s="9" t="str">
        <f>IF($B22="N/A","N/A",IF(G22&gt;15,"No",IF(G22&lt;-15,"No","Yes")))</f>
        <v>N/A</v>
      </c>
      <c r="I22" s="10" t="s">
        <v>1746</v>
      </c>
      <c r="J22" s="10" t="s">
        <v>1746</v>
      </c>
      <c r="K22" s="9" t="str">
        <f t="shared" si="0"/>
        <v>N/A</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3" t="s">
        <v>12</v>
      </c>
      <c r="B6" s="35" t="s">
        <v>213</v>
      </c>
      <c r="C6" s="36">
        <v>9023250</v>
      </c>
      <c r="D6" s="9" t="str">
        <f>IF($B6="N/A","N/A",IF(C6&gt;15,"No",IF(C6&lt;-15,"No","Yes")))</f>
        <v>N/A</v>
      </c>
      <c r="E6" s="36">
        <v>9181192</v>
      </c>
      <c r="F6" s="9" t="str">
        <f>IF($B6="N/A","N/A",IF(E6&gt;15,"No",IF(E6&lt;-15,"No","Yes")))</f>
        <v>N/A</v>
      </c>
      <c r="G6" s="36">
        <v>8652164</v>
      </c>
      <c r="H6" s="9" t="str">
        <f>IF($B6="N/A","N/A",IF(G6&gt;15,"No",IF(G6&lt;-15,"No","Yes")))</f>
        <v>N/A</v>
      </c>
      <c r="I6" s="10">
        <v>1.75</v>
      </c>
      <c r="J6" s="10">
        <v>-5.76</v>
      </c>
      <c r="K6" s="9" t="str">
        <f t="shared" ref="K6:K18" si="0">IF(J6="Div by 0", "N/A", IF(J6="N/A","N/A", IF(J6&gt;30, "No", IF(J6&lt;-30, "No", "Yes"))))</f>
        <v>Yes</v>
      </c>
    </row>
    <row r="7" spans="1:11" x14ac:dyDescent="0.25">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5"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5" t="s">
        <v>271</v>
      </c>
      <c r="C9" s="37">
        <v>53.190228908999998</v>
      </c>
      <c r="D9" s="9" t="str">
        <f>IF($B9="N/A","N/A",IF(C9&gt;60,"No",IF(C9&lt;15,"No","Yes")))</f>
        <v>Yes</v>
      </c>
      <c r="E9" s="37">
        <v>53.671105341999997</v>
      </c>
      <c r="F9" s="9" t="str">
        <f>IF($B9="N/A","N/A",IF(E9&gt;60,"No",IF(E9&lt;15,"No","Yes")))</f>
        <v>Yes</v>
      </c>
      <c r="G9" s="37">
        <v>57.696982743</v>
      </c>
      <c r="H9" s="9" t="str">
        <f>IF($B9="N/A","N/A",IF(G9&gt;60,"No",IF(G9&lt;15,"No","Yes")))</f>
        <v>Yes</v>
      </c>
      <c r="I9" s="10">
        <v>0.90410000000000001</v>
      </c>
      <c r="J9" s="10">
        <v>7.5010000000000003</v>
      </c>
      <c r="K9" s="9" t="str">
        <f t="shared" si="0"/>
        <v>Yes</v>
      </c>
    </row>
    <row r="10" spans="1:11" x14ac:dyDescent="0.25">
      <c r="A10" s="3" t="s">
        <v>14</v>
      </c>
      <c r="B10" s="35" t="s">
        <v>272</v>
      </c>
      <c r="C10" s="9">
        <v>4.1678885102000001</v>
      </c>
      <c r="D10" s="9" t="str">
        <f>IF($B10="N/A","N/A",IF(C10&gt;15,"No",IF(C10&lt;=0,"No","Yes")))</f>
        <v>Yes</v>
      </c>
      <c r="E10" s="9">
        <v>4.4984246054000003</v>
      </c>
      <c r="F10" s="9" t="str">
        <f>IF($B10="N/A","N/A",IF(E10&gt;15,"No",IF(E10&lt;=0,"No","Yes")))</f>
        <v>Yes</v>
      </c>
      <c r="G10" s="9">
        <v>4.9799333438</v>
      </c>
      <c r="H10" s="9" t="str">
        <f>IF($B10="N/A","N/A",IF(G10&gt;15,"No",IF(G10&lt;=0,"No","Yes")))</f>
        <v>Yes</v>
      </c>
      <c r="I10" s="10">
        <v>7.931</v>
      </c>
      <c r="J10" s="10">
        <v>10.7</v>
      </c>
      <c r="K10" s="9" t="str">
        <f t="shared" si="0"/>
        <v>Yes</v>
      </c>
    </row>
    <row r="11" spans="1:11" x14ac:dyDescent="0.25">
      <c r="A11" s="3" t="s">
        <v>877</v>
      </c>
      <c r="B11" s="35" t="s">
        <v>213</v>
      </c>
      <c r="C11" s="37">
        <v>125.55640969</v>
      </c>
      <c r="D11" s="9" t="str">
        <f>IF($B11="N/A","N/A",IF(C11&gt;15,"No",IF(C11&lt;-15,"No","Yes")))</f>
        <v>N/A</v>
      </c>
      <c r="E11" s="37">
        <v>132.33724447</v>
      </c>
      <c r="F11" s="9" t="str">
        <f>IF($B11="N/A","N/A",IF(E11&gt;15,"No",IF(E11&lt;-15,"No","Yes")))</f>
        <v>N/A</v>
      </c>
      <c r="G11" s="37">
        <v>142.05674771</v>
      </c>
      <c r="H11" s="9" t="str">
        <f>IF($B11="N/A","N/A",IF(G11&gt;15,"No",IF(G11&lt;-15,"No","Yes")))</f>
        <v>N/A</v>
      </c>
      <c r="I11" s="10">
        <v>5.4009999999999998</v>
      </c>
      <c r="J11" s="10">
        <v>7.3440000000000003</v>
      </c>
      <c r="K11" s="9" t="str">
        <f t="shared" si="0"/>
        <v>Yes</v>
      </c>
    </row>
    <row r="12" spans="1:11" x14ac:dyDescent="0.25">
      <c r="A12" s="3" t="s">
        <v>939</v>
      </c>
      <c r="B12" s="35" t="s">
        <v>213</v>
      </c>
      <c r="C12" s="9">
        <v>1.8766852298000001</v>
      </c>
      <c r="D12" s="9" t="str">
        <f>IF($B12="N/A","N/A",IF(C12&gt;15,"No",IF(C12&lt;-15,"No","Yes")))</f>
        <v>N/A</v>
      </c>
      <c r="E12" s="9">
        <v>1.8693433271</v>
      </c>
      <c r="F12" s="9" t="str">
        <f>IF($B12="N/A","N/A",IF(E12&gt;15,"No",IF(E12&lt;-15,"No","Yes")))</f>
        <v>N/A</v>
      </c>
      <c r="G12" s="9">
        <v>1.8304091323</v>
      </c>
      <c r="H12" s="9" t="str">
        <f>IF($B12="N/A","N/A",IF(G12&gt;15,"No",IF(G12&lt;-15,"No","Yes")))</f>
        <v>N/A</v>
      </c>
      <c r="I12" s="10">
        <v>-0.39100000000000001</v>
      </c>
      <c r="J12" s="10">
        <v>-2.08</v>
      </c>
      <c r="K12" s="9" t="str">
        <f t="shared" si="0"/>
        <v>Yes</v>
      </c>
    </row>
    <row r="13" spans="1:11" x14ac:dyDescent="0.25">
      <c r="A13" s="3" t="s">
        <v>51</v>
      </c>
      <c r="B13" s="35" t="s">
        <v>273</v>
      </c>
      <c r="C13" s="9">
        <v>99.953021360999998</v>
      </c>
      <c r="D13" s="9" t="str">
        <f>IF($B13="N/A","N/A",IF(C13&gt;99,"No",IF(C13&lt;95,"No","Yes")))</f>
        <v>No</v>
      </c>
      <c r="E13" s="9">
        <v>99.964416385000007</v>
      </c>
      <c r="F13" s="9" t="str">
        <f>IF($B13="N/A","N/A",IF(E13&gt;99,"No",IF(E13&lt;95,"No","Yes")))</f>
        <v>No</v>
      </c>
      <c r="G13" s="9">
        <v>99.957178342999995</v>
      </c>
      <c r="H13" s="9" t="str">
        <f>IF($B13="N/A","N/A",IF(G13&gt;99,"No",IF(G13&lt;95,"No","Yes")))</f>
        <v>No</v>
      </c>
      <c r="I13" s="10">
        <v>1.14E-2</v>
      </c>
      <c r="J13" s="10">
        <v>-7.0000000000000001E-3</v>
      </c>
      <c r="K13" s="9" t="str">
        <f t="shared" si="0"/>
        <v>Yes</v>
      </c>
    </row>
    <row r="14" spans="1:11" x14ac:dyDescent="0.25">
      <c r="A14" s="3" t="s">
        <v>52</v>
      </c>
      <c r="B14" s="35" t="s">
        <v>274</v>
      </c>
      <c r="C14" s="9">
        <v>4.6978638500000003E-2</v>
      </c>
      <c r="D14" s="9" t="str">
        <f>IF($B14="N/A","N/A",IF(C14&gt;6,"No",IF(C14&lt;=0,"No","Yes")))</f>
        <v>Yes</v>
      </c>
      <c r="E14" s="9">
        <v>3.5583614899999998E-2</v>
      </c>
      <c r="F14" s="9" t="str">
        <f>IF($B14="N/A","N/A",IF(E14&gt;6,"No",IF(E14&lt;=0,"No","Yes")))</f>
        <v>Yes</v>
      </c>
      <c r="G14" s="9">
        <v>4.28216571E-2</v>
      </c>
      <c r="H14" s="9" t="str">
        <f>IF($B14="N/A","N/A",IF(G14&gt;6,"No",IF(G14&lt;=0,"No","Yes")))</f>
        <v>Yes</v>
      </c>
      <c r="I14" s="10">
        <v>-24.3</v>
      </c>
      <c r="J14" s="10">
        <v>20.34</v>
      </c>
      <c r="K14" s="9" t="str">
        <f t="shared" si="0"/>
        <v>Yes</v>
      </c>
    </row>
    <row r="15" spans="1:11" x14ac:dyDescent="0.25">
      <c r="A15" s="3" t="s">
        <v>164</v>
      </c>
      <c r="B15" s="35" t="s">
        <v>213</v>
      </c>
      <c r="C15" s="9">
        <v>95.211215508999999</v>
      </c>
      <c r="D15" s="9" t="str">
        <f>IF($B15="N/A","N/A",IF(C15&gt;15,"No",IF(C15&lt;-15,"No","Yes")))</f>
        <v>N/A</v>
      </c>
      <c r="E15" s="9">
        <v>99.984789590000005</v>
      </c>
      <c r="F15" s="9" t="str">
        <f>IF($B15="N/A","N/A",IF(E15&gt;15,"No",IF(E15&lt;-15,"No","Yes")))</f>
        <v>N/A</v>
      </c>
      <c r="G15" s="9">
        <v>99.986032194000003</v>
      </c>
      <c r="H15" s="9" t="str">
        <f>IF($B15="N/A","N/A",IF(G15&gt;15,"No",IF(G15&lt;-15,"No","Yes")))</f>
        <v>N/A</v>
      </c>
      <c r="I15" s="10">
        <v>5.0140000000000002</v>
      </c>
      <c r="J15" s="10">
        <v>1.1999999999999999E-3</v>
      </c>
      <c r="K15" s="9" t="str">
        <f t="shared" si="0"/>
        <v>Yes</v>
      </c>
    </row>
    <row r="16" spans="1:11" x14ac:dyDescent="0.25">
      <c r="A16" s="3" t="s">
        <v>165</v>
      </c>
      <c r="B16" s="35" t="s">
        <v>275</v>
      </c>
      <c r="C16" s="9">
        <v>100</v>
      </c>
      <c r="D16" s="9" t="str">
        <f>IF($B16="N/A","N/A",IF(C16&gt;98,"Yes","No"))</f>
        <v>Yes</v>
      </c>
      <c r="E16" s="9">
        <v>100</v>
      </c>
      <c r="F16" s="9" t="str">
        <f>IF($B16="N/A","N/A",IF(E16&gt;98,"Yes","No"))</f>
        <v>Yes</v>
      </c>
      <c r="G16" s="9">
        <v>99.999814995999998</v>
      </c>
      <c r="H16" s="9" t="str">
        <f>IF($B16="N/A","N/A",IF(G16&gt;98,"Yes","No"))</f>
        <v>Yes</v>
      </c>
      <c r="I16" s="10">
        <v>0</v>
      </c>
      <c r="J16" s="10">
        <v>0</v>
      </c>
      <c r="K16" s="9" t="str">
        <f t="shared" si="0"/>
        <v>Yes</v>
      </c>
    </row>
    <row r="17" spans="1:11" x14ac:dyDescent="0.25">
      <c r="A17" s="3" t="s">
        <v>21</v>
      </c>
      <c r="B17" s="35" t="s">
        <v>275</v>
      </c>
      <c r="C17" s="9">
        <v>99.959851474000004</v>
      </c>
      <c r="D17" s="9" t="str">
        <f>IF($B17="N/A","N/A",IF(C17&gt;98,"Yes","No"))</f>
        <v>Yes</v>
      </c>
      <c r="E17" s="9">
        <v>99.975680777999997</v>
      </c>
      <c r="F17" s="9" t="str">
        <f>IF($B17="N/A","N/A",IF(E17&gt;98,"Yes","No"))</f>
        <v>Yes</v>
      </c>
      <c r="G17" s="9">
        <v>99.976030412</v>
      </c>
      <c r="H17" s="9" t="str">
        <f>IF($B17="N/A","N/A",IF(G17&gt;98,"Yes","No"))</f>
        <v>Yes</v>
      </c>
      <c r="I17" s="10">
        <v>1.5800000000000002E-2</v>
      </c>
      <c r="J17" s="10">
        <v>2.9999999999999997E-4</v>
      </c>
      <c r="K17" s="9" t="str">
        <f t="shared" si="0"/>
        <v>Yes</v>
      </c>
    </row>
    <row r="18" spans="1:11" x14ac:dyDescent="0.25">
      <c r="A18" s="3" t="s">
        <v>53</v>
      </c>
      <c r="B18" s="35" t="s">
        <v>275</v>
      </c>
      <c r="C18" s="9">
        <v>99.999689544999995</v>
      </c>
      <c r="D18" s="9" t="str">
        <f>IF($B18="N/A","N/A",IF(C18&gt;98,"Yes","No"))</f>
        <v>Yes</v>
      </c>
      <c r="E18" s="9">
        <v>99.992176881000006</v>
      </c>
      <c r="F18" s="9" t="str">
        <f>IF($B18="N/A","N/A",IF(E18&gt;98,"Yes","No"))</f>
        <v>Yes</v>
      </c>
      <c r="G18" s="9">
        <v>99.992831093000007</v>
      </c>
      <c r="H18" s="9" t="str">
        <f>IF($B18="N/A","N/A",IF(G18&gt;98,"Yes","No"))</f>
        <v>Yes</v>
      </c>
      <c r="I18" s="10">
        <v>-8.0000000000000002E-3</v>
      </c>
      <c r="J18" s="10">
        <v>6.9999999999999999E-4</v>
      </c>
      <c r="K18" s="9" t="str">
        <f t="shared" si="0"/>
        <v>Yes</v>
      </c>
    </row>
    <row r="19" spans="1:11" ht="12.75" customHeight="1" x14ac:dyDescent="0.25">
      <c r="A19" s="3" t="s">
        <v>678</v>
      </c>
      <c r="B19" s="35" t="s">
        <v>223</v>
      </c>
      <c r="C19" s="9">
        <v>99.463042694999999</v>
      </c>
      <c r="D19" s="9" t="str">
        <f>IF($B19="N/A","N/A",IF(C19&gt;100,"No",IF(C19&lt;98,"No","Yes")))</f>
        <v>Yes</v>
      </c>
      <c r="E19" s="9">
        <v>99.382912371000003</v>
      </c>
      <c r="F19" s="9" t="str">
        <f>IF($B19="N/A","N/A",IF(E19&gt;100,"No",IF(E19&lt;98,"No","Yes")))</f>
        <v>Yes</v>
      </c>
      <c r="G19" s="9">
        <v>99.464399889000006</v>
      </c>
      <c r="H19" s="9" t="str">
        <f>IF($B19="N/A","N/A",IF(G19&gt;100,"No",IF(G19&lt;98,"No","Yes")))</f>
        <v>Yes</v>
      </c>
      <c r="I19" s="10">
        <v>-8.1000000000000003E-2</v>
      </c>
      <c r="J19" s="10">
        <v>8.2000000000000003E-2</v>
      </c>
      <c r="K19" s="9" t="str">
        <f>IF(J19="Div by 0", "N/A", IF(J19="N/A","N/A", IF(J19&gt;30, "No", IF(J19&lt;-30, "No", "Yes"))))</f>
        <v>Yes</v>
      </c>
    </row>
    <row r="20" spans="1:11" x14ac:dyDescent="0.25">
      <c r="A20" s="3" t="s">
        <v>679</v>
      </c>
      <c r="B20" s="35" t="s">
        <v>223</v>
      </c>
      <c r="C20" s="9">
        <v>99.837497576000004</v>
      </c>
      <c r="D20" s="9" t="str">
        <f>IF($B20="N/A","N/A",IF(C20&gt;100,"No",IF(C20&lt;98,"No","Yes")))</f>
        <v>Yes</v>
      </c>
      <c r="E20" s="9">
        <v>99.766054342000004</v>
      </c>
      <c r="F20" s="9" t="str">
        <f>IF($B20="N/A","N/A",IF(E20&gt;100,"No",IF(E20&lt;98,"No","Yes")))</f>
        <v>Yes</v>
      </c>
      <c r="G20" s="9">
        <v>99.721699681000004</v>
      </c>
      <c r="H20" s="9" t="str">
        <f>IF($B20="N/A","N/A",IF(G20&gt;100,"No",IF(G20&lt;98,"No","Yes")))</f>
        <v>Yes</v>
      </c>
      <c r="I20" s="10">
        <v>-7.1999999999999995E-2</v>
      </c>
      <c r="J20" s="10">
        <v>-4.3999999999999997E-2</v>
      </c>
      <c r="K20" s="9" t="str">
        <f>IF(J20="Div by 0", "N/A", IF(J20="N/A","N/A", IF(J20&gt;30, "No", IF(J20&lt;-30, "No", "Yes"))))</f>
        <v>Yes</v>
      </c>
    </row>
    <row r="21" spans="1:11" x14ac:dyDescent="0.25">
      <c r="A21" s="3" t="s">
        <v>680</v>
      </c>
      <c r="B21" s="35" t="s">
        <v>223</v>
      </c>
      <c r="C21" s="9">
        <v>99.837497576000004</v>
      </c>
      <c r="D21" s="9" t="str">
        <f>IF($B21="N/A","N/A",IF(C21&gt;100,"No",IF(C21&lt;98,"No","Yes")))</f>
        <v>Yes</v>
      </c>
      <c r="E21" s="9">
        <v>99.766054342000004</v>
      </c>
      <c r="F21" s="9" t="str">
        <f>IF($B21="N/A","N/A",IF(E21&gt;100,"No",IF(E21&lt;98,"No","Yes")))</f>
        <v>Yes</v>
      </c>
      <c r="G21" s="9">
        <v>99.721699681000004</v>
      </c>
      <c r="H21" s="9" t="str">
        <f>IF($B21="N/A","N/A",IF(G21&gt;100,"No",IF(G21&lt;98,"No","Yes")))</f>
        <v>Yes</v>
      </c>
      <c r="I21" s="10">
        <v>-7.1999999999999995E-2</v>
      </c>
      <c r="J21" s="10">
        <v>-4.3999999999999997E-2</v>
      </c>
      <c r="K21" s="9" t="str">
        <f>IF(J21="Div by 0", "N/A", IF(J21="N/A","N/A", IF(J21&gt;30, "No", IF(J21&lt;-30, "No", "Yes"))))</f>
        <v>Yes</v>
      </c>
    </row>
    <row r="22" spans="1:11" ht="15" customHeight="1" x14ac:dyDescent="0.25">
      <c r="A22" s="3" t="s">
        <v>1713</v>
      </c>
      <c r="B22" s="35" t="s">
        <v>213</v>
      </c>
      <c r="C22" s="9">
        <v>66.970260160999999</v>
      </c>
      <c r="D22" s="9" t="str">
        <f>IF($B22="N/A","N/A",IF(C22&gt;15,"No",IF(C22&lt;-15,"No","Yes")))</f>
        <v>N/A</v>
      </c>
      <c r="E22" s="9">
        <v>66.898470263999997</v>
      </c>
      <c r="F22" s="9" t="str">
        <f>IF($B22="N/A","N/A",IF(E22&gt;15,"No",IF(E22&lt;-15,"No","Yes")))</f>
        <v>N/A</v>
      </c>
      <c r="G22" s="9">
        <v>64.362129519999996</v>
      </c>
      <c r="H22" s="9" t="str">
        <f>IF($B22="N/A","N/A",IF(G22&gt;15,"No",IF(G22&lt;-15,"No","Yes")))</f>
        <v>N/A</v>
      </c>
      <c r="I22" s="10">
        <v>-0.107</v>
      </c>
      <c r="J22" s="10">
        <v>-3.79</v>
      </c>
      <c r="K22" s="9" t="str">
        <f t="shared" ref="K22:K31" si="1">IF(J22="Div by 0", "N/A", IF(J22="N/A","N/A", IF(J22&gt;30, "No", IF(J22&lt;-30, "No", "Yes"))))</f>
        <v>Yes</v>
      </c>
    </row>
    <row r="23" spans="1:11" x14ac:dyDescent="0.25">
      <c r="A23" s="3" t="s">
        <v>940</v>
      </c>
      <c r="B23" s="35" t="s">
        <v>213</v>
      </c>
      <c r="C23" s="9">
        <v>32.503853933000002</v>
      </c>
      <c r="D23" s="9" t="str">
        <f>IF($B23="N/A","N/A",IF(C23&gt;15,"No",IF(C23&lt;-15,"No","Yes")))</f>
        <v>N/A</v>
      </c>
      <c r="E23" s="9">
        <v>31.924057355999999</v>
      </c>
      <c r="F23" s="9" t="str">
        <f>IF($B23="N/A","N/A",IF(E23&gt;15,"No",IF(E23&lt;-15,"No","Yes")))</f>
        <v>N/A</v>
      </c>
      <c r="G23" s="9">
        <v>33.832888511999997</v>
      </c>
      <c r="H23" s="9" t="str">
        <f>IF($B23="N/A","N/A",IF(G23&gt;15,"No",IF(G23&lt;-15,"No","Yes")))</f>
        <v>N/A</v>
      </c>
      <c r="I23" s="10">
        <v>-1.78</v>
      </c>
      <c r="J23" s="10">
        <v>5.9790000000000001</v>
      </c>
      <c r="K23" s="9" t="str">
        <f t="shared" si="1"/>
        <v>Yes</v>
      </c>
    </row>
    <row r="24" spans="1:11" ht="25" x14ac:dyDescent="0.25">
      <c r="A24" s="3" t="s">
        <v>941</v>
      </c>
      <c r="B24" s="35" t="s">
        <v>213</v>
      </c>
      <c r="C24" s="9">
        <v>0.1722771729</v>
      </c>
      <c r="D24" s="9" t="str">
        <f>IF($B24="N/A","N/A",IF(C24&gt;15,"No",IF(C24&lt;-15,"No","Yes")))</f>
        <v>N/A</v>
      </c>
      <c r="E24" s="9">
        <v>0.16010992909999999</v>
      </c>
      <c r="F24" s="9" t="str">
        <f>IF($B24="N/A","N/A",IF(E24&gt;15,"No",IF(E24&lt;-15,"No","Yes")))</f>
        <v>N/A</v>
      </c>
      <c r="G24" s="9">
        <v>0.13394336949999999</v>
      </c>
      <c r="H24" s="9" t="str">
        <f>IF($B24="N/A","N/A",IF(G24&gt;15,"No",IF(G24&lt;-15,"No","Yes")))</f>
        <v>N/A</v>
      </c>
      <c r="I24" s="10">
        <v>-7.06</v>
      </c>
      <c r="J24" s="10">
        <v>-16.3</v>
      </c>
      <c r="K24" s="9" t="str">
        <f t="shared" si="1"/>
        <v>Yes</v>
      </c>
    </row>
    <row r="25" spans="1:11" x14ac:dyDescent="0.25">
      <c r="A25" s="3" t="s">
        <v>166</v>
      </c>
      <c r="B25" s="35" t="s">
        <v>213</v>
      </c>
      <c r="C25" s="9">
        <v>99.837497576000004</v>
      </c>
      <c r="D25" s="9" t="str">
        <f t="shared" ref="D25:D27" si="2">IF($B25="N/A","N/A",IF(C25&gt;15,"No",IF(C25&lt;-15,"No","Yes")))</f>
        <v>N/A</v>
      </c>
      <c r="E25" s="9">
        <v>99.766054342000004</v>
      </c>
      <c r="F25" s="9" t="str">
        <f t="shared" ref="F25:F27" si="3">IF($B25="N/A","N/A",IF(E25&gt;15,"No",IF(E25&lt;-15,"No","Yes")))</f>
        <v>N/A</v>
      </c>
      <c r="G25" s="9">
        <v>99.721699681000004</v>
      </c>
      <c r="H25" s="9" t="str">
        <f t="shared" ref="H25:H27" si="4">IF($B25="N/A","N/A",IF(G25&gt;15,"No",IF(G25&lt;-15,"No","Yes")))</f>
        <v>N/A</v>
      </c>
      <c r="I25" s="10">
        <v>-7.1999999999999995E-2</v>
      </c>
      <c r="J25" s="10">
        <v>-4.3999999999999997E-2</v>
      </c>
      <c r="K25" s="9" t="str">
        <f t="shared" si="1"/>
        <v>Yes</v>
      </c>
    </row>
    <row r="26" spans="1:11" x14ac:dyDescent="0.25">
      <c r="A26" s="3" t="s">
        <v>167</v>
      </c>
      <c r="B26" s="35" t="s">
        <v>213</v>
      </c>
      <c r="C26" s="9">
        <v>99.837497576000004</v>
      </c>
      <c r="D26" s="9" t="str">
        <f t="shared" si="2"/>
        <v>N/A</v>
      </c>
      <c r="E26" s="9">
        <v>99.766054342000004</v>
      </c>
      <c r="F26" s="9" t="str">
        <f t="shared" si="3"/>
        <v>N/A</v>
      </c>
      <c r="G26" s="9">
        <v>99.721699681000004</v>
      </c>
      <c r="H26" s="9" t="str">
        <f t="shared" si="4"/>
        <v>N/A</v>
      </c>
      <c r="I26" s="10">
        <v>-7.1999999999999995E-2</v>
      </c>
      <c r="J26" s="10">
        <v>-4.3999999999999997E-2</v>
      </c>
      <c r="K26" s="9" t="str">
        <f t="shared" si="1"/>
        <v>Yes</v>
      </c>
    </row>
    <row r="27" spans="1:11" x14ac:dyDescent="0.25">
      <c r="A27" s="3" t="s">
        <v>168</v>
      </c>
      <c r="B27" s="35" t="s">
        <v>213</v>
      </c>
      <c r="C27" s="9">
        <v>99.837497576000004</v>
      </c>
      <c r="D27" s="9" t="str">
        <f t="shared" si="2"/>
        <v>N/A</v>
      </c>
      <c r="E27" s="9">
        <v>99.766054342000004</v>
      </c>
      <c r="F27" s="9" t="str">
        <f t="shared" si="3"/>
        <v>N/A</v>
      </c>
      <c r="G27" s="9">
        <v>99.721699681000004</v>
      </c>
      <c r="H27" s="9" t="str">
        <f t="shared" si="4"/>
        <v>N/A</v>
      </c>
      <c r="I27" s="10">
        <v>-7.1999999999999995E-2</v>
      </c>
      <c r="J27" s="10">
        <v>-4.3999999999999997E-2</v>
      </c>
      <c r="K27" s="9" t="str">
        <f t="shared" si="1"/>
        <v>Yes</v>
      </c>
    </row>
    <row r="28" spans="1:11" x14ac:dyDescent="0.25">
      <c r="A28" s="3" t="s">
        <v>54</v>
      </c>
      <c r="B28" s="35" t="s">
        <v>213</v>
      </c>
      <c r="C28" s="9">
        <v>13.098395811</v>
      </c>
      <c r="D28" s="9" t="str">
        <f>IF($B28="N/A","N/A",IF(C28&gt;15,"No",IF(C28&lt;-15,"No","Yes")))</f>
        <v>N/A</v>
      </c>
      <c r="E28" s="9">
        <v>12.995981349999999</v>
      </c>
      <c r="F28" s="9" t="str">
        <f>IF($B28="N/A","N/A",IF(E28&gt;15,"No",IF(E28&lt;-15,"No","Yes")))</f>
        <v>N/A</v>
      </c>
      <c r="G28" s="9">
        <v>12.177392846</v>
      </c>
      <c r="H28" s="9" t="str">
        <f>IF($B28="N/A","N/A",IF(G28&gt;15,"No",IF(G28&lt;-15,"No","Yes")))</f>
        <v>N/A</v>
      </c>
      <c r="I28" s="10">
        <v>-0.78200000000000003</v>
      </c>
      <c r="J28" s="10">
        <v>-6.3</v>
      </c>
      <c r="K28" s="9" t="str">
        <f t="shared" si="1"/>
        <v>Yes</v>
      </c>
    </row>
    <row r="29" spans="1:11" x14ac:dyDescent="0.25">
      <c r="A29" s="3" t="s">
        <v>55</v>
      </c>
      <c r="B29" s="35" t="s">
        <v>213</v>
      </c>
      <c r="C29" s="9">
        <v>86.739101765000001</v>
      </c>
      <c r="D29" s="9" t="str">
        <f>IF($B29="N/A","N/A",IF(C29&gt;15,"No",IF(C29&lt;-15,"No","Yes")))</f>
        <v>N/A</v>
      </c>
      <c r="E29" s="9">
        <v>86.770072992999999</v>
      </c>
      <c r="F29" s="9" t="str">
        <f>IF($B29="N/A","N/A",IF(E29&gt;15,"No",IF(E29&lt;-15,"No","Yes")))</f>
        <v>N/A</v>
      </c>
      <c r="G29" s="9">
        <v>87.544306835</v>
      </c>
      <c r="H29" s="9" t="str">
        <f>IF($B29="N/A","N/A",IF(G29&gt;15,"No",IF(G29&lt;-15,"No","Yes")))</f>
        <v>N/A</v>
      </c>
      <c r="I29" s="10">
        <v>3.5700000000000003E-2</v>
      </c>
      <c r="J29" s="10">
        <v>0.89229999999999998</v>
      </c>
      <c r="K29" s="9" t="str">
        <f t="shared" si="1"/>
        <v>Yes</v>
      </c>
    </row>
    <row r="30" spans="1:11" x14ac:dyDescent="0.25">
      <c r="A30" s="3" t="s">
        <v>56</v>
      </c>
      <c r="B30" s="35" t="s">
        <v>213</v>
      </c>
      <c r="C30" s="9">
        <v>78.984955532000001</v>
      </c>
      <c r="D30" s="9" t="str">
        <f>IF($B30="N/A","N/A",IF(C30&gt;15,"No",IF(C30&lt;-15,"No","Yes")))</f>
        <v>N/A</v>
      </c>
      <c r="E30" s="9">
        <v>79.463374689999995</v>
      </c>
      <c r="F30" s="9" t="str">
        <f>IF($B30="N/A","N/A",IF(E30&gt;15,"No",IF(E30&lt;-15,"No","Yes")))</f>
        <v>N/A</v>
      </c>
      <c r="G30" s="9">
        <v>80.128497332999999</v>
      </c>
      <c r="H30" s="9" t="str">
        <f>IF($B30="N/A","N/A",IF(G30&gt;15,"No",IF(G30&lt;-15,"No","Yes")))</f>
        <v>N/A</v>
      </c>
      <c r="I30" s="10">
        <v>0.60570000000000002</v>
      </c>
      <c r="J30" s="10">
        <v>0.83699999999999997</v>
      </c>
      <c r="K30" s="9" t="str">
        <f t="shared" si="1"/>
        <v>Yes</v>
      </c>
    </row>
    <row r="31" spans="1:11" x14ac:dyDescent="0.25">
      <c r="A31" s="3" t="s">
        <v>57</v>
      </c>
      <c r="B31" s="35" t="s">
        <v>213</v>
      </c>
      <c r="C31" s="9">
        <v>18.130407558000002</v>
      </c>
      <c r="D31" s="9" t="str">
        <f>IF($B31="N/A","N/A",IF(C31&gt;15,"No",IF(C31&lt;-15,"No","Yes")))</f>
        <v>N/A</v>
      </c>
      <c r="E31" s="9">
        <v>17.249492223000001</v>
      </c>
      <c r="F31" s="9" t="str">
        <f>IF($B31="N/A","N/A",IF(E31&gt;15,"No",IF(E31&lt;-15,"No","Yes")))</f>
        <v>N/A</v>
      </c>
      <c r="G31" s="9">
        <v>14.808353147</v>
      </c>
      <c r="H31" s="9" t="str">
        <f>IF($B31="N/A","N/A",IF(G31&gt;15,"No",IF(G31&lt;-15,"No","Yes")))</f>
        <v>N/A</v>
      </c>
      <c r="I31" s="10">
        <v>-4.8600000000000003</v>
      </c>
      <c r="J31" s="10">
        <v>-14.2</v>
      </c>
      <c r="K31" s="9" t="str">
        <f t="shared" si="1"/>
        <v>Yes</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2" t="s">
        <v>12</v>
      </c>
      <c r="B6" s="71" t="s">
        <v>213</v>
      </c>
      <c r="C6" s="36">
        <v>0</v>
      </c>
      <c r="D6" s="9" t="str">
        <f t="shared" ref="D6:F18" si="0">IF($B6="N/A","N/A",IF(C6&lt;0,"No","Yes"))</f>
        <v>N/A</v>
      </c>
      <c r="E6" s="36">
        <v>0</v>
      </c>
      <c r="F6" s="9" t="str">
        <f t="shared" si="0"/>
        <v>N/A</v>
      </c>
      <c r="G6" s="36">
        <v>1594870</v>
      </c>
      <c r="H6" s="9" t="str">
        <f t="shared" ref="H6:H18" si="1">IF($B6="N/A","N/A",IF(G6&lt;0,"No","Yes"))</f>
        <v>N/A</v>
      </c>
      <c r="I6" s="10" t="s">
        <v>1746</v>
      </c>
      <c r="J6" s="10" t="s">
        <v>1746</v>
      </c>
      <c r="K6" s="9" t="str">
        <f t="shared" ref="K6:K18" si="2">IF(J6="Div by 0", "N/A", IF(J6="N/A","N/A", IF(J6&gt;30, "No", IF(J6&lt;-30, "No", "Yes"))))</f>
        <v>N/A</v>
      </c>
    </row>
    <row r="7" spans="1:11" x14ac:dyDescent="0.25">
      <c r="A7" s="26" t="s">
        <v>445</v>
      </c>
      <c r="B7" s="71" t="s">
        <v>213</v>
      </c>
      <c r="C7" s="9" t="s">
        <v>1746</v>
      </c>
      <c r="D7" s="9" t="str">
        <f t="shared" si="0"/>
        <v>N/A</v>
      </c>
      <c r="E7" s="9" t="s">
        <v>1746</v>
      </c>
      <c r="F7" s="9" t="str">
        <f t="shared" si="0"/>
        <v>N/A</v>
      </c>
      <c r="G7" s="9">
        <v>0.1622702791</v>
      </c>
      <c r="H7" s="9" t="str">
        <f t="shared" si="1"/>
        <v>N/A</v>
      </c>
      <c r="I7" s="10" t="s">
        <v>1746</v>
      </c>
      <c r="J7" s="10" t="s">
        <v>1746</v>
      </c>
      <c r="K7" s="9" t="str">
        <f t="shared" si="2"/>
        <v>N/A</v>
      </c>
    </row>
    <row r="8" spans="1:11" x14ac:dyDescent="0.25">
      <c r="A8" s="26" t="s">
        <v>446</v>
      </c>
      <c r="B8" s="71" t="s">
        <v>213</v>
      </c>
      <c r="C8" s="9" t="s">
        <v>1746</v>
      </c>
      <c r="D8" s="9" t="str">
        <f t="shared" si="0"/>
        <v>N/A</v>
      </c>
      <c r="E8" s="9" t="s">
        <v>1746</v>
      </c>
      <c r="F8" s="9" t="str">
        <f t="shared" si="0"/>
        <v>N/A</v>
      </c>
      <c r="G8" s="9">
        <v>37.976073284999998</v>
      </c>
      <c r="H8" s="9" t="str">
        <f t="shared" si="1"/>
        <v>N/A</v>
      </c>
      <c r="I8" s="10" t="s">
        <v>1746</v>
      </c>
      <c r="J8" s="10" t="s">
        <v>1746</v>
      </c>
      <c r="K8" s="9" t="str">
        <f t="shared" si="2"/>
        <v>N/A</v>
      </c>
    </row>
    <row r="9" spans="1:11" x14ac:dyDescent="0.25">
      <c r="A9" s="26" t="s">
        <v>447</v>
      </c>
      <c r="B9" s="71" t="s">
        <v>213</v>
      </c>
      <c r="C9" s="9" t="s">
        <v>1746</v>
      </c>
      <c r="D9" s="9" t="str">
        <f t="shared" si="0"/>
        <v>N/A</v>
      </c>
      <c r="E9" s="9" t="s">
        <v>1746</v>
      </c>
      <c r="F9" s="9" t="str">
        <f t="shared" si="0"/>
        <v>N/A</v>
      </c>
      <c r="G9" s="9">
        <v>19.560591145</v>
      </c>
      <c r="H9" s="9" t="str">
        <f t="shared" si="1"/>
        <v>N/A</v>
      </c>
      <c r="I9" s="10" t="s">
        <v>1746</v>
      </c>
      <c r="J9" s="10" t="s">
        <v>1746</v>
      </c>
      <c r="K9" s="9" t="str">
        <f t="shared" si="2"/>
        <v>N/A</v>
      </c>
    </row>
    <row r="10" spans="1:11" x14ac:dyDescent="0.25">
      <c r="A10" s="26" t="s">
        <v>448</v>
      </c>
      <c r="B10" s="71" t="s">
        <v>213</v>
      </c>
      <c r="C10" s="9" t="s">
        <v>1746</v>
      </c>
      <c r="D10" s="9" t="str">
        <f t="shared" si="0"/>
        <v>N/A</v>
      </c>
      <c r="E10" s="9" t="s">
        <v>1746</v>
      </c>
      <c r="F10" s="9" t="str">
        <f t="shared" si="0"/>
        <v>N/A</v>
      </c>
      <c r="G10" s="9">
        <v>41.056763246999999</v>
      </c>
      <c r="H10" s="9" t="str">
        <f t="shared" si="1"/>
        <v>N/A</v>
      </c>
      <c r="I10" s="10" t="s">
        <v>1746</v>
      </c>
      <c r="J10" s="10" t="s">
        <v>1746</v>
      </c>
      <c r="K10" s="9" t="str">
        <f t="shared" si="2"/>
        <v>N/A</v>
      </c>
    </row>
    <row r="11" spans="1:11" x14ac:dyDescent="0.25">
      <c r="A11" s="2" t="s">
        <v>207</v>
      </c>
      <c r="B11" s="71" t="s">
        <v>213</v>
      </c>
      <c r="C11" s="9" t="s">
        <v>1746</v>
      </c>
      <c r="D11" s="9" t="str">
        <f t="shared" si="0"/>
        <v>N/A</v>
      </c>
      <c r="E11" s="9" t="s">
        <v>1746</v>
      </c>
      <c r="F11" s="9" t="str">
        <f t="shared" si="0"/>
        <v>N/A</v>
      </c>
      <c r="G11" s="9">
        <v>95.386332428000003</v>
      </c>
      <c r="H11" s="9" t="str">
        <f t="shared" si="1"/>
        <v>N/A</v>
      </c>
      <c r="I11" s="10" t="s">
        <v>1746</v>
      </c>
      <c r="J11" s="10" t="s">
        <v>1746</v>
      </c>
      <c r="K11" s="9" t="str">
        <f t="shared" si="2"/>
        <v>N/A</v>
      </c>
    </row>
    <row r="12" spans="1:11" x14ac:dyDescent="0.25">
      <c r="A12" s="2" t="s">
        <v>939</v>
      </c>
      <c r="B12" s="71" t="s">
        <v>213</v>
      </c>
      <c r="C12" s="9" t="s">
        <v>1746</v>
      </c>
      <c r="D12" s="9" t="str">
        <f t="shared" si="0"/>
        <v>N/A</v>
      </c>
      <c r="E12" s="9" t="s">
        <v>1746</v>
      </c>
      <c r="F12" s="9" t="str">
        <f t="shared" si="0"/>
        <v>N/A</v>
      </c>
      <c r="G12" s="9">
        <v>0</v>
      </c>
      <c r="H12" s="9" t="str">
        <f t="shared" si="1"/>
        <v>N/A</v>
      </c>
      <c r="I12" s="10" t="s">
        <v>1746</v>
      </c>
      <c r="J12" s="10" t="s">
        <v>1746</v>
      </c>
      <c r="K12" s="9" t="str">
        <f t="shared" si="2"/>
        <v>N/A</v>
      </c>
    </row>
    <row r="13" spans="1:11" x14ac:dyDescent="0.25">
      <c r="A13" s="2" t="s">
        <v>51</v>
      </c>
      <c r="B13" s="71" t="s">
        <v>213</v>
      </c>
      <c r="C13" s="9" t="s">
        <v>1746</v>
      </c>
      <c r="D13" s="9" t="str">
        <f t="shared" si="0"/>
        <v>N/A</v>
      </c>
      <c r="E13" s="9" t="s">
        <v>1746</v>
      </c>
      <c r="F13" s="9" t="str">
        <f t="shared" si="0"/>
        <v>N/A</v>
      </c>
      <c r="G13" s="9">
        <v>99.222444463000002</v>
      </c>
      <c r="H13" s="9" t="str">
        <f t="shared" si="1"/>
        <v>N/A</v>
      </c>
      <c r="I13" s="10" t="s">
        <v>1746</v>
      </c>
      <c r="J13" s="10" t="s">
        <v>1746</v>
      </c>
      <c r="K13" s="9" t="str">
        <f t="shared" si="2"/>
        <v>N/A</v>
      </c>
    </row>
    <row r="14" spans="1:11" x14ac:dyDescent="0.25">
      <c r="A14" s="2" t="s">
        <v>52</v>
      </c>
      <c r="B14" s="71" t="s">
        <v>213</v>
      </c>
      <c r="C14" s="9" t="s">
        <v>1746</v>
      </c>
      <c r="D14" s="9" t="str">
        <f t="shared" si="0"/>
        <v>N/A</v>
      </c>
      <c r="E14" s="9" t="s">
        <v>1746</v>
      </c>
      <c r="F14" s="9" t="str">
        <f t="shared" si="0"/>
        <v>N/A</v>
      </c>
      <c r="G14" s="9">
        <v>0.77755553740000005</v>
      </c>
      <c r="H14" s="9" t="str">
        <f t="shared" si="1"/>
        <v>N/A</v>
      </c>
      <c r="I14" s="10" t="s">
        <v>1746</v>
      </c>
      <c r="J14" s="10" t="s">
        <v>1746</v>
      </c>
      <c r="K14" s="9" t="str">
        <f t="shared" si="2"/>
        <v>N/A</v>
      </c>
    </row>
    <row r="15" spans="1:11" x14ac:dyDescent="0.25">
      <c r="A15" s="2" t="s">
        <v>164</v>
      </c>
      <c r="B15" s="71" t="s">
        <v>213</v>
      </c>
      <c r="C15" s="9" t="s">
        <v>1746</v>
      </c>
      <c r="D15" s="9" t="str">
        <f t="shared" si="0"/>
        <v>N/A</v>
      </c>
      <c r="E15" s="9" t="s">
        <v>1746</v>
      </c>
      <c r="F15" s="9" t="str">
        <f t="shared" si="0"/>
        <v>N/A</v>
      </c>
      <c r="G15" s="9">
        <v>99.163585510999994</v>
      </c>
      <c r="H15" s="9" t="str">
        <f t="shared" si="1"/>
        <v>N/A</v>
      </c>
      <c r="I15" s="10" t="s">
        <v>1746</v>
      </c>
      <c r="J15" s="10" t="s">
        <v>1746</v>
      </c>
      <c r="K15" s="9" t="str">
        <f t="shared" si="2"/>
        <v>N/A</v>
      </c>
    </row>
    <row r="16" spans="1:11" x14ac:dyDescent="0.25">
      <c r="A16" s="2" t="s">
        <v>165</v>
      </c>
      <c r="B16" s="71" t="s">
        <v>213</v>
      </c>
      <c r="C16" s="9" t="s">
        <v>1746</v>
      </c>
      <c r="D16" s="9" t="str">
        <f t="shared" si="0"/>
        <v>N/A</v>
      </c>
      <c r="E16" s="9" t="s">
        <v>1746</v>
      </c>
      <c r="F16" s="9" t="str">
        <f t="shared" si="0"/>
        <v>N/A</v>
      </c>
      <c r="G16" s="9">
        <v>100</v>
      </c>
      <c r="H16" s="9" t="str">
        <f t="shared" si="1"/>
        <v>N/A</v>
      </c>
      <c r="I16" s="10" t="s">
        <v>1746</v>
      </c>
      <c r="J16" s="10" t="s">
        <v>1746</v>
      </c>
      <c r="K16" s="9" t="str">
        <f t="shared" si="2"/>
        <v>N/A</v>
      </c>
    </row>
    <row r="17" spans="1:11" x14ac:dyDescent="0.25">
      <c r="A17" s="2" t="s">
        <v>21</v>
      </c>
      <c r="B17" s="71" t="s">
        <v>213</v>
      </c>
      <c r="C17" s="9" t="s">
        <v>1746</v>
      </c>
      <c r="D17" s="9" t="str">
        <f t="shared" si="0"/>
        <v>N/A</v>
      </c>
      <c r="E17" s="9" t="s">
        <v>1746</v>
      </c>
      <c r="F17" s="9" t="str">
        <f t="shared" si="0"/>
        <v>N/A</v>
      </c>
      <c r="G17" s="9">
        <v>99.932068180000002</v>
      </c>
      <c r="H17" s="9" t="str">
        <f t="shared" si="1"/>
        <v>N/A</v>
      </c>
      <c r="I17" s="10" t="s">
        <v>1746</v>
      </c>
      <c r="J17" s="10" t="s">
        <v>1746</v>
      </c>
      <c r="K17" s="9" t="str">
        <f t="shared" si="2"/>
        <v>N/A</v>
      </c>
    </row>
    <row r="18" spans="1:11" x14ac:dyDescent="0.25">
      <c r="A18" s="2" t="s">
        <v>53</v>
      </c>
      <c r="B18" s="71" t="s">
        <v>213</v>
      </c>
      <c r="C18" s="9" t="s">
        <v>1746</v>
      </c>
      <c r="D18" s="9" t="str">
        <f t="shared" si="0"/>
        <v>N/A</v>
      </c>
      <c r="E18" s="9" t="s">
        <v>1746</v>
      </c>
      <c r="F18" s="9" t="str">
        <f t="shared" si="0"/>
        <v>N/A</v>
      </c>
      <c r="G18" s="9">
        <v>99.151073417999996</v>
      </c>
      <c r="H18" s="9" t="str">
        <f t="shared" si="1"/>
        <v>N/A</v>
      </c>
      <c r="I18" s="10" t="s">
        <v>1746</v>
      </c>
      <c r="J18" s="10" t="s">
        <v>1746</v>
      </c>
      <c r="K18" s="9" t="str">
        <f t="shared" si="2"/>
        <v>N/A</v>
      </c>
    </row>
    <row r="19" spans="1:11" x14ac:dyDescent="0.25">
      <c r="A19" s="3" t="s">
        <v>678</v>
      </c>
      <c r="B19" s="71" t="s">
        <v>213</v>
      </c>
      <c r="C19" s="9" t="s">
        <v>1746</v>
      </c>
      <c r="D19" s="9" t="str">
        <f t="shared" ref="D19:D21" si="3">IF($B19="N/A","N/A",IF(C19&lt;0,"No","Yes"))</f>
        <v>N/A</v>
      </c>
      <c r="E19" s="9" t="s">
        <v>1746</v>
      </c>
      <c r="F19" s="9" t="str">
        <f t="shared" ref="F19:F21" si="4">IF($B19="N/A","N/A",IF(E19&lt;0,"No","Yes"))</f>
        <v>N/A</v>
      </c>
      <c r="G19" s="9">
        <v>99.092214412000004</v>
      </c>
      <c r="H19" s="9" t="str">
        <f t="shared" ref="H19:H21" si="5">IF($B19="N/A","N/A",IF(G19&lt;0,"No","Yes"))</f>
        <v>N/A</v>
      </c>
      <c r="I19" s="10" t="s">
        <v>1746</v>
      </c>
      <c r="J19" s="10" t="s">
        <v>1746</v>
      </c>
      <c r="K19" s="9" t="str">
        <f>IF(J19="Div by 0", "N/A", IF(J19="N/A","N/A", IF(J19&gt;30, "No", IF(J19&lt;-30, "No", "Yes"))))</f>
        <v>N/A</v>
      </c>
    </row>
    <row r="20" spans="1:11" x14ac:dyDescent="0.25">
      <c r="A20" s="3" t="s">
        <v>679</v>
      </c>
      <c r="B20" s="71" t="s">
        <v>213</v>
      </c>
      <c r="C20" s="9" t="s">
        <v>1746</v>
      </c>
      <c r="D20" s="9" t="str">
        <f t="shared" si="3"/>
        <v>N/A</v>
      </c>
      <c r="E20" s="9" t="s">
        <v>1746</v>
      </c>
      <c r="F20" s="9" t="str">
        <f t="shared" si="4"/>
        <v>N/A</v>
      </c>
      <c r="G20" s="9">
        <v>99.187206481000004</v>
      </c>
      <c r="H20" s="9" t="str">
        <f t="shared" si="5"/>
        <v>N/A</v>
      </c>
      <c r="I20" s="10" t="s">
        <v>1746</v>
      </c>
      <c r="J20" s="10" t="s">
        <v>1746</v>
      </c>
      <c r="K20" s="9" t="str">
        <f>IF(J20="Div by 0", "N/A", IF(J20="N/A","N/A", IF(J20&gt;30, "No", IF(J20&lt;-30, "No", "Yes"))))</f>
        <v>N/A</v>
      </c>
    </row>
    <row r="21" spans="1:11" x14ac:dyDescent="0.25">
      <c r="A21" s="3" t="s">
        <v>680</v>
      </c>
      <c r="B21" s="71" t="s">
        <v>213</v>
      </c>
      <c r="C21" s="9" t="s">
        <v>1746</v>
      </c>
      <c r="D21" s="9" t="str">
        <f t="shared" si="3"/>
        <v>N/A</v>
      </c>
      <c r="E21" s="9" t="s">
        <v>1746</v>
      </c>
      <c r="F21" s="9" t="str">
        <f t="shared" si="4"/>
        <v>N/A</v>
      </c>
      <c r="G21" s="9">
        <v>99.187206481000004</v>
      </c>
      <c r="H21" s="9" t="str">
        <f t="shared" si="5"/>
        <v>N/A</v>
      </c>
      <c r="I21" s="10" t="s">
        <v>1746</v>
      </c>
      <c r="J21" s="10" t="s">
        <v>1746</v>
      </c>
      <c r="K21" s="9" t="str">
        <f>IF(J21="Div by 0", "N/A", IF(J21="N/A","N/A", IF(J21&gt;30, "No", IF(J21&lt;-30, "No", "Yes"))))</f>
        <v>N/A</v>
      </c>
    </row>
    <row r="22" spans="1:11" ht="16.5" customHeight="1" x14ac:dyDescent="0.25">
      <c r="A22" s="3" t="s">
        <v>1713</v>
      </c>
      <c r="B22" s="71" t="s">
        <v>213</v>
      </c>
      <c r="C22" s="9" t="s">
        <v>1746</v>
      </c>
      <c r="D22" s="9" t="str">
        <f t="shared" ref="D22:D31" si="6">IF($B22="N/A","N/A",IF(C22&lt;0,"No","Yes"))</f>
        <v>N/A</v>
      </c>
      <c r="E22" s="9" t="s">
        <v>1746</v>
      </c>
      <c r="F22" s="9" t="str">
        <f t="shared" ref="F22:F31" si="7">IF($B22="N/A","N/A",IF(E22&lt;0,"No","Yes"))</f>
        <v>N/A</v>
      </c>
      <c r="G22" s="9">
        <v>62.395367647999997</v>
      </c>
      <c r="I22" s="10" t="s">
        <v>1746</v>
      </c>
      <c r="J22" s="10" t="s">
        <v>1746</v>
      </c>
      <c r="K22" s="9" t="str">
        <f t="shared" ref="K22:K31" si="8">IF(J22="Div by 0", "N/A", IF(J22="N/A","N/A", IF(J22&gt;30, "No", IF(J22&lt;-30, "No", "Yes"))))</f>
        <v>N/A</v>
      </c>
    </row>
    <row r="23" spans="1:11" x14ac:dyDescent="0.25">
      <c r="A23" s="3" t="s">
        <v>942</v>
      </c>
      <c r="B23" s="71" t="s">
        <v>213</v>
      </c>
      <c r="C23" s="9" t="s">
        <v>1746</v>
      </c>
      <c r="D23" s="9" t="str">
        <f t="shared" si="6"/>
        <v>N/A</v>
      </c>
      <c r="E23" s="9" t="s">
        <v>1746</v>
      </c>
      <c r="F23" s="9" t="str">
        <f t="shared" si="7"/>
        <v>N/A</v>
      </c>
      <c r="G23" s="9">
        <v>35.785236414000003</v>
      </c>
      <c r="H23" s="9" t="str">
        <f t="shared" ref="H23:H31" si="9">IF($B23="N/A","N/A",IF(G23&lt;0,"No","Yes"))</f>
        <v>N/A</v>
      </c>
      <c r="I23" s="10" t="s">
        <v>1746</v>
      </c>
      <c r="J23" s="10" t="s">
        <v>1746</v>
      </c>
      <c r="K23" s="9" t="str">
        <f t="shared" si="8"/>
        <v>N/A</v>
      </c>
    </row>
    <row r="24" spans="1:11" ht="25" x14ac:dyDescent="0.25">
      <c r="A24" s="3" t="s">
        <v>943</v>
      </c>
      <c r="B24" s="71" t="s">
        <v>213</v>
      </c>
      <c r="C24" s="9" t="s">
        <v>1746</v>
      </c>
      <c r="D24" s="9" t="str">
        <f t="shared" si="6"/>
        <v>N/A</v>
      </c>
      <c r="E24" s="9" t="s">
        <v>1746</v>
      </c>
      <c r="F24" s="9" t="str">
        <f t="shared" si="7"/>
        <v>N/A</v>
      </c>
      <c r="G24" s="9">
        <v>4.9847322999999999E-2</v>
      </c>
      <c r="H24" s="9" t="str">
        <f t="shared" si="9"/>
        <v>N/A</v>
      </c>
      <c r="I24" s="10" t="s">
        <v>1746</v>
      </c>
      <c r="J24" s="10" t="s">
        <v>1746</v>
      </c>
      <c r="K24" s="9" t="str">
        <f t="shared" si="8"/>
        <v>N/A</v>
      </c>
    </row>
    <row r="25" spans="1:11" x14ac:dyDescent="0.25">
      <c r="A25" s="2" t="s">
        <v>166</v>
      </c>
      <c r="B25" s="71" t="s">
        <v>213</v>
      </c>
      <c r="C25" s="9" t="s">
        <v>1746</v>
      </c>
      <c r="D25" s="9" t="str">
        <f t="shared" si="6"/>
        <v>N/A</v>
      </c>
      <c r="E25" s="9" t="s">
        <v>1746</v>
      </c>
      <c r="F25" s="9" t="str">
        <f t="shared" si="7"/>
        <v>N/A</v>
      </c>
      <c r="G25" s="9">
        <v>99.187206481000004</v>
      </c>
      <c r="H25" s="9" t="str">
        <f t="shared" si="9"/>
        <v>N/A</v>
      </c>
      <c r="I25" s="10" t="s">
        <v>1746</v>
      </c>
      <c r="J25" s="10" t="s">
        <v>1746</v>
      </c>
      <c r="K25" s="9" t="str">
        <f t="shared" si="8"/>
        <v>N/A</v>
      </c>
    </row>
    <row r="26" spans="1:11" x14ac:dyDescent="0.25">
      <c r="A26" s="2" t="s">
        <v>167</v>
      </c>
      <c r="B26" s="71" t="s">
        <v>213</v>
      </c>
      <c r="C26" s="9" t="s">
        <v>1746</v>
      </c>
      <c r="D26" s="9" t="str">
        <f t="shared" si="6"/>
        <v>N/A</v>
      </c>
      <c r="E26" s="9" t="s">
        <v>1746</v>
      </c>
      <c r="F26" s="9" t="str">
        <f t="shared" si="7"/>
        <v>N/A</v>
      </c>
      <c r="G26" s="9">
        <v>99.187206481000004</v>
      </c>
      <c r="H26" s="9" t="str">
        <f t="shared" si="9"/>
        <v>N/A</v>
      </c>
      <c r="I26" s="10" t="s">
        <v>1746</v>
      </c>
      <c r="J26" s="10" t="s">
        <v>1746</v>
      </c>
      <c r="K26" s="9" t="str">
        <f t="shared" si="8"/>
        <v>N/A</v>
      </c>
    </row>
    <row r="27" spans="1:11" x14ac:dyDescent="0.25">
      <c r="A27" s="2" t="s">
        <v>168</v>
      </c>
      <c r="B27" s="71" t="s">
        <v>213</v>
      </c>
      <c r="C27" s="9" t="s">
        <v>1746</v>
      </c>
      <c r="D27" s="9" t="str">
        <f t="shared" si="6"/>
        <v>N/A</v>
      </c>
      <c r="E27" s="9" t="s">
        <v>1746</v>
      </c>
      <c r="F27" s="9" t="str">
        <f t="shared" si="7"/>
        <v>N/A</v>
      </c>
      <c r="G27" s="9">
        <v>99.187206481000004</v>
      </c>
      <c r="H27" s="9" t="str">
        <f t="shared" si="9"/>
        <v>N/A</v>
      </c>
      <c r="I27" s="10" t="s">
        <v>1746</v>
      </c>
      <c r="J27" s="10" t="s">
        <v>1746</v>
      </c>
      <c r="K27" s="9" t="str">
        <f t="shared" si="8"/>
        <v>N/A</v>
      </c>
    </row>
    <row r="28" spans="1:11" x14ac:dyDescent="0.25">
      <c r="A28" s="2" t="s">
        <v>54</v>
      </c>
      <c r="B28" s="71" t="s">
        <v>213</v>
      </c>
      <c r="C28" s="9" t="s">
        <v>1746</v>
      </c>
      <c r="D28" s="9" t="str">
        <f t="shared" si="6"/>
        <v>N/A</v>
      </c>
      <c r="E28" s="9" t="s">
        <v>1746</v>
      </c>
      <c r="F28" s="9" t="str">
        <f t="shared" si="7"/>
        <v>N/A</v>
      </c>
      <c r="G28" s="9">
        <v>9.5607792484999994</v>
      </c>
      <c r="H28" s="9" t="str">
        <f t="shared" si="9"/>
        <v>N/A</v>
      </c>
      <c r="I28" s="10" t="s">
        <v>1746</v>
      </c>
      <c r="J28" s="10" t="s">
        <v>1746</v>
      </c>
      <c r="K28" s="9" t="str">
        <f t="shared" si="8"/>
        <v>N/A</v>
      </c>
    </row>
    <row r="29" spans="1:11" x14ac:dyDescent="0.25">
      <c r="A29" s="2" t="s">
        <v>55</v>
      </c>
      <c r="B29" s="71" t="s">
        <v>213</v>
      </c>
      <c r="C29" s="9" t="s">
        <v>1746</v>
      </c>
      <c r="D29" s="9" t="str">
        <f t="shared" si="6"/>
        <v>N/A</v>
      </c>
      <c r="E29" s="9" t="s">
        <v>1746</v>
      </c>
      <c r="F29" s="9" t="str">
        <f t="shared" si="7"/>
        <v>N/A</v>
      </c>
      <c r="G29" s="9">
        <v>89.626427231999998</v>
      </c>
      <c r="H29" s="9" t="str">
        <f t="shared" si="9"/>
        <v>N/A</v>
      </c>
      <c r="I29" s="10" t="s">
        <v>1746</v>
      </c>
      <c r="J29" s="10" t="s">
        <v>1746</v>
      </c>
      <c r="K29" s="9" t="str">
        <f t="shared" si="8"/>
        <v>N/A</v>
      </c>
    </row>
    <row r="30" spans="1:11" x14ac:dyDescent="0.25">
      <c r="A30" s="2" t="s">
        <v>56</v>
      </c>
      <c r="B30" s="71" t="s">
        <v>213</v>
      </c>
      <c r="C30" s="9" t="s">
        <v>1746</v>
      </c>
      <c r="D30" s="9" t="str">
        <f t="shared" si="6"/>
        <v>N/A</v>
      </c>
      <c r="E30" s="9" t="s">
        <v>1746</v>
      </c>
      <c r="F30" s="9" t="str">
        <f t="shared" si="7"/>
        <v>N/A</v>
      </c>
      <c r="G30" s="9">
        <v>76.045633812999995</v>
      </c>
      <c r="H30" s="9" t="str">
        <f t="shared" si="9"/>
        <v>N/A</v>
      </c>
      <c r="I30" s="10" t="s">
        <v>1746</v>
      </c>
      <c r="J30" s="10" t="s">
        <v>1746</v>
      </c>
      <c r="K30" s="9" t="str">
        <f t="shared" si="8"/>
        <v>N/A</v>
      </c>
    </row>
    <row r="31" spans="1:11" x14ac:dyDescent="0.25">
      <c r="A31" s="2" t="s">
        <v>57</v>
      </c>
      <c r="B31" s="71" t="s">
        <v>213</v>
      </c>
      <c r="C31" s="9" t="s">
        <v>1746</v>
      </c>
      <c r="D31" s="9" t="str">
        <f t="shared" si="6"/>
        <v>N/A</v>
      </c>
      <c r="E31" s="9" t="s">
        <v>1746</v>
      </c>
      <c r="F31" s="9" t="str">
        <f t="shared" si="7"/>
        <v>N/A</v>
      </c>
      <c r="G31" s="9">
        <v>18.764350699000001</v>
      </c>
      <c r="H31" s="9" t="str">
        <f t="shared" si="9"/>
        <v>N/A</v>
      </c>
      <c r="I31" s="10" t="s">
        <v>1746</v>
      </c>
      <c r="J31" s="10" t="s">
        <v>1746</v>
      </c>
      <c r="K31" s="9" t="str">
        <f t="shared" si="8"/>
        <v>N/A</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13" x14ac:dyDescent="0.3">
      <c r="A2" s="129" t="s">
        <v>1603</v>
      </c>
      <c r="B2" s="130"/>
      <c r="C2" s="130"/>
      <c r="D2" s="130"/>
      <c r="E2" s="130"/>
      <c r="F2" s="130"/>
      <c r="G2" s="130"/>
      <c r="H2" s="130"/>
      <c r="I2" s="130"/>
      <c r="J2" s="130"/>
      <c r="K2" s="130"/>
      <c r="L2" s="131"/>
    </row>
    <row r="3" spans="1:12" s="20" customFormat="1" ht="13" x14ac:dyDescent="0.3">
      <c r="A3" s="122" t="s">
        <v>1745</v>
      </c>
      <c r="B3" s="21"/>
      <c r="C3" s="21"/>
      <c r="D3" s="21"/>
      <c r="E3" s="21"/>
      <c r="F3" s="21"/>
      <c r="G3" s="21"/>
      <c r="H3" s="21"/>
      <c r="I3" s="21"/>
      <c r="J3" s="21"/>
      <c r="K3" s="22"/>
    </row>
    <row r="4" spans="1:12" s="20" customFormat="1" ht="13" x14ac:dyDescent="0.3">
      <c r="A4" s="146" t="s">
        <v>650</v>
      </c>
      <c r="B4" s="147"/>
      <c r="C4" s="147"/>
      <c r="D4" s="147"/>
      <c r="E4" s="147"/>
      <c r="F4" s="147"/>
      <c r="G4" s="147"/>
      <c r="H4" s="147"/>
      <c r="I4" s="147"/>
      <c r="J4" s="147"/>
      <c r="K4" s="147"/>
      <c r="L4" s="14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ht="12.75" customHeight="1" x14ac:dyDescent="0.25">
      <c r="A6" s="2" t="s">
        <v>345</v>
      </c>
      <c r="B6" s="11" t="s">
        <v>213</v>
      </c>
      <c r="C6" s="27">
        <v>7</v>
      </c>
      <c r="D6" s="11" t="s">
        <v>213</v>
      </c>
      <c r="E6" s="27">
        <v>4</v>
      </c>
      <c r="F6" s="11" t="s">
        <v>213</v>
      </c>
      <c r="G6" s="27">
        <v>7</v>
      </c>
      <c r="H6" s="11" t="s">
        <v>213</v>
      </c>
      <c r="I6" s="114" t="s">
        <v>213</v>
      </c>
      <c r="J6" s="114" t="s">
        <v>213</v>
      </c>
      <c r="K6" s="11" t="s">
        <v>213</v>
      </c>
      <c r="L6" s="11" t="s">
        <v>213</v>
      </c>
    </row>
    <row r="7" spans="1:12" x14ac:dyDescent="0.25">
      <c r="A7" s="3" t="s">
        <v>17</v>
      </c>
      <c r="B7" s="30" t="s">
        <v>213</v>
      </c>
      <c r="C7" s="31">
        <v>1743293</v>
      </c>
      <c r="D7" s="68" t="str">
        <f>IF($B7="N/A","N/A",IF(C7&gt;10,"No",IF(C7&lt;-10,"No","Yes")))</f>
        <v>N/A</v>
      </c>
      <c r="E7" s="31">
        <v>1746889</v>
      </c>
      <c r="F7" s="68" t="str">
        <f>IF($B7="N/A","N/A",IF(E7&gt;10,"No",IF(E7&lt;-10,"No","Yes")))</f>
        <v>N/A</v>
      </c>
      <c r="G7" s="31">
        <v>1781973</v>
      </c>
      <c r="H7" s="68" t="str">
        <f>IF($B7="N/A","N/A",IF(G7&gt;10,"No",IF(G7&lt;-10,"No","Yes")))</f>
        <v>N/A</v>
      </c>
      <c r="I7" s="69">
        <v>0.20630000000000001</v>
      </c>
      <c r="J7" s="69">
        <v>2.008</v>
      </c>
      <c r="K7" s="70" t="s">
        <v>739</v>
      </c>
      <c r="L7" s="32" t="str">
        <f>IF(J7="Div by 0", "N/A", IF(K7="N/A","N/A", IF(J7&gt;VALUE(MID(K7,1,2)), "No", IF(J7&lt;-1*VALUE(MID(K7,1,2)), "No", "Yes"))))</f>
        <v>Yes</v>
      </c>
    </row>
    <row r="8" spans="1:12" x14ac:dyDescent="0.25">
      <c r="A8" s="3" t="s">
        <v>58</v>
      </c>
      <c r="B8" s="35" t="s">
        <v>213</v>
      </c>
      <c r="C8" s="45">
        <v>9978938238</v>
      </c>
      <c r="D8" s="11" t="str">
        <f>IF($B8="N/A","N/A",IF(C8&gt;10,"No",IF(C8&lt;-10,"No","Yes")))</f>
        <v>N/A</v>
      </c>
      <c r="E8" s="45">
        <v>10610451089</v>
      </c>
      <c r="F8" s="11" t="str">
        <f>IF($B8="N/A","N/A",IF(E8&gt;10,"No",IF(E8&lt;-10,"No","Yes")))</f>
        <v>N/A</v>
      </c>
      <c r="G8" s="45">
        <v>11328204758</v>
      </c>
      <c r="H8" s="11" t="str">
        <f>IF($B8="N/A","N/A",IF(G8&gt;10,"No",IF(G8&lt;-10,"No","Yes")))</f>
        <v>N/A</v>
      </c>
      <c r="I8" s="12">
        <v>6.3280000000000003</v>
      </c>
      <c r="J8" s="12">
        <v>6.7649999999999997</v>
      </c>
      <c r="K8" s="43" t="s">
        <v>739</v>
      </c>
      <c r="L8" s="9" t="str">
        <f>IF(J8="Div by 0", "N/A", IF(K8="N/A","N/A", IF(J8&gt;VALUE(MID(K8,1,2)), "No", IF(J8&lt;-1*VALUE(MID(K8,1,2)), "No", "Yes"))))</f>
        <v>Yes</v>
      </c>
    </row>
    <row r="9" spans="1:12" x14ac:dyDescent="0.25">
      <c r="A9" s="4" t="s">
        <v>944</v>
      </c>
      <c r="B9" s="9" t="s">
        <v>213</v>
      </c>
      <c r="C9" s="8">
        <v>16.432751120999999</v>
      </c>
      <c r="D9" s="11" t="str">
        <f>IF($B9="N/A","N/A",IF(C9&gt;10,"No",IF(C9&lt;-10,"No","Yes")))</f>
        <v>N/A</v>
      </c>
      <c r="E9" s="8">
        <v>10.833143949</v>
      </c>
      <c r="F9" s="11" t="str">
        <f>IF($B9="N/A","N/A",IF(E9&gt;10,"No",IF(E9&lt;-10,"No","Yes")))</f>
        <v>N/A</v>
      </c>
      <c r="G9" s="8">
        <v>10.459473853</v>
      </c>
      <c r="H9" s="11" t="str">
        <f>IF($B9="N/A","N/A",IF(G9&gt;10,"No",IF(G9&lt;-10,"No","Yes")))</f>
        <v>N/A</v>
      </c>
      <c r="I9" s="12">
        <v>-34.1</v>
      </c>
      <c r="J9" s="12">
        <v>-3.45</v>
      </c>
      <c r="K9" s="9" t="s">
        <v>213</v>
      </c>
      <c r="L9" s="9" t="str">
        <f>IF(J9="Div by 0", "N/A", IF(K9="N/A","N/A", IF(J9&gt;VALUE(MID(K9,1,2)), "No", IF(J9&lt;-1*VALUE(MID(K9,1,2)), "No", "Yes"))))</f>
        <v>N/A</v>
      </c>
    </row>
    <row r="10" spans="1:12" x14ac:dyDescent="0.25">
      <c r="A10" s="4" t="s">
        <v>945</v>
      </c>
      <c r="B10" s="9" t="s">
        <v>213</v>
      </c>
      <c r="C10" s="8">
        <v>16.224122967</v>
      </c>
      <c r="D10" s="11" t="str">
        <f t="shared" ref="D10:D19" si="0">IF($B10="N/A","N/A",IF(C10&gt;10,"No",IF(C10&lt;-10,"No","Yes")))</f>
        <v>N/A</v>
      </c>
      <c r="E10" s="8">
        <v>16.315804838999998</v>
      </c>
      <c r="F10" s="11" t="str">
        <f t="shared" ref="F10:F19" si="1">IF($B10="N/A","N/A",IF(E10&gt;10,"No",IF(E10&lt;-10,"No","Yes")))</f>
        <v>N/A</v>
      </c>
      <c r="G10" s="8">
        <v>16.659848382</v>
      </c>
      <c r="H10" s="11" t="str">
        <f t="shared" ref="H10:H19" si="2">IF($B10="N/A","N/A",IF(G10&gt;10,"No",IF(G10&lt;-10,"No","Yes")))</f>
        <v>N/A</v>
      </c>
      <c r="I10" s="12">
        <v>0.56510000000000005</v>
      </c>
      <c r="J10" s="12">
        <v>2.109</v>
      </c>
      <c r="K10" s="9" t="s">
        <v>213</v>
      </c>
      <c r="L10" s="9" t="str">
        <f t="shared" ref="L10:L26" si="3">IF(J10="Div by 0", "N/A", IF(K10="N/A","N/A", IF(J10&gt;VALUE(MID(K10,1,2)), "No", IF(J10&lt;-1*VALUE(MID(K10,1,2)), "No", "Yes"))))</f>
        <v>N/A</v>
      </c>
    </row>
    <row r="11" spans="1:12" x14ac:dyDescent="0.25">
      <c r="A11" s="4" t="s">
        <v>946</v>
      </c>
      <c r="B11" s="9" t="s">
        <v>213</v>
      </c>
      <c r="C11" s="8">
        <v>24.999526757999998</v>
      </c>
      <c r="D11" s="11" t="str">
        <f t="shared" si="0"/>
        <v>N/A</v>
      </c>
      <c r="E11" s="8">
        <v>28.853750867999999</v>
      </c>
      <c r="F11" s="11" t="str">
        <f t="shared" si="1"/>
        <v>N/A</v>
      </c>
      <c r="G11" s="8">
        <v>21.290838862000001</v>
      </c>
      <c r="H11" s="11" t="str">
        <f t="shared" si="2"/>
        <v>N/A</v>
      </c>
      <c r="I11" s="12">
        <v>15.42</v>
      </c>
      <c r="J11" s="12">
        <v>-26.2</v>
      </c>
      <c r="K11" s="9" t="s">
        <v>213</v>
      </c>
      <c r="L11" s="9" t="str">
        <f t="shared" si="3"/>
        <v>N/A</v>
      </c>
    </row>
    <row r="12" spans="1:12" x14ac:dyDescent="0.25">
      <c r="A12" s="4" t="s">
        <v>947</v>
      </c>
      <c r="B12" s="9" t="s">
        <v>213</v>
      </c>
      <c r="C12" s="8">
        <v>0</v>
      </c>
      <c r="D12" s="11" t="str">
        <f t="shared" si="0"/>
        <v>N/A</v>
      </c>
      <c r="E12" s="8">
        <v>0</v>
      </c>
      <c r="F12" s="11" t="str">
        <f t="shared" si="1"/>
        <v>N/A</v>
      </c>
      <c r="G12" s="8">
        <v>0.13832981759999999</v>
      </c>
      <c r="H12" s="11" t="str">
        <f t="shared" si="2"/>
        <v>N/A</v>
      </c>
      <c r="I12" s="12" t="s">
        <v>1746</v>
      </c>
      <c r="J12" s="12" t="s">
        <v>1746</v>
      </c>
      <c r="K12" s="9" t="s">
        <v>213</v>
      </c>
      <c r="L12" s="9" t="str">
        <f t="shared" si="3"/>
        <v>N/A</v>
      </c>
    </row>
    <row r="13" spans="1:12" x14ac:dyDescent="0.25">
      <c r="A13" s="4" t="s">
        <v>948</v>
      </c>
      <c r="B13" s="11" t="s">
        <v>213</v>
      </c>
      <c r="C13" s="8">
        <v>42.343599154000003</v>
      </c>
      <c r="D13" s="11" t="str">
        <f t="shared" si="0"/>
        <v>N/A</v>
      </c>
      <c r="E13" s="8">
        <v>43.997300344000003</v>
      </c>
      <c r="F13" s="11" t="str">
        <f t="shared" si="1"/>
        <v>N/A</v>
      </c>
      <c r="G13" s="8">
        <v>23.850024663999999</v>
      </c>
      <c r="H13" s="11" t="str">
        <f t="shared" si="2"/>
        <v>N/A</v>
      </c>
      <c r="I13" s="12">
        <v>3.9049999999999998</v>
      </c>
      <c r="J13" s="12">
        <v>-45.8</v>
      </c>
      <c r="K13" s="9" t="s">
        <v>213</v>
      </c>
      <c r="L13" s="9" t="str">
        <f t="shared" si="3"/>
        <v>N/A</v>
      </c>
    </row>
    <row r="14" spans="1:12" ht="12.75" customHeight="1" x14ac:dyDescent="0.25">
      <c r="A14" s="4" t="s">
        <v>949</v>
      </c>
      <c r="B14" s="11" t="s">
        <v>213</v>
      </c>
      <c r="C14" s="8">
        <v>0</v>
      </c>
      <c r="D14" s="11" t="str">
        <f t="shared" si="0"/>
        <v>N/A</v>
      </c>
      <c r="E14" s="8">
        <v>0</v>
      </c>
      <c r="F14" s="11" t="str">
        <f t="shared" si="1"/>
        <v>N/A</v>
      </c>
      <c r="G14" s="8">
        <v>8.0290778816999993</v>
      </c>
      <c r="H14" s="11" t="str">
        <f t="shared" si="2"/>
        <v>N/A</v>
      </c>
      <c r="I14" s="12" t="s">
        <v>1746</v>
      </c>
      <c r="J14" s="12" t="s">
        <v>1746</v>
      </c>
      <c r="K14" s="9" t="s">
        <v>213</v>
      </c>
      <c r="L14" s="9" t="str">
        <f t="shared" si="3"/>
        <v>N/A</v>
      </c>
    </row>
    <row r="15" spans="1:12" x14ac:dyDescent="0.25">
      <c r="A15" s="4" t="s">
        <v>950</v>
      </c>
      <c r="B15" s="11" t="s">
        <v>213</v>
      </c>
      <c r="C15" s="8">
        <v>0</v>
      </c>
      <c r="D15" s="11" t="str">
        <f t="shared" si="0"/>
        <v>N/A</v>
      </c>
      <c r="E15" s="8">
        <v>0</v>
      </c>
      <c r="F15" s="11" t="str">
        <f t="shared" si="1"/>
        <v>N/A</v>
      </c>
      <c r="G15" s="8">
        <v>7.0988729900000005E-2</v>
      </c>
      <c r="H15" s="11" t="str">
        <f t="shared" si="2"/>
        <v>N/A</v>
      </c>
      <c r="I15" s="12" t="s">
        <v>1746</v>
      </c>
      <c r="J15" s="12" t="s">
        <v>1746</v>
      </c>
      <c r="K15" s="9" t="s">
        <v>213</v>
      </c>
      <c r="L15" s="9" t="str">
        <f t="shared" si="3"/>
        <v>N/A</v>
      </c>
    </row>
    <row r="16" spans="1:12" ht="12.75" customHeight="1" x14ac:dyDescent="0.25">
      <c r="A16" s="4" t="s">
        <v>951</v>
      </c>
      <c r="B16" s="11" t="s">
        <v>213</v>
      </c>
      <c r="C16" s="8">
        <v>0</v>
      </c>
      <c r="D16" s="11" t="str">
        <f t="shared" si="0"/>
        <v>N/A</v>
      </c>
      <c r="E16" s="8">
        <v>0</v>
      </c>
      <c r="F16" s="11" t="str">
        <f t="shared" si="1"/>
        <v>N/A</v>
      </c>
      <c r="G16" s="8">
        <v>19.50141781</v>
      </c>
      <c r="H16" s="11" t="str">
        <f t="shared" si="2"/>
        <v>N/A</v>
      </c>
      <c r="I16" s="12" t="s">
        <v>1746</v>
      </c>
      <c r="J16" s="12" t="s">
        <v>1746</v>
      </c>
      <c r="K16" s="9" t="s">
        <v>213</v>
      </c>
      <c r="L16" s="9" t="str">
        <f t="shared" si="3"/>
        <v>N/A</v>
      </c>
    </row>
    <row r="17" spans="1:12" ht="12.75" customHeight="1" x14ac:dyDescent="0.25">
      <c r="A17" s="4" t="s">
        <v>952</v>
      </c>
      <c r="B17" s="11" t="s">
        <v>213</v>
      </c>
      <c r="C17" s="8" t="s">
        <v>213</v>
      </c>
      <c r="D17" s="11" t="str">
        <f t="shared" si="0"/>
        <v>N/A</v>
      </c>
      <c r="E17" s="8">
        <v>60.313105182999998</v>
      </c>
      <c r="F17" s="11" t="str">
        <f t="shared" si="1"/>
        <v>N/A</v>
      </c>
      <c r="G17" s="8">
        <v>60.082279585999999</v>
      </c>
      <c r="H17" s="11" t="str">
        <f t="shared" si="2"/>
        <v>N/A</v>
      </c>
      <c r="I17" s="12" t="s">
        <v>213</v>
      </c>
      <c r="J17" s="12">
        <v>-0.38300000000000001</v>
      </c>
      <c r="K17" s="9" t="s">
        <v>213</v>
      </c>
      <c r="L17" s="9" t="str">
        <f t="shared" si="3"/>
        <v>N/A</v>
      </c>
    </row>
    <row r="18" spans="1:12" ht="12.75" customHeight="1" x14ac:dyDescent="0.25">
      <c r="A18" s="4" t="s">
        <v>953</v>
      </c>
      <c r="B18" s="11" t="s">
        <v>213</v>
      </c>
      <c r="C18" s="8" t="s">
        <v>213</v>
      </c>
      <c r="D18" s="11" t="str">
        <f t="shared" si="0"/>
        <v>N/A</v>
      </c>
      <c r="E18" s="8">
        <v>28.853750867999999</v>
      </c>
      <c r="F18" s="11" t="str">
        <f t="shared" si="1"/>
        <v>N/A</v>
      </c>
      <c r="G18" s="8">
        <v>29.458246561999999</v>
      </c>
      <c r="H18" s="11" t="str">
        <f t="shared" si="2"/>
        <v>N/A</v>
      </c>
      <c r="I18" s="12" t="s">
        <v>213</v>
      </c>
      <c r="J18" s="12">
        <v>2.0950000000000002</v>
      </c>
      <c r="K18" s="9" t="s">
        <v>213</v>
      </c>
      <c r="L18" s="9" t="str">
        <f t="shared" si="3"/>
        <v>N/A</v>
      </c>
    </row>
    <row r="19" spans="1:12" ht="12.75" customHeight="1" x14ac:dyDescent="0.25">
      <c r="A19" s="18" t="s">
        <v>132</v>
      </c>
      <c r="B19" s="1" t="s">
        <v>213</v>
      </c>
      <c r="C19" s="36">
        <v>5554</v>
      </c>
      <c r="D19" s="11" t="str">
        <f t="shared" si="0"/>
        <v>N/A</v>
      </c>
      <c r="E19" s="36">
        <v>175091</v>
      </c>
      <c r="F19" s="11" t="str">
        <f t="shared" si="1"/>
        <v>N/A</v>
      </c>
      <c r="G19" s="36">
        <v>271830</v>
      </c>
      <c r="H19" s="11" t="str">
        <f t="shared" si="2"/>
        <v>N/A</v>
      </c>
      <c r="I19" s="12">
        <v>3053</v>
      </c>
      <c r="J19" s="12">
        <v>55.25</v>
      </c>
      <c r="K19" s="36" t="s">
        <v>213</v>
      </c>
      <c r="L19" s="9" t="str">
        <f t="shared" si="3"/>
        <v>N/A</v>
      </c>
    </row>
    <row r="20" spans="1:12" ht="12.75" customHeight="1" x14ac:dyDescent="0.25">
      <c r="A20" s="18" t="s">
        <v>133</v>
      </c>
      <c r="B20" s="43" t="s">
        <v>276</v>
      </c>
      <c r="C20" s="8">
        <v>0.31859245689999999</v>
      </c>
      <c r="D20" s="11" t="str">
        <f>IF($B20="N/A","N/A",IF(C20&gt;=2,"No",IF(C20&lt;0,"No","Yes")))</f>
        <v>Yes</v>
      </c>
      <c r="E20" s="8">
        <v>10.023018062</v>
      </c>
      <c r="F20" s="11" t="str">
        <f>IF($B20="N/A","N/A",IF(E20&gt;=2,"No",IF(E20&lt;0,"No","Yes")))</f>
        <v>No</v>
      </c>
      <c r="G20" s="8">
        <v>15.254439882</v>
      </c>
      <c r="H20" s="11" t="str">
        <f>IF($B20="N/A","N/A",IF(G20&gt;=2,"No",IF(G20&lt;0,"No","Yes")))</f>
        <v>No</v>
      </c>
      <c r="I20" s="12">
        <v>3046</v>
      </c>
      <c r="J20" s="12">
        <v>52.19</v>
      </c>
      <c r="K20" s="9" t="s">
        <v>213</v>
      </c>
      <c r="L20" s="9" t="str">
        <f t="shared" si="3"/>
        <v>N/A</v>
      </c>
    </row>
    <row r="21" spans="1:12" x14ac:dyDescent="0.25">
      <c r="A21" s="2" t="s">
        <v>134</v>
      </c>
      <c r="B21" s="43" t="s">
        <v>213</v>
      </c>
      <c r="C21" s="45">
        <v>12558486</v>
      </c>
      <c r="D21" s="11" t="str">
        <f t="shared" ref="D21:D26" si="4">IF($B21="N/A","N/A",IF(C21&gt;10,"No",IF(C21&lt;-10,"No","Yes")))</f>
        <v>N/A</v>
      </c>
      <c r="E21" s="45">
        <v>587072640</v>
      </c>
      <c r="F21" s="11" t="str">
        <f t="shared" ref="F21:F26" si="5">IF($B21="N/A","N/A",IF(E21&gt;10,"No",IF(E21&lt;-10,"No","Yes")))</f>
        <v>N/A</v>
      </c>
      <c r="G21" s="45">
        <v>736553078</v>
      </c>
      <c r="H21" s="11" t="str">
        <f t="shared" ref="H21:H26" si="6">IF($B21="N/A","N/A",IF(G21&gt;10,"No",IF(G21&lt;-10,"No","Yes")))</f>
        <v>N/A</v>
      </c>
      <c r="I21" s="12">
        <v>4575</v>
      </c>
      <c r="J21" s="12">
        <v>25.46</v>
      </c>
      <c r="K21" s="9" t="s">
        <v>213</v>
      </c>
      <c r="L21" s="9" t="str">
        <f t="shared" si="3"/>
        <v>N/A</v>
      </c>
    </row>
    <row r="22" spans="1:12" x14ac:dyDescent="0.25">
      <c r="A22" s="2" t="s">
        <v>1707</v>
      </c>
      <c r="B22" s="43" t="s">
        <v>213</v>
      </c>
      <c r="C22" s="45">
        <v>2261.160605</v>
      </c>
      <c r="D22" s="11" t="str">
        <f t="shared" si="4"/>
        <v>N/A</v>
      </c>
      <c r="E22" s="45">
        <v>3352.9572622000001</v>
      </c>
      <c r="F22" s="11" t="str">
        <f t="shared" si="5"/>
        <v>N/A</v>
      </c>
      <c r="G22" s="45">
        <v>2709.6092337</v>
      </c>
      <c r="H22" s="11" t="str">
        <f t="shared" si="6"/>
        <v>N/A</v>
      </c>
      <c r="I22" s="12">
        <v>48.28</v>
      </c>
      <c r="J22" s="12">
        <v>-19.2</v>
      </c>
      <c r="K22" s="9" t="s">
        <v>213</v>
      </c>
      <c r="L22" s="9" t="str">
        <f t="shared" si="3"/>
        <v>N/A</v>
      </c>
    </row>
    <row r="23" spans="1:12" ht="12.75" customHeight="1" x14ac:dyDescent="0.25">
      <c r="A23" s="18" t="s">
        <v>135</v>
      </c>
      <c r="B23" s="35" t="s">
        <v>213</v>
      </c>
      <c r="C23" s="1">
        <v>2489</v>
      </c>
      <c r="D23" s="11" t="str">
        <f t="shared" si="4"/>
        <v>N/A</v>
      </c>
      <c r="E23" s="1">
        <v>69402</v>
      </c>
      <c r="F23" s="11" t="str">
        <f t="shared" si="5"/>
        <v>N/A</v>
      </c>
      <c r="G23" s="1">
        <v>37504</v>
      </c>
      <c r="H23" s="11" t="str">
        <f t="shared" si="6"/>
        <v>N/A</v>
      </c>
      <c r="I23" s="12">
        <v>2688</v>
      </c>
      <c r="J23" s="12">
        <v>-46</v>
      </c>
      <c r="K23" s="36" t="s">
        <v>213</v>
      </c>
      <c r="L23" s="9" t="str">
        <f t="shared" si="3"/>
        <v>N/A</v>
      </c>
    </row>
    <row r="24" spans="1:12" ht="12.75" customHeight="1" x14ac:dyDescent="0.25">
      <c r="A24" s="18" t="s">
        <v>136</v>
      </c>
      <c r="B24" s="35" t="s">
        <v>213</v>
      </c>
      <c r="C24" s="13">
        <v>0.14277576980000001</v>
      </c>
      <c r="D24" s="11" t="str">
        <f t="shared" si="4"/>
        <v>N/A</v>
      </c>
      <c r="E24" s="13">
        <v>3.9728912368999998</v>
      </c>
      <c r="F24" s="11" t="str">
        <f t="shared" si="5"/>
        <v>N/A</v>
      </c>
      <c r="G24" s="13">
        <v>2.1046334597</v>
      </c>
      <c r="H24" s="11" t="str">
        <f t="shared" si="6"/>
        <v>N/A</v>
      </c>
      <c r="I24" s="12">
        <v>2683</v>
      </c>
      <c r="J24" s="12">
        <v>-47</v>
      </c>
      <c r="K24" s="9" t="s">
        <v>213</v>
      </c>
      <c r="L24" s="9" t="str">
        <f t="shared" si="3"/>
        <v>N/A</v>
      </c>
    </row>
    <row r="25" spans="1:12" ht="25" x14ac:dyDescent="0.25">
      <c r="A25" s="2" t="s">
        <v>137</v>
      </c>
      <c r="B25" s="35" t="s">
        <v>213</v>
      </c>
      <c r="C25" s="14">
        <v>10280516</v>
      </c>
      <c r="D25" s="11" t="str">
        <f t="shared" si="4"/>
        <v>N/A</v>
      </c>
      <c r="E25" s="14">
        <v>443114127</v>
      </c>
      <c r="F25" s="11" t="str">
        <f t="shared" si="5"/>
        <v>N/A</v>
      </c>
      <c r="G25" s="14">
        <v>149464887</v>
      </c>
      <c r="H25" s="11" t="str">
        <f t="shared" si="6"/>
        <v>N/A</v>
      </c>
      <c r="I25" s="12">
        <v>4210</v>
      </c>
      <c r="J25" s="12">
        <v>-66.3</v>
      </c>
      <c r="K25" s="9" t="s">
        <v>213</v>
      </c>
      <c r="L25" s="9" t="str">
        <f t="shared" si="3"/>
        <v>N/A</v>
      </c>
    </row>
    <row r="26" spans="1:12" ht="25" x14ac:dyDescent="0.25">
      <c r="A26" s="2" t="s">
        <v>954</v>
      </c>
      <c r="B26" s="35" t="s">
        <v>213</v>
      </c>
      <c r="C26" s="14">
        <v>4130.3800723000004</v>
      </c>
      <c r="D26" s="11" t="str">
        <f t="shared" si="4"/>
        <v>N/A</v>
      </c>
      <c r="E26" s="14">
        <v>6384.7457854000004</v>
      </c>
      <c r="F26" s="11" t="str">
        <f t="shared" si="5"/>
        <v>N/A</v>
      </c>
      <c r="G26" s="14">
        <v>3985.3052207999999</v>
      </c>
      <c r="H26" s="11" t="str">
        <f t="shared" si="6"/>
        <v>N/A</v>
      </c>
      <c r="I26" s="12">
        <v>54.58</v>
      </c>
      <c r="J26" s="12">
        <v>-37.6</v>
      </c>
      <c r="K26" s="9" t="s">
        <v>213</v>
      </c>
      <c r="L26" s="9" t="str">
        <f t="shared" si="3"/>
        <v>N/A</v>
      </c>
    </row>
    <row r="27" spans="1:12" x14ac:dyDescent="0.25">
      <c r="A27" s="18" t="s">
        <v>138</v>
      </c>
      <c r="B27" s="1" t="s">
        <v>213</v>
      </c>
      <c r="C27" s="36">
        <v>62592</v>
      </c>
      <c r="D27" s="11" t="str">
        <f>IF($B27="N/A","N/A",IF(C27&gt;10,"No",IF(C27&lt;-10,"No","Yes")))</f>
        <v>N/A</v>
      </c>
      <c r="E27" s="36">
        <v>55342</v>
      </c>
      <c r="F27" s="11" t="str">
        <f>IF($B27="N/A","N/A",IF(E27&gt;10,"No",IF(E27&lt;-10,"No","Yes")))</f>
        <v>N/A</v>
      </c>
      <c r="G27" s="36">
        <v>51235</v>
      </c>
      <c r="H27" s="11" t="str">
        <f>IF($B27="N/A","N/A",IF(G27&gt;10,"No",IF(G27&lt;-10,"No","Yes")))</f>
        <v>N/A</v>
      </c>
      <c r="I27" s="12">
        <v>-11.6</v>
      </c>
      <c r="J27" s="12">
        <v>-7.42</v>
      </c>
      <c r="K27" s="36" t="s">
        <v>213</v>
      </c>
      <c r="L27" s="9" t="str">
        <f>IF(J27="Div by 0", "N/A", IF(K27="N/A","N/A", IF(J27&gt;VALUE(MID(K27,1,2)), "No", IF(J27&lt;-1*VALUE(MID(K27,1,2)), "No", "Yes"))))</f>
        <v>N/A</v>
      </c>
    </row>
    <row r="28" spans="1:12" x14ac:dyDescent="0.25">
      <c r="A28" s="2" t="s">
        <v>139</v>
      </c>
      <c r="B28" s="43" t="s">
        <v>213</v>
      </c>
      <c r="C28" s="8">
        <v>3.5904463564000002</v>
      </c>
      <c r="D28" s="11" t="str">
        <f>IF($B28="N/A","N/A",IF(C28&gt;10,"No",IF(C28&lt;-10,"No","Yes")))</f>
        <v>N/A</v>
      </c>
      <c r="E28" s="8">
        <v>3.1680318555000002</v>
      </c>
      <c r="F28" s="11" t="str">
        <f>IF($B28="N/A","N/A",IF(E28&gt;10,"No",IF(E28&lt;-10,"No","Yes")))</f>
        <v>N/A</v>
      </c>
      <c r="G28" s="8">
        <v>2.8751838552</v>
      </c>
      <c r="H28" s="11" t="str">
        <f>IF($B28="N/A","N/A",IF(G28&gt;10,"No",IF(G28&lt;-10,"No","Yes")))</f>
        <v>N/A</v>
      </c>
      <c r="I28" s="12">
        <v>-11.8</v>
      </c>
      <c r="J28" s="12">
        <v>-9.24</v>
      </c>
      <c r="K28" s="9" t="s">
        <v>213</v>
      </c>
      <c r="L28" s="9" t="str">
        <f>IF(J28="Div by 0", "N/A", IF(K28="N/A","N/A", IF(J28&gt;VALUE(MID(K28,1,2)), "No", IF(J28&lt;-1*VALUE(MID(K28,1,2)), "No", "Yes"))))</f>
        <v>N/A</v>
      </c>
    </row>
    <row r="29" spans="1:12" x14ac:dyDescent="0.25">
      <c r="A29" s="18" t="s">
        <v>140</v>
      </c>
      <c r="B29" s="36" t="s">
        <v>213</v>
      </c>
      <c r="C29" s="36">
        <v>119423</v>
      </c>
      <c r="D29" s="11" t="str">
        <f>IF($B29="N/A","N/A",IF(C29&gt;10,"No",IF(C29&lt;-10,"No","Yes")))</f>
        <v>N/A</v>
      </c>
      <c r="E29" s="36">
        <v>68398</v>
      </c>
      <c r="F29" s="11" t="str">
        <f>IF($B29="N/A","N/A",IF(E29&gt;10,"No",IF(E29&lt;-10,"No","Yes")))</f>
        <v>N/A</v>
      </c>
      <c r="G29" s="36">
        <v>90509</v>
      </c>
      <c r="H29" s="11" t="str">
        <f>IF($B29="N/A","N/A",IF(G29&gt;10,"No",IF(G29&lt;-10,"No","Yes")))</f>
        <v>N/A</v>
      </c>
      <c r="I29" s="12">
        <v>-42.7</v>
      </c>
      <c r="J29" s="12">
        <v>32.33</v>
      </c>
      <c r="K29" s="36" t="s">
        <v>213</v>
      </c>
      <c r="L29" s="9" t="str">
        <f>IF(J29="Div by 0", "N/A", IF(K29="N/A","N/A", IF(J29&gt;VALUE(MID(K29,1,2)), "No", IF(J29&lt;-1*VALUE(MID(K29,1,2)), "No", "Yes"))))</f>
        <v>N/A</v>
      </c>
    </row>
    <row r="30" spans="1:12" x14ac:dyDescent="0.25">
      <c r="A30" s="2" t="s">
        <v>141</v>
      </c>
      <c r="B30" s="35" t="s">
        <v>213</v>
      </c>
      <c r="C30" s="8">
        <v>6.8504261762000001</v>
      </c>
      <c r="D30" s="11" t="str">
        <f>IF($B30="N/A","N/A",IF(C30&gt;10,"No",IF(C30&lt;-10,"No","Yes")))</f>
        <v>N/A</v>
      </c>
      <c r="E30" s="8">
        <v>3.9154176367</v>
      </c>
      <c r="F30" s="11" t="str">
        <f>IF($B30="N/A","N/A",IF(E30&gt;10,"No",IF(E30&lt;-10,"No","Yes")))</f>
        <v>N/A</v>
      </c>
      <c r="G30" s="8">
        <v>5.0791454191999996</v>
      </c>
      <c r="H30" s="11" t="str">
        <f>IF($B30="N/A","N/A",IF(G30&gt;10,"No",IF(G30&lt;-10,"No","Yes")))</f>
        <v>N/A</v>
      </c>
      <c r="I30" s="12">
        <v>-42.8</v>
      </c>
      <c r="J30" s="12">
        <v>29.72</v>
      </c>
      <c r="K30" s="9" t="s">
        <v>213</v>
      </c>
      <c r="L30" s="9" t="str">
        <f>IF(J30="Div by 0", "N/A", IF(K30="N/A","N/A", IF(J30&gt;VALUE(MID(K30,1,2)), "No", IF(J30&lt;-1*VALUE(MID(K30,1,2)), "No", "Yes"))))</f>
        <v>N/A</v>
      </c>
    </row>
    <row r="31" spans="1:12" ht="12.75" customHeight="1" x14ac:dyDescent="0.25">
      <c r="A31" s="18" t="s">
        <v>142</v>
      </c>
      <c r="B31" s="1" t="s">
        <v>213</v>
      </c>
      <c r="C31" s="1">
        <v>66221.75</v>
      </c>
      <c r="D31" s="11" t="str">
        <f>IF($B31="N/A","N/A",IF(C31&gt;10,"No",IF(C31&lt;-10,"No","Yes")))</f>
        <v>N/A</v>
      </c>
      <c r="E31" s="1">
        <v>32977.666666999998</v>
      </c>
      <c r="F31" s="11" t="str">
        <f>IF($B31="N/A","N/A",IF(E31&gt;10,"No",IF(E31&lt;-10,"No","Yes")))</f>
        <v>N/A</v>
      </c>
      <c r="G31" s="1">
        <v>50529.333333000002</v>
      </c>
      <c r="H31" s="11" t="str">
        <f>IF($B31="N/A","N/A",IF(G31&gt;10,"No",IF(G31&lt;-10,"No","Yes")))</f>
        <v>N/A</v>
      </c>
      <c r="I31" s="12">
        <v>-50.2</v>
      </c>
      <c r="J31" s="12">
        <v>53.22</v>
      </c>
      <c r="K31" s="1" t="s">
        <v>213</v>
      </c>
      <c r="L31" s="9" t="str">
        <f>IF(J31="Div by 0", "N/A", IF(K31="N/A","N/A", IF(J31&gt;VALUE(MID(K31,1,2)), "No", IF(J31&lt;-1*VALUE(MID(K31,1,2)), "No", "Yes"))))</f>
        <v>N/A</v>
      </c>
    </row>
    <row r="32" spans="1:12" s="20" customFormat="1" ht="12" customHeight="1" x14ac:dyDescent="0.25">
      <c r="A32" s="137" t="s">
        <v>1646</v>
      </c>
      <c r="B32" s="138"/>
      <c r="C32" s="138"/>
      <c r="D32" s="138"/>
      <c r="E32" s="138"/>
      <c r="F32" s="138"/>
      <c r="G32" s="138"/>
      <c r="H32" s="138"/>
      <c r="I32" s="138"/>
      <c r="J32" s="138"/>
      <c r="K32" s="138"/>
      <c r="L32" s="139"/>
    </row>
    <row r="33" spans="1:12" s="20" customFormat="1" ht="12.75" customHeight="1" x14ac:dyDescent="0.25">
      <c r="A33" s="132" t="s">
        <v>1644</v>
      </c>
      <c r="B33" s="133"/>
      <c r="C33" s="133"/>
      <c r="D33" s="133"/>
      <c r="E33" s="133"/>
      <c r="F33" s="133"/>
      <c r="G33" s="133"/>
      <c r="H33" s="133"/>
      <c r="I33" s="133"/>
      <c r="J33" s="133"/>
      <c r="K33" s="133"/>
      <c r="L33" s="134"/>
    </row>
    <row r="34" spans="1:12" x14ac:dyDescent="0.25">
      <c r="A34" s="143" t="s">
        <v>1742</v>
      </c>
      <c r="B34" s="144"/>
      <c r="C34" s="144"/>
      <c r="D34" s="144"/>
      <c r="E34" s="144"/>
      <c r="F34" s="144"/>
      <c r="G34" s="144"/>
      <c r="H34" s="144"/>
      <c r="I34" s="144"/>
      <c r="J34" s="144"/>
      <c r="K34" s="144"/>
      <c r="L34" s="145"/>
    </row>
    <row r="35" spans="1:12" x14ac:dyDescent="0.25">
      <c r="B35" s="43"/>
      <c r="C35" s="8"/>
      <c r="D35" s="8"/>
    </row>
    <row r="36" spans="1:12" x14ac:dyDescent="0.25">
      <c r="A36" s="2"/>
      <c r="B36" s="43"/>
      <c r="C36" s="8"/>
      <c r="D36" s="8"/>
    </row>
    <row r="37" spans="1:12" x14ac:dyDescent="0.25">
      <c r="A37" s="2"/>
      <c r="C37" s="8"/>
      <c r="D37" s="8"/>
    </row>
    <row r="38" spans="1:12" x14ac:dyDescent="0.25">
      <c r="B38" s="43"/>
      <c r="C38" s="8"/>
      <c r="D38" s="8"/>
    </row>
    <row r="39" spans="1:12" x14ac:dyDescent="0.25">
      <c r="A39" s="49"/>
      <c r="B39" s="43"/>
      <c r="C39" s="8"/>
      <c r="D39" s="8"/>
    </row>
    <row r="40" spans="1:12" x14ac:dyDescent="0.25">
      <c r="A40" s="49"/>
      <c r="B40" s="43"/>
    </row>
    <row r="41" spans="1:12" x14ac:dyDescent="0.25">
      <c r="A41" s="49"/>
      <c r="B41" s="43"/>
    </row>
    <row r="42" spans="1:12" x14ac:dyDescent="0.25">
      <c r="A42" s="49"/>
      <c r="B42" s="43"/>
    </row>
    <row r="43" spans="1:12" x14ac:dyDescent="0.25">
      <c r="A43" s="49"/>
      <c r="B43" s="43"/>
    </row>
    <row r="44" spans="1:12" x14ac:dyDescent="0.25">
      <c r="A44" s="49"/>
      <c r="B44" s="43"/>
    </row>
    <row r="45" spans="1:12" x14ac:dyDescent="0.25">
      <c r="A45" s="49"/>
      <c r="B45" s="43"/>
    </row>
    <row r="46" spans="1:12" x14ac:dyDescent="0.25">
      <c r="A46" s="49"/>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9" activePane="bottomRight" state="frozen"/>
      <selection activeCell="A17" sqref="A17"/>
      <selection pane="topRight" activeCell="A17" sqref="A17"/>
      <selection pane="bottomLeft" activeCell="A17" sqref="A17"/>
      <selection pane="bottomRight" activeCell="A55" sqref="A55"/>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1604</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58" t="s">
        <v>0</v>
      </c>
      <c r="B6" s="36" t="s">
        <v>213</v>
      </c>
      <c r="C6" s="36">
        <v>1675147</v>
      </c>
      <c r="D6" s="11" t="str">
        <f>IF($B6="N/A","N/A",IF(C6&gt;10,"No",IF(C6&lt;-10,"No","Yes")))</f>
        <v>N/A</v>
      </c>
      <c r="E6" s="36">
        <v>1516456</v>
      </c>
      <c r="F6" s="11" t="str">
        <f>IF($B6="N/A","N/A",IF(E6&gt;10,"No",IF(E6&lt;-10,"No","Yes")))</f>
        <v>N/A</v>
      </c>
      <c r="G6" s="36">
        <v>1458908</v>
      </c>
      <c r="H6" s="11" t="str">
        <f>IF($B6="N/A","N/A",IF(G6&gt;10,"No",IF(G6&lt;-10,"No","Yes")))</f>
        <v>N/A</v>
      </c>
      <c r="I6" s="12">
        <v>-9.4700000000000006</v>
      </c>
      <c r="J6" s="12">
        <v>-3.79</v>
      </c>
      <c r="K6" s="1" t="s">
        <v>739</v>
      </c>
      <c r="L6" s="9" t="str">
        <f>IF(J6="Div by 0", "N/A", IF(K6="N/A","N/A", IF(J6&gt;VALUE(MID(K6,1,2)), "No", IF(J6&lt;-1*VALUE(MID(K6,1,2)), "No", "Yes"))))</f>
        <v>Yes</v>
      </c>
    </row>
    <row r="7" spans="1:12" x14ac:dyDescent="0.25">
      <c r="A7" s="18" t="s">
        <v>59</v>
      </c>
      <c r="B7" s="36" t="s">
        <v>213</v>
      </c>
      <c r="C7" s="36">
        <v>1377344.42</v>
      </c>
      <c r="D7" s="11" t="str">
        <f>IF($B7="N/A","N/A",IF(C7&gt;10,"No",IF(C7&lt;-10,"No","Yes")))</f>
        <v>N/A</v>
      </c>
      <c r="E7" s="36">
        <v>991774.23</v>
      </c>
      <c r="F7" s="11" t="str">
        <f>IF($B7="N/A","N/A",IF(E7&gt;10,"No",IF(E7&lt;-10,"No","Yes")))</f>
        <v>N/A</v>
      </c>
      <c r="G7" s="36">
        <v>1179533.42</v>
      </c>
      <c r="H7" s="11" t="str">
        <f>IF($B7="N/A","N/A",IF(G7&gt;10,"No",IF(G7&lt;-10,"No","Yes")))</f>
        <v>N/A</v>
      </c>
      <c r="I7" s="12">
        <v>-28</v>
      </c>
      <c r="J7" s="12">
        <v>18.93</v>
      </c>
      <c r="K7" s="1" t="s">
        <v>740</v>
      </c>
      <c r="L7" s="9" t="str">
        <f>IF(J7="Div by 0", "N/A", IF(K7="N/A","N/A", IF(J7&gt;VALUE(MID(K7,1,2)), "No", IF(J7&lt;-1*VALUE(MID(K7,1,2)), "No", "Yes"))))</f>
        <v>No</v>
      </c>
    </row>
    <row r="8" spans="1:12" x14ac:dyDescent="0.25">
      <c r="A8" s="59" t="s">
        <v>143</v>
      </c>
      <c r="B8" s="36" t="s">
        <v>213</v>
      </c>
      <c r="C8" s="36">
        <v>116724</v>
      </c>
      <c r="D8" s="11" t="str">
        <f>IF($B8="N/A","N/A",IF(C8&gt;10,"No",IF(C8&lt;-10,"No","Yes")))</f>
        <v>N/A</v>
      </c>
      <c r="E8" s="36">
        <v>72334</v>
      </c>
      <c r="F8" s="11" t="str">
        <f>IF($B8="N/A","N/A",IF(E8&gt;10,"No",IF(E8&lt;-10,"No","Yes")))</f>
        <v>N/A</v>
      </c>
      <c r="G8" s="36">
        <v>106037</v>
      </c>
      <c r="H8" s="11" t="str">
        <f>IF($B8="N/A","N/A",IF(G8&gt;10,"No",IF(G8&lt;-10,"No","Yes")))</f>
        <v>N/A</v>
      </c>
      <c r="I8" s="12">
        <v>-38</v>
      </c>
      <c r="J8" s="12">
        <v>46.59</v>
      </c>
      <c r="K8" s="36" t="s">
        <v>213</v>
      </c>
      <c r="L8" s="9" t="str">
        <f>IF(J8="Div by 0", "N/A", IF(K8="N/A","N/A", IF(J8&gt;VALUE(MID(K8,1,2)), "No", IF(J8&lt;-1*VALUE(MID(K8,1,2)), "No", "Yes"))))</f>
        <v>N/A</v>
      </c>
    </row>
    <row r="9" spans="1:12" x14ac:dyDescent="0.25">
      <c r="A9" s="18" t="s">
        <v>681</v>
      </c>
      <c r="B9" s="36" t="s">
        <v>213</v>
      </c>
      <c r="C9" s="36">
        <v>102493</v>
      </c>
      <c r="D9" s="11" t="str">
        <f t="shared" ref="D9:D11" si="0">IF($B9="N/A","N/A",IF(C9&gt;10,"No",IF(C9&lt;-10,"No","Yes")))</f>
        <v>N/A</v>
      </c>
      <c r="E9" s="36">
        <v>68939</v>
      </c>
      <c r="F9" s="11" t="str">
        <f t="shared" ref="F9:F11" si="1">IF($B9="N/A","N/A",IF(E9&gt;10,"No",IF(E9&lt;-10,"No","Yes")))</f>
        <v>N/A</v>
      </c>
      <c r="G9" s="36">
        <v>95777</v>
      </c>
      <c r="H9" s="11" t="str">
        <f t="shared" ref="H9:H11" si="2">IF($B9="N/A","N/A",IF(G9&gt;10,"No",IF(G9&lt;-10,"No","Yes")))</f>
        <v>N/A</v>
      </c>
      <c r="I9" s="12">
        <v>-32.700000000000003</v>
      </c>
      <c r="J9" s="12">
        <v>38.93</v>
      </c>
      <c r="K9" s="36" t="s">
        <v>213</v>
      </c>
      <c r="L9" s="9" t="str">
        <f t="shared" ref="L9:L11" si="3">IF(J9="Div by 0", "N/A", IF(K9="N/A","N/A", IF(J9&gt;VALUE(MID(K9,1,2)), "No", IF(J9&lt;-1*VALUE(MID(K9,1,2)), "No", "Yes"))))</f>
        <v>N/A</v>
      </c>
    </row>
    <row r="10" spans="1:12" x14ac:dyDescent="0.25">
      <c r="A10" s="18" t="s">
        <v>425</v>
      </c>
      <c r="B10" s="36" t="s">
        <v>213</v>
      </c>
      <c r="C10" s="36">
        <v>14231</v>
      </c>
      <c r="D10" s="11" t="str">
        <f t="shared" si="0"/>
        <v>N/A</v>
      </c>
      <c r="E10" s="36">
        <v>3395</v>
      </c>
      <c r="F10" s="11" t="str">
        <f t="shared" si="1"/>
        <v>N/A</v>
      </c>
      <c r="G10" s="36">
        <v>10260</v>
      </c>
      <c r="H10" s="11" t="str">
        <f t="shared" si="2"/>
        <v>N/A</v>
      </c>
      <c r="I10" s="12">
        <v>-76.099999999999994</v>
      </c>
      <c r="J10" s="12">
        <v>202.2</v>
      </c>
      <c r="K10" s="36" t="s">
        <v>213</v>
      </c>
      <c r="L10" s="9" t="str">
        <f t="shared" si="3"/>
        <v>N/A</v>
      </c>
    </row>
    <row r="11" spans="1:12" x14ac:dyDescent="0.25">
      <c r="A11" s="18" t="s">
        <v>169</v>
      </c>
      <c r="B11" s="36" t="s">
        <v>213</v>
      </c>
      <c r="C11" s="8">
        <v>6.9679854961999999</v>
      </c>
      <c r="D11" s="11" t="str">
        <f t="shared" si="0"/>
        <v>N/A</v>
      </c>
      <c r="E11" s="8">
        <v>4.7699372748000002</v>
      </c>
      <c r="F11" s="11" t="str">
        <f t="shared" si="1"/>
        <v>N/A</v>
      </c>
      <c r="G11" s="8">
        <v>7.2682444677999998</v>
      </c>
      <c r="H11" s="11" t="str">
        <f t="shared" si="2"/>
        <v>N/A</v>
      </c>
      <c r="I11" s="12">
        <v>-31.5</v>
      </c>
      <c r="J11" s="12">
        <v>52.38</v>
      </c>
      <c r="K11" s="36" t="s">
        <v>213</v>
      </c>
      <c r="L11" s="9" t="str">
        <f t="shared" si="3"/>
        <v>N/A</v>
      </c>
    </row>
    <row r="12" spans="1:12" x14ac:dyDescent="0.25">
      <c r="A12" s="18" t="s">
        <v>144</v>
      </c>
      <c r="B12" s="36" t="s">
        <v>213</v>
      </c>
      <c r="C12" s="36">
        <v>54636.25</v>
      </c>
      <c r="D12" s="11" t="str">
        <f>IF($B12="N/A","N/A",IF(C12&gt;10,"No",IF(C12&lt;-10,"No","Yes")))</f>
        <v>N/A</v>
      </c>
      <c r="E12" s="36">
        <v>33672.25</v>
      </c>
      <c r="F12" s="11" t="str">
        <f>IF($B12="N/A","N/A",IF(E12&gt;10,"No",IF(E12&lt;-10,"No","Yes")))</f>
        <v>N/A</v>
      </c>
      <c r="G12" s="36">
        <v>51708</v>
      </c>
      <c r="H12" s="11" t="str">
        <f>IF($B12="N/A","N/A",IF(G12&gt;10,"No",IF(G12&lt;-10,"No","Yes")))</f>
        <v>N/A</v>
      </c>
      <c r="I12" s="12">
        <v>-38.4</v>
      </c>
      <c r="J12" s="12">
        <v>53.56</v>
      </c>
      <c r="K12" s="36" t="s">
        <v>213</v>
      </c>
      <c r="L12" s="9" t="str">
        <f>IF(J12="Div by 0", "N/A", IF(K12="N/A","N/A", IF(J12&gt;VALUE(MID(K12,1,2)), "No", IF(J12&lt;-1*VALUE(MID(K12,1,2)), "No", "Yes"))))</f>
        <v>N/A</v>
      </c>
    </row>
    <row r="13" spans="1:12" x14ac:dyDescent="0.25">
      <c r="A13" s="3" t="s">
        <v>364</v>
      </c>
      <c r="B13" s="60" t="s">
        <v>213</v>
      </c>
      <c r="C13" s="8" t="s">
        <v>213</v>
      </c>
      <c r="D13" s="13" t="str">
        <f>IF($B13="N/A","N/A",IF(C13&gt;=95,"Yes","No"))</f>
        <v>N/A</v>
      </c>
      <c r="E13" s="8" t="s">
        <v>213</v>
      </c>
      <c r="F13" s="13" t="str">
        <f>IF($B13="N/A","N/A",IF(E13&gt;=95,"Yes","No"))</f>
        <v>N/A</v>
      </c>
      <c r="G13" s="8">
        <v>94.340972836999995</v>
      </c>
      <c r="H13" s="11" t="str">
        <f>IF($B13="N/A","N/A",IF(G13&gt;=95,"Yes","No"))</f>
        <v>N/A</v>
      </c>
      <c r="I13" s="12" t="s">
        <v>213</v>
      </c>
      <c r="J13" s="12" t="s">
        <v>213</v>
      </c>
      <c r="K13" s="43" t="s">
        <v>740</v>
      </c>
      <c r="L13" s="9" t="str">
        <f t="shared" ref="L13:L70" si="4">IF(J13="Div by 0", "N/A", IF(K13="N/A","N/A", IF(J13&gt;VALUE(MID(K13,1,2)), "No", IF(J13&lt;-1*VALUE(MID(K13,1,2)), "No", "Yes"))))</f>
        <v>No</v>
      </c>
    </row>
    <row r="14" spans="1:12" x14ac:dyDescent="0.25">
      <c r="A14" s="16" t="s">
        <v>365</v>
      </c>
      <c r="B14" s="60" t="s">
        <v>213</v>
      </c>
      <c r="C14" s="61" t="s">
        <v>213</v>
      </c>
      <c r="D14" s="61" t="str">
        <f>IF($B14="N/A","N/A",IF(C14&gt;10,"No",IF(C14&lt;-10,"No","Yes")))</f>
        <v>N/A</v>
      </c>
      <c r="E14" s="61" t="s">
        <v>213</v>
      </c>
      <c r="F14" s="13" t="str">
        <f>IF($B14="N/A","N/A",IF(E14&gt;95,"Yes","No"))</f>
        <v>N/A</v>
      </c>
      <c r="G14" s="61">
        <v>5.6557370307000001</v>
      </c>
      <c r="H14" s="11" t="str">
        <f>IF($B14="N/A","N/A",IF(G14&gt;95,"Yes","No"))</f>
        <v>N/A</v>
      </c>
      <c r="I14" s="62" t="s">
        <v>213</v>
      </c>
      <c r="J14" s="62" t="s">
        <v>213</v>
      </c>
      <c r="K14" s="63" t="s">
        <v>213</v>
      </c>
      <c r="L14" s="9" t="str">
        <f t="shared" si="4"/>
        <v>N/A</v>
      </c>
    </row>
    <row r="15" spans="1:12" x14ac:dyDescent="0.25">
      <c r="A15" s="16" t="s">
        <v>366</v>
      </c>
      <c r="B15" s="60" t="s">
        <v>213</v>
      </c>
      <c r="C15" s="61" t="s">
        <v>213</v>
      </c>
      <c r="D15" s="61" t="str">
        <f t="shared" ref="D15:D21" si="5">IF($B15="N/A","N/A",IF(C15&gt;10,"No",IF(C15&lt;-10,"No","Yes")))</f>
        <v>N/A</v>
      </c>
      <c r="E15" s="61" t="s">
        <v>213</v>
      </c>
      <c r="F15" s="61" t="str">
        <f t="shared" ref="F15:F21" si="6">IF($B15="N/A","N/A",IF(E15&gt;10,"No",IF(E15&lt;-10,"No","Yes")))</f>
        <v>N/A</v>
      </c>
      <c r="G15" s="61">
        <v>3.2901320999999999E-3</v>
      </c>
      <c r="H15" s="64" t="str">
        <f t="shared" ref="H15:H21" si="7">IF($B15="N/A","N/A",IF(G15&gt;10,"No",IF(G15&lt;-10,"No","Yes")))</f>
        <v>N/A</v>
      </c>
      <c r="I15" s="62" t="s">
        <v>213</v>
      </c>
      <c r="J15" s="62" t="s">
        <v>213</v>
      </c>
      <c r="K15" s="63" t="s">
        <v>213</v>
      </c>
      <c r="L15" s="9" t="str">
        <f t="shared" si="4"/>
        <v>N/A</v>
      </c>
    </row>
    <row r="16" spans="1:12" x14ac:dyDescent="0.25">
      <c r="A16" s="16" t="s">
        <v>367</v>
      </c>
      <c r="B16" s="60" t="s">
        <v>213</v>
      </c>
      <c r="C16" s="65" t="s">
        <v>213</v>
      </c>
      <c r="D16" s="65" t="str">
        <f t="shared" si="5"/>
        <v>N/A</v>
      </c>
      <c r="E16" s="65" t="s">
        <v>213</v>
      </c>
      <c r="F16" s="65" t="str">
        <f t="shared" si="6"/>
        <v>N/A</v>
      </c>
      <c r="G16" s="65">
        <v>82560</v>
      </c>
      <c r="H16" s="64" t="str">
        <f t="shared" si="7"/>
        <v>N/A</v>
      </c>
      <c r="I16" s="62" t="s">
        <v>213</v>
      </c>
      <c r="J16" s="62" t="s">
        <v>213</v>
      </c>
      <c r="K16" s="63" t="s">
        <v>213</v>
      </c>
      <c r="L16" s="9" t="str">
        <f t="shared" si="4"/>
        <v>N/A</v>
      </c>
    </row>
    <row r="17" spans="1:12" x14ac:dyDescent="0.25">
      <c r="A17" s="17" t="s">
        <v>368</v>
      </c>
      <c r="B17" s="60" t="s">
        <v>213</v>
      </c>
      <c r="C17" s="61" t="s">
        <v>213</v>
      </c>
      <c r="D17" s="64" t="str">
        <f t="shared" si="5"/>
        <v>N/A</v>
      </c>
      <c r="E17" s="61" t="s">
        <v>213</v>
      </c>
      <c r="F17" s="64" t="str">
        <f t="shared" si="6"/>
        <v>N/A</v>
      </c>
      <c r="G17" s="61">
        <v>5.6590271628000002</v>
      </c>
      <c r="H17" s="64" t="str">
        <f t="shared" si="7"/>
        <v>N/A</v>
      </c>
      <c r="I17" s="62" t="s">
        <v>213</v>
      </c>
      <c r="J17" s="62" t="s">
        <v>213</v>
      </c>
      <c r="K17" s="63" t="s">
        <v>213</v>
      </c>
      <c r="L17" s="9" t="str">
        <f t="shared" si="4"/>
        <v>N/A</v>
      </c>
    </row>
    <row r="18" spans="1:12" x14ac:dyDescent="0.25">
      <c r="A18" s="16" t="s">
        <v>682</v>
      </c>
      <c r="B18" s="60" t="s">
        <v>213</v>
      </c>
      <c r="C18" s="61" t="s">
        <v>213</v>
      </c>
      <c r="D18" s="64" t="str">
        <f t="shared" si="5"/>
        <v>N/A</v>
      </c>
      <c r="E18" s="61" t="s">
        <v>213</v>
      </c>
      <c r="F18" s="64" t="str">
        <f t="shared" si="6"/>
        <v>N/A</v>
      </c>
      <c r="G18" s="61">
        <v>54.439195736000002</v>
      </c>
      <c r="H18" s="64" t="str">
        <f t="shared" si="7"/>
        <v>N/A</v>
      </c>
      <c r="I18" s="12" t="s">
        <v>213</v>
      </c>
      <c r="J18" s="12" t="s">
        <v>213</v>
      </c>
      <c r="K18" s="63" t="s">
        <v>213</v>
      </c>
      <c r="L18" s="9" t="str">
        <f t="shared" si="4"/>
        <v>N/A</v>
      </c>
    </row>
    <row r="19" spans="1:12" x14ac:dyDescent="0.25">
      <c r="A19" s="16" t="s">
        <v>683</v>
      </c>
      <c r="B19" s="60" t="s">
        <v>213</v>
      </c>
      <c r="C19" s="61" t="s">
        <v>213</v>
      </c>
      <c r="D19" s="64" t="str">
        <f t="shared" si="5"/>
        <v>N/A</v>
      </c>
      <c r="E19" s="61" t="s">
        <v>213</v>
      </c>
      <c r="F19" s="64" t="str">
        <f t="shared" si="6"/>
        <v>N/A</v>
      </c>
      <c r="G19" s="61">
        <v>15.243459302</v>
      </c>
      <c r="H19" s="64" t="str">
        <f t="shared" si="7"/>
        <v>N/A</v>
      </c>
      <c r="I19" s="12" t="s">
        <v>213</v>
      </c>
      <c r="J19" s="12" t="s">
        <v>213</v>
      </c>
      <c r="K19" s="63" t="s">
        <v>213</v>
      </c>
      <c r="L19" s="9" t="str">
        <f t="shared" si="4"/>
        <v>N/A</v>
      </c>
    </row>
    <row r="20" spans="1:12" ht="25" x14ac:dyDescent="0.25">
      <c r="A20" s="16" t="s">
        <v>684</v>
      </c>
      <c r="B20" s="60" t="s">
        <v>213</v>
      </c>
      <c r="C20" s="61" t="s">
        <v>213</v>
      </c>
      <c r="D20" s="64" t="str">
        <f t="shared" si="5"/>
        <v>N/A</v>
      </c>
      <c r="E20" s="61" t="s">
        <v>213</v>
      </c>
      <c r="F20" s="64" t="str">
        <f t="shared" si="6"/>
        <v>N/A</v>
      </c>
      <c r="G20" s="61">
        <v>56.911337209000003</v>
      </c>
      <c r="H20" s="64" t="str">
        <f t="shared" si="7"/>
        <v>N/A</v>
      </c>
      <c r="I20" s="12" t="s">
        <v>213</v>
      </c>
      <c r="J20" s="12" t="s">
        <v>213</v>
      </c>
      <c r="K20" s="63" t="s">
        <v>213</v>
      </c>
      <c r="L20" s="9" t="str">
        <f t="shared" si="4"/>
        <v>N/A</v>
      </c>
    </row>
    <row r="21" spans="1:12" ht="25" x14ac:dyDescent="0.25">
      <c r="A21" s="16" t="s">
        <v>685</v>
      </c>
      <c r="B21" s="60" t="s">
        <v>213</v>
      </c>
      <c r="C21" s="61" t="s">
        <v>213</v>
      </c>
      <c r="D21" s="64" t="str">
        <f t="shared" si="5"/>
        <v>N/A</v>
      </c>
      <c r="E21" s="61" t="s">
        <v>213</v>
      </c>
      <c r="F21" s="64" t="str">
        <f t="shared" si="6"/>
        <v>N/A</v>
      </c>
      <c r="G21" s="61">
        <v>0</v>
      </c>
      <c r="H21" s="64" t="str">
        <f t="shared" si="7"/>
        <v>N/A</v>
      </c>
      <c r="I21" s="12" t="s">
        <v>213</v>
      </c>
      <c r="J21" s="12" t="s">
        <v>213</v>
      </c>
      <c r="K21" s="63" t="s">
        <v>213</v>
      </c>
      <c r="L21" s="9" t="str">
        <f t="shared" si="4"/>
        <v>N/A</v>
      </c>
    </row>
    <row r="22" spans="1:12" x14ac:dyDescent="0.25">
      <c r="A22" s="2" t="s">
        <v>1714</v>
      </c>
      <c r="B22" s="43" t="s">
        <v>217</v>
      </c>
      <c r="C22" s="1">
        <v>11468</v>
      </c>
      <c r="D22" s="11" t="str">
        <f>IF($B22="N/A","N/A",IF(C22&gt;0,"No",IF(C22&lt;0,"No","Yes")))</f>
        <v>No</v>
      </c>
      <c r="E22" s="1">
        <v>6140</v>
      </c>
      <c r="F22" s="11" t="str">
        <f>IF($B22="N/A","N/A",IF(E22&gt;0,"No",IF(E22&lt;0,"No","Yes")))</f>
        <v>No</v>
      </c>
      <c r="G22" s="1">
        <v>7315</v>
      </c>
      <c r="H22" s="11" t="str">
        <f>IF($B22="N/A","N/A",IF(G22&gt;0,"No",IF(G22&lt;0,"No","Yes")))</f>
        <v>No</v>
      </c>
      <c r="I22" s="12">
        <v>-46.5</v>
      </c>
      <c r="J22" s="12">
        <v>19.14</v>
      </c>
      <c r="K22" s="43" t="s">
        <v>213</v>
      </c>
      <c r="L22" s="9" t="str">
        <f t="shared" si="4"/>
        <v>N/A</v>
      </c>
    </row>
    <row r="23" spans="1:12" x14ac:dyDescent="0.25">
      <c r="A23" s="6" t="s">
        <v>145</v>
      </c>
      <c r="B23" s="43" t="s">
        <v>279</v>
      </c>
      <c r="C23" s="8">
        <v>1.4582003848</v>
      </c>
      <c r="D23" s="11" t="str">
        <f>IF($B23="N/A","N/A",IF(C23&gt;=10,"No",IF(C23&lt;0,"No","Yes")))</f>
        <v>Yes</v>
      </c>
      <c r="E23" s="8">
        <v>0.81354157319999998</v>
      </c>
      <c r="F23" s="11" t="str">
        <f>IF($B23="N/A","N/A",IF(E23&gt;=10,"No",IF(E23&lt;0,"No","Yes")))</f>
        <v>Yes</v>
      </c>
      <c r="G23" s="8">
        <v>1.0110987121999999</v>
      </c>
      <c r="H23" s="11" t="str">
        <f>IF($B23="N/A","N/A",IF(G23&gt;=10,"No",IF(G23&lt;0,"No","Yes")))</f>
        <v>Yes</v>
      </c>
      <c r="I23" s="12">
        <v>-44.2</v>
      </c>
      <c r="J23" s="12">
        <v>24.28</v>
      </c>
      <c r="K23" s="43" t="s">
        <v>213</v>
      </c>
      <c r="L23" s="9" t="str">
        <f t="shared" si="4"/>
        <v>N/A</v>
      </c>
    </row>
    <row r="24" spans="1:12" x14ac:dyDescent="0.25">
      <c r="A24" s="2" t="s">
        <v>426</v>
      </c>
      <c r="B24" s="35" t="s">
        <v>213</v>
      </c>
      <c r="C24" s="13">
        <v>73.721701396</v>
      </c>
      <c r="D24" s="64" t="str">
        <f t="shared" ref="D24:D27" si="8">IF($B24="N/A","N/A",IF(C24&gt;10,"No",IF(C24&lt;-10,"No","Yes")))</f>
        <v>N/A</v>
      </c>
      <c r="E24" s="13">
        <v>77.320256139999998</v>
      </c>
      <c r="F24" s="11" t="str">
        <f t="shared" ref="F24:F27" si="9">IF($B24="N/A","N/A",IF(E24&gt;10,"No",IF(E24&lt;-10,"No","Yes")))</f>
        <v>N/A</v>
      </c>
      <c r="G24" s="13">
        <v>79.086163650000003</v>
      </c>
      <c r="H24" s="11" t="str">
        <f t="shared" ref="H24:H27" si="10">IF($B24="N/A","N/A",IF(G24&gt;10,"No",IF(G24&lt;-10,"No","Yes")))</f>
        <v>N/A</v>
      </c>
      <c r="I24" s="12">
        <v>4.8810000000000002</v>
      </c>
      <c r="J24" s="12">
        <v>2.2839999999999998</v>
      </c>
      <c r="K24" s="43" t="s">
        <v>213</v>
      </c>
      <c r="L24" s="9" t="str">
        <f t="shared" si="4"/>
        <v>N/A</v>
      </c>
    </row>
    <row r="25" spans="1:12" x14ac:dyDescent="0.25">
      <c r="A25" s="2" t="s">
        <v>427</v>
      </c>
      <c r="B25" s="35" t="s">
        <v>213</v>
      </c>
      <c r="C25" s="13">
        <v>25.459532485</v>
      </c>
      <c r="D25" s="64" t="str">
        <f t="shared" si="8"/>
        <v>N/A</v>
      </c>
      <c r="E25" s="13">
        <v>15.3116641</v>
      </c>
      <c r="F25" s="11" t="str">
        <f t="shared" si="9"/>
        <v>N/A</v>
      </c>
      <c r="G25" s="13">
        <v>15.348111992</v>
      </c>
      <c r="H25" s="11" t="str">
        <f t="shared" si="10"/>
        <v>N/A</v>
      </c>
      <c r="I25" s="12">
        <v>-39.9</v>
      </c>
      <c r="J25" s="12">
        <v>0.23799999999999999</v>
      </c>
      <c r="K25" s="43" t="s">
        <v>213</v>
      </c>
      <c r="L25" s="9" t="str">
        <f t="shared" si="4"/>
        <v>N/A</v>
      </c>
    </row>
    <row r="26" spans="1:12" x14ac:dyDescent="0.25">
      <c r="A26" s="2" t="s">
        <v>423</v>
      </c>
      <c r="B26" s="35" t="s">
        <v>213</v>
      </c>
      <c r="C26" s="13">
        <v>0.5976992672</v>
      </c>
      <c r="D26" s="64" t="str">
        <f t="shared" si="8"/>
        <v>N/A</v>
      </c>
      <c r="E26" s="13">
        <v>1.191537651</v>
      </c>
      <c r="F26" s="11" t="str">
        <f t="shared" si="9"/>
        <v>N/A</v>
      </c>
      <c r="G26" s="13">
        <v>1.3355026778000001</v>
      </c>
      <c r="H26" s="11" t="str">
        <f t="shared" si="10"/>
        <v>N/A</v>
      </c>
      <c r="I26" s="12">
        <v>99.35</v>
      </c>
      <c r="J26" s="12">
        <v>12.08</v>
      </c>
      <c r="K26" s="43" t="s">
        <v>213</v>
      </c>
      <c r="L26" s="9" t="str">
        <f t="shared" si="4"/>
        <v>N/A</v>
      </c>
    </row>
    <row r="27" spans="1:12" x14ac:dyDescent="0.25">
      <c r="A27" s="2" t="s">
        <v>424</v>
      </c>
      <c r="B27" s="35" t="s">
        <v>213</v>
      </c>
      <c r="C27" s="13">
        <v>0</v>
      </c>
      <c r="D27" s="64" t="str">
        <f t="shared" si="8"/>
        <v>N/A</v>
      </c>
      <c r="E27" s="13">
        <v>0</v>
      </c>
      <c r="F27" s="11" t="str">
        <f t="shared" si="9"/>
        <v>N/A</v>
      </c>
      <c r="G27" s="13">
        <v>0</v>
      </c>
      <c r="H27" s="11" t="str">
        <f t="shared" si="10"/>
        <v>N/A</v>
      </c>
      <c r="I27" s="12" t="s">
        <v>1746</v>
      </c>
      <c r="J27" s="12" t="s">
        <v>1746</v>
      </c>
      <c r="K27" s="43" t="s">
        <v>213</v>
      </c>
      <c r="L27" s="9" t="str">
        <f t="shared" si="4"/>
        <v>N/A</v>
      </c>
    </row>
    <row r="28" spans="1:12" x14ac:dyDescent="0.25">
      <c r="A28" s="2" t="s">
        <v>955</v>
      </c>
      <c r="B28" s="35" t="s">
        <v>213</v>
      </c>
      <c r="C28" s="61">
        <v>18.585294306000002</v>
      </c>
      <c r="D28" s="64" t="str">
        <f>IF($B28="N/A","N/A",IF(C28&gt;10,"No",IF(C28&lt;-10,"No","Yes")))</f>
        <v>N/A</v>
      </c>
      <c r="E28" s="61">
        <v>18.857784202000001</v>
      </c>
      <c r="F28" s="64" t="str">
        <f>IF($B28="N/A","N/A",IF(E28&gt;10,"No",IF(E28&lt;-10,"No","Yes")))</f>
        <v>N/A</v>
      </c>
      <c r="G28" s="61">
        <v>20.660384342</v>
      </c>
      <c r="H28" s="64" t="str">
        <f>IF($B28="N/A","N/A",IF(G28&gt;10,"No",IF(G28&lt;-10,"No","Yes")))</f>
        <v>N/A</v>
      </c>
      <c r="I28" s="12">
        <v>1.466</v>
      </c>
      <c r="J28" s="12">
        <v>9.5589999999999993</v>
      </c>
      <c r="K28" s="63" t="s">
        <v>740</v>
      </c>
      <c r="L28" s="9" t="str">
        <f t="shared" si="4"/>
        <v>Yes</v>
      </c>
    </row>
    <row r="29" spans="1:12" x14ac:dyDescent="0.25">
      <c r="A29" s="2" t="s">
        <v>956</v>
      </c>
      <c r="B29" s="35" t="s">
        <v>213</v>
      </c>
      <c r="C29" s="61">
        <v>0</v>
      </c>
      <c r="D29" s="64" t="str">
        <f>IF($B29="N/A","N/A",IF(C29&gt;10,"No",IF(C29&lt;-10,"No","Yes")))</f>
        <v>N/A</v>
      </c>
      <c r="E29" s="61">
        <v>0</v>
      </c>
      <c r="F29" s="64" t="str">
        <f>IF($B29="N/A","N/A",IF(E29&gt;10,"No",IF(E29&lt;-10,"No","Yes")))</f>
        <v>N/A</v>
      </c>
      <c r="G29" s="61">
        <v>0</v>
      </c>
      <c r="H29" s="64" t="str">
        <f>IF($B29="N/A","N/A",IF(G29&gt;10,"No",IF(G29&lt;-10,"No","Yes")))</f>
        <v>N/A</v>
      </c>
      <c r="I29" s="12" t="s">
        <v>1746</v>
      </c>
      <c r="J29" s="12" t="s">
        <v>1746</v>
      </c>
      <c r="K29" s="63" t="s">
        <v>740</v>
      </c>
      <c r="L29" s="9" t="str">
        <f t="shared" si="4"/>
        <v>N/A</v>
      </c>
    </row>
    <row r="30" spans="1:12" x14ac:dyDescent="0.25">
      <c r="A30" s="2" t="s">
        <v>20</v>
      </c>
      <c r="B30" s="43" t="s">
        <v>280</v>
      </c>
      <c r="C30" s="13">
        <v>99.328238059</v>
      </c>
      <c r="D30" s="11" t="str">
        <f>IF($B30="N/A","N/A",IF(C30&gt;=98,"Yes","No"))</f>
        <v>Yes</v>
      </c>
      <c r="E30" s="13">
        <v>99.693825603999997</v>
      </c>
      <c r="F30" s="11" t="str">
        <f>IF($B30="N/A","N/A",IF(E30&gt;=98,"Yes","No"))</f>
        <v>Yes</v>
      </c>
      <c r="G30" s="13">
        <v>99.334844966000006</v>
      </c>
      <c r="H30" s="11" t="str">
        <f>IF($B30="N/A","N/A",IF(G30&gt;=98,"Yes","No"))</f>
        <v>Yes</v>
      </c>
      <c r="I30" s="12">
        <v>0.36809999999999998</v>
      </c>
      <c r="J30" s="12">
        <v>-0.36</v>
      </c>
      <c r="K30" s="43" t="s">
        <v>740</v>
      </c>
      <c r="L30" s="9" t="str">
        <f t="shared" si="4"/>
        <v>Yes</v>
      </c>
    </row>
    <row r="31" spans="1:12" x14ac:dyDescent="0.25">
      <c r="A31" s="2" t="s">
        <v>18</v>
      </c>
      <c r="B31" s="43" t="s">
        <v>277</v>
      </c>
      <c r="C31" s="13">
        <v>99.983105960000003</v>
      </c>
      <c r="D31" s="11" t="str">
        <f>IF($B31="N/A","N/A",IF(C31&gt;=95,"Yes","No"))</f>
        <v>Yes</v>
      </c>
      <c r="E31" s="13">
        <v>99.985228716999998</v>
      </c>
      <c r="F31" s="11" t="str">
        <f>IF($B31="N/A","N/A",IF(E31&gt;=95,"Yes","No"))</f>
        <v>Yes</v>
      </c>
      <c r="G31" s="13">
        <v>99.984166239000004</v>
      </c>
      <c r="H31" s="11" t="str">
        <f>IF($B31="N/A","N/A",IF(G31&gt;=95,"Yes","No"))</f>
        <v>Yes</v>
      </c>
      <c r="I31" s="12">
        <v>2.0999999999999999E-3</v>
      </c>
      <c r="J31" s="12">
        <v>-1E-3</v>
      </c>
      <c r="K31" s="43" t="s">
        <v>740</v>
      </c>
      <c r="L31" s="9" t="str">
        <f t="shared" si="4"/>
        <v>Yes</v>
      </c>
    </row>
    <row r="32" spans="1:12" x14ac:dyDescent="0.25">
      <c r="A32" s="2" t="s">
        <v>23</v>
      </c>
      <c r="B32" s="35" t="s">
        <v>213</v>
      </c>
      <c r="C32" s="13">
        <v>34.626095501000002</v>
      </c>
      <c r="D32" s="11" t="str">
        <f t="shared" ref="D32:D37" si="11">IF($B32="N/A","N/A",IF(C32&gt;10,"No",IF(C32&lt;-10,"No","Yes")))</f>
        <v>N/A</v>
      </c>
      <c r="E32" s="13">
        <v>34.800811893000002</v>
      </c>
      <c r="F32" s="11" t="str">
        <f t="shared" ref="F32:F37" si="12">IF($B32="N/A","N/A",IF(E32&gt;10,"No",IF(E32&lt;-10,"No","Yes")))</f>
        <v>N/A</v>
      </c>
      <c r="G32" s="13">
        <v>34.457484639</v>
      </c>
      <c r="H32" s="11" t="str">
        <f t="shared" ref="H32:H37" si="13">IF($B32="N/A","N/A",IF(G32&gt;10,"No",IF(G32&lt;-10,"No","Yes")))</f>
        <v>N/A</v>
      </c>
      <c r="I32" s="12">
        <v>0.50460000000000005</v>
      </c>
      <c r="J32" s="12">
        <v>-0.98699999999999999</v>
      </c>
      <c r="K32" s="43" t="s">
        <v>740</v>
      </c>
      <c r="L32" s="9" t="str">
        <f t="shared" si="4"/>
        <v>Yes</v>
      </c>
    </row>
    <row r="33" spans="1:12" x14ac:dyDescent="0.25">
      <c r="A33" s="2" t="s">
        <v>24</v>
      </c>
      <c r="B33" s="35" t="s">
        <v>213</v>
      </c>
      <c r="C33" s="13">
        <v>7.8916059306999999</v>
      </c>
      <c r="D33" s="11" t="str">
        <f t="shared" si="11"/>
        <v>N/A</v>
      </c>
      <c r="E33" s="13">
        <v>8.0631419572999992</v>
      </c>
      <c r="F33" s="11" t="str">
        <f t="shared" si="12"/>
        <v>N/A</v>
      </c>
      <c r="G33" s="13">
        <v>8.7647062048999995</v>
      </c>
      <c r="H33" s="11" t="str">
        <f t="shared" si="13"/>
        <v>N/A</v>
      </c>
      <c r="I33" s="12">
        <v>2.1739999999999999</v>
      </c>
      <c r="J33" s="12">
        <v>8.7010000000000005</v>
      </c>
      <c r="K33" s="43" t="s">
        <v>740</v>
      </c>
      <c r="L33" s="9" t="str">
        <f t="shared" si="4"/>
        <v>Yes</v>
      </c>
    </row>
    <row r="34" spans="1:12" x14ac:dyDescent="0.25">
      <c r="A34" s="2" t="s">
        <v>25</v>
      </c>
      <c r="B34" s="35" t="s">
        <v>213</v>
      </c>
      <c r="C34" s="13">
        <v>0.1706715888</v>
      </c>
      <c r="D34" s="11" t="str">
        <f t="shared" si="11"/>
        <v>N/A</v>
      </c>
      <c r="E34" s="13">
        <v>0.17758510629999999</v>
      </c>
      <c r="F34" s="11" t="str">
        <f t="shared" si="12"/>
        <v>N/A</v>
      </c>
      <c r="G34" s="13">
        <v>0.21008864159999999</v>
      </c>
      <c r="H34" s="11" t="str">
        <f t="shared" si="13"/>
        <v>N/A</v>
      </c>
      <c r="I34" s="12">
        <v>4.0510000000000002</v>
      </c>
      <c r="J34" s="12">
        <v>18.3</v>
      </c>
      <c r="K34" s="43" t="s">
        <v>740</v>
      </c>
      <c r="L34" s="9" t="str">
        <f t="shared" si="4"/>
        <v>No</v>
      </c>
    </row>
    <row r="35" spans="1:12" x14ac:dyDescent="0.25">
      <c r="A35" s="2" t="s">
        <v>26</v>
      </c>
      <c r="B35" s="43" t="s">
        <v>213</v>
      </c>
      <c r="C35" s="13">
        <v>3.2906365828999999</v>
      </c>
      <c r="D35" s="11" t="str">
        <f t="shared" si="11"/>
        <v>N/A</v>
      </c>
      <c r="E35" s="13">
        <v>3.4381478921999999</v>
      </c>
      <c r="F35" s="11" t="str">
        <f t="shared" si="12"/>
        <v>N/A</v>
      </c>
      <c r="G35" s="13">
        <v>3.3872595119</v>
      </c>
      <c r="H35" s="11" t="str">
        <f t="shared" si="13"/>
        <v>N/A</v>
      </c>
      <c r="I35" s="12">
        <v>4.4829999999999997</v>
      </c>
      <c r="J35" s="12">
        <v>-1.48</v>
      </c>
      <c r="K35" s="43" t="s">
        <v>213</v>
      </c>
      <c r="L35" s="9" t="str">
        <f t="shared" si="4"/>
        <v>N/A</v>
      </c>
    </row>
    <row r="36" spans="1:12" x14ac:dyDescent="0.25">
      <c r="A36" s="2" t="s">
        <v>60</v>
      </c>
      <c r="B36" s="43" t="s">
        <v>213</v>
      </c>
      <c r="C36" s="13">
        <v>0</v>
      </c>
      <c r="D36" s="11" t="str">
        <f t="shared" si="11"/>
        <v>N/A</v>
      </c>
      <c r="E36" s="13">
        <v>0</v>
      </c>
      <c r="F36" s="11" t="str">
        <f t="shared" si="12"/>
        <v>N/A</v>
      </c>
      <c r="G36" s="13">
        <v>0</v>
      </c>
      <c r="H36" s="11" t="str">
        <f t="shared" si="13"/>
        <v>N/A</v>
      </c>
      <c r="I36" s="12" t="s">
        <v>1746</v>
      </c>
      <c r="J36" s="12" t="s">
        <v>1746</v>
      </c>
      <c r="K36" s="43" t="s">
        <v>213</v>
      </c>
      <c r="L36" s="9" t="str">
        <f t="shared" si="4"/>
        <v>N/A</v>
      </c>
    </row>
    <row r="37" spans="1:12" x14ac:dyDescent="0.25">
      <c r="A37" s="2" t="s">
        <v>61</v>
      </c>
      <c r="B37" s="43" t="s">
        <v>213</v>
      </c>
      <c r="C37" s="13">
        <v>0</v>
      </c>
      <c r="D37" s="11" t="str">
        <f t="shared" si="11"/>
        <v>N/A</v>
      </c>
      <c r="E37" s="13">
        <v>0</v>
      </c>
      <c r="F37" s="11" t="str">
        <f t="shared" si="12"/>
        <v>N/A</v>
      </c>
      <c r="G37" s="13">
        <v>0</v>
      </c>
      <c r="H37" s="11" t="str">
        <f t="shared" si="13"/>
        <v>N/A</v>
      </c>
      <c r="I37" s="12" t="s">
        <v>1746</v>
      </c>
      <c r="J37" s="12" t="s">
        <v>1746</v>
      </c>
      <c r="K37" s="43" t="s">
        <v>213</v>
      </c>
      <c r="L37" s="9" t="str">
        <f t="shared" si="4"/>
        <v>N/A</v>
      </c>
    </row>
    <row r="38" spans="1:12" x14ac:dyDescent="0.25">
      <c r="A38" s="2" t="s">
        <v>62</v>
      </c>
      <c r="B38" s="43" t="s">
        <v>278</v>
      </c>
      <c r="C38" s="13">
        <v>54.020990396999998</v>
      </c>
      <c r="D38" s="11" t="str">
        <f>IF($B38="N/A","N/A",IF(C38&gt;=5,"No",IF(C38&lt;0,"No","Yes")))</f>
        <v>No</v>
      </c>
      <c r="E38" s="13">
        <v>53.520313151000003</v>
      </c>
      <c r="F38" s="11" t="str">
        <f>IF($B38="N/A","N/A",IF(E38&gt;=5,"No",IF(E38&lt;0,"No","Yes")))</f>
        <v>No</v>
      </c>
      <c r="G38" s="13">
        <v>53.180461002000001</v>
      </c>
      <c r="H38" s="11" t="str">
        <f>IF($B38="N/A","N/A",IF(G38&gt;=5,"No",IF(G38&lt;0,"No","Yes")))</f>
        <v>No</v>
      </c>
      <c r="I38" s="12">
        <v>-0.92700000000000005</v>
      </c>
      <c r="J38" s="12">
        <v>-0.63500000000000001</v>
      </c>
      <c r="K38" s="43" t="s">
        <v>740</v>
      </c>
      <c r="L38" s="9" t="str">
        <f t="shared" si="4"/>
        <v>Yes</v>
      </c>
    </row>
    <row r="39" spans="1:12" x14ac:dyDescent="0.25">
      <c r="A39" s="2" t="s">
        <v>63</v>
      </c>
      <c r="B39" s="43" t="s">
        <v>213</v>
      </c>
      <c r="C39" s="13">
        <v>5.1263560750000003</v>
      </c>
      <c r="D39" s="11" t="str">
        <f>IF($B39="N/A","N/A",IF(C39&gt;10,"No",IF(C39&lt;-10,"No","Yes")))</f>
        <v>N/A</v>
      </c>
      <c r="E39" s="13">
        <v>5.1267560680999997</v>
      </c>
      <c r="F39" s="11" t="str">
        <f>IF($B39="N/A","N/A",IF(E39&gt;10,"No",IF(E39&lt;-10,"No","Yes")))</f>
        <v>N/A</v>
      </c>
      <c r="G39" s="13">
        <v>4.6037858453</v>
      </c>
      <c r="H39" s="11" t="str">
        <f>IF($B39="N/A","N/A",IF(G39&gt;10,"No",IF(G39&lt;-10,"No","Yes")))</f>
        <v>N/A</v>
      </c>
      <c r="I39" s="12">
        <v>7.7999999999999996E-3</v>
      </c>
      <c r="J39" s="12">
        <v>-10.199999999999999</v>
      </c>
      <c r="K39" s="43" t="s">
        <v>740</v>
      </c>
      <c r="L39" s="9" t="str">
        <f t="shared" si="4"/>
        <v>No</v>
      </c>
    </row>
    <row r="40" spans="1:12" x14ac:dyDescent="0.25">
      <c r="A40" s="2" t="s">
        <v>64</v>
      </c>
      <c r="B40" s="43" t="s">
        <v>213</v>
      </c>
      <c r="C40" s="13">
        <v>90.014439761000006</v>
      </c>
      <c r="D40" s="11" t="str">
        <f>IF($B40="N/A","N/A",IF(C40&gt;10,"No",IF(C40&lt;-10,"No","Yes")))</f>
        <v>N/A</v>
      </c>
      <c r="E40" s="13">
        <v>86.094282590999995</v>
      </c>
      <c r="F40" s="11" t="str">
        <f>IF($B40="N/A","N/A",IF(E40&gt;10,"No",IF(E40&lt;-10,"No","Yes")))</f>
        <v>N/A</v>
      </c>
      <c r="G40" s="13">
        <v>81.471004242999996</v>
      </c>
      <c r="H40" s="11" t="str">
        <f>IF($B40="N/A","N/A",IF(G40&gt;10,"No",IF(G40&lt;-10,"No","Yes")))</f>
        <v>N/A</v>
      </c>
      <c r="I40" s="12">
        <v>-4.3600000000000003</v>
      </c>
      <c r="J40" s="12">
        <v>-5.37</v>
      </c>
      <c r="K40" s="43" t="s">
        <v>740</v>
      </c>
      <c r="L40" s="9" t="str">
        <f t="shared" si="4"/>
        <v>Yes</v>
      </c>
    </row>
    <row r="41" spans="1:12" x14ac:dyDescent="0.25">
      <c r="A41" s="3" t="s">
        <v>19</v>
      </c>
      <c r="B41" s="35" t="s">
        <v>281</v>
      </c>
      <c r="C41" s="8">
        <v>2.6046669336999999</v>
      </c>
      <c r="D41" s="11" t="str">
        <f>IF($B41="N/A","N/A",IF(C41&gt;8,"No",IF(C41&lt;2,"No","Yes")))</f>
        <v>Yes</v>
      </c>
      <c r="E41" s="8">
        <v>2.3975637934999998</v>
      </c>
      <c r="F41" s="11" t="str">
        <f>IF($B41="N/A","N/A",IF(E41&gt;8,"No",IF(E41&lt;2,"No","Yes")))</f>
        <v>Yes</v>
      </c>
      <c r="G41" s="8">
        <v>2.6052362452</v>
      </c>
      <c r="H41" s="11" t="str">
        <f>IF($B41="N/A","N/A",IF(G41&gt;8,"No",IF(G41&lt;2,"No","Yes")))</f>
        <v>Yes</v>
      </c>
      <c r="I41" s="12">
        <v>-7.95</v>
      </c>
      <c r="J41" s="12">
        <v>8.6620000000000008</v>
      </c>
      <c r="K41" s="43" t="s">
        <v>740</v>
      </c>
      <c r="L41" s="9" t="str">
        <f t="shared" si="4"/>
        <v>Yes</v>
      </c>
    </row>
    <row r="42" spans="1:12" x14ac:dyDescent="0.25">
      <c r="A42" s="3" t="s">
        <v>170</v>
      </c>
      <c r="B42" s="35" t="s">
        <v>213</v>
      </c>
      <c r="C42" s="8">
        <v>10.158332373</v>
      </c>
      <c r="D42" s="11" t="str">
        <f t="shared" ref="D42:D49" si="14">IF($B42="N/A","N/A",IF(C42&gt;10,"No",IF(C42&lt;-10,"No","Yes")))</f>
        <v>N/A</v>
      </c>
      <c r="E42" s="8">
        <v>10.389816783000001</v>
      </c>
      <c r="F42" s="11" t="str">
        <f t="shared" ref="F42:F49" si="15">IF($B42="N/A","N/A",IF(E42&gt;10,"No",IF(E42&lt;-10,"No","Yes")))</f>
        <v>N/A</v>
      </c>
      <c r="G42" s="8">
        <v>11.6738684</v>
      </c>
      <c r="H42" s="11" t="str">
        <f t="shared" ref="H42:H49" si="16">IF($B42="N/A","N/A",IF(G42&gt;10,"No",IF(G42&lt;-10,"No","Yes")))</f>
        <v>N/A</v>
      </c>
      <c r="I42" s="12">
        <v>2.2789999999999999</v>
      </c>
      <c r="J42" s="12">
        <v>12.36</v>
      </c>
      <c r="K42" s="43" t="s">
        <v>740</v>
      </c>
      <c r="L42" s="9" t="str">
        <f>IF(J42="Div by 0", "N/A", IF(OR(J42="N/A",K42="N/A"),"N/A", IF(J42&gt;VALUE(MID(K42,1,2)), "No", IF(J42&lt;-1*VALUE(MID(K42,1,2)), "No", "Yes"))))</f>
        <v>No</v>
      </c>
    </row>
    <row r="43" spans="1:12" x14ac:dyDescent="0.25">
      <c r="A43" s="3" t="s">
        <v>171</v>
      </c>
      <c r="B43" s="35" t="s">
        <v>213</v>
      </c>
      <c r="C43" s="8">
        <v>20.381793359</v>
      </c>
      <c r="D43" s="11" t="str">
        <f t="shared" si="14"/>
        <v>N/A</v>
      </c>
      <c r="E43" s="8">
        <v>21.194284569000001</v>
      </c>
      <c r="F43" s="11" t="str">
        <f t="shared" si="15"/>
        <v>N/A</v>
      </c>
      <c r="G43" s="8">
        <v>24.00336416</v>
      </c>
      <c r="H43" s="11" t="str">
        <f t="shared" si="16"/>
        <v>N/A</v>
      </c>
      <c r="I43" s="12">
        <v>3.9860000000000002</v>
      </c>
      <c r="J43" s="12">
        <v>13.25</v>
      </c>
      <c r="K43" s="43" t="s">
        <v>740</v>
      </c>
      <c r="L43" s="9" t="str">
        <f>IF(J43="Div by 0", "N/A", IF(OR(J43="N/A",K43="N/A"),"N/A", IF(J43&gt;VALUE(MID(K43,1,2)), "No", IF(J43&lt;-1*VALUE(MID(K43,1,2)), "No", "Yes"))))</f>
        <v>No</v>
      </c>
    </row>
    <row r="44" spans="1:12" x14ac:dyDescent="0.25">
      <c r="A44" s="3" t="s">
        <v>172</v>
      </c>
      <c r="B44" s="35" t="s">
        <v>213</v>
      </c>
      <c r="C44" s="8">
        <v>3.4730683337000001</v>
      </c>
      <c r="D44" s="11" t="str">
        <f t="shared" si="14"/>
        <v>N/A</v>
      </c>
      <c r="E44" s="8">
        <v>3.0073407999000001</v>
      </c>
      <c r="F44" s="11" t="str">
        <f t="shared" si="15"/>
        <v>N/A</v>
      </c>
      <c r="G44" s="8">
        <v>2.8336947909000001</v>
      </c>
      <c r="H44" s="11" t="str">
        <f t="shared" si="16"/>
        <v>N/A</v>
      </c>
      <c r="I44" s="12">
        <v>-13.4</v>
      </c>
      <c r="J44" s="12">
        <v>-5.77</v>
      </c>
      <c r="K44" s="43" t="s">
        <v>740</v>
      </c>
      <c r="L44" s="9" t="str">
        <f t="shared" ref="L44:L53" si="17">IF(J44="Div by 0", "N/A", IF(OR(J44="N/A",K44="N/A"),"N/A", IF(J44&gt;VALUE(MID(K44,1,2)), "No", IF(J44&lt;-1*VALUE(MID(K44,1,2)), "No", "Yes"))))</f>
        <v>Yes</v>
      </c>
    </row>
    <row r="45" spans="1:12" x14ac:dyDescent="0.25">
      <c r="A45" s="3" t="s">
        <v>173</v>
      </c>
      <c r="B45" s="35" t="s">
        <v>213</v>
      </c>
      <c r="C45" s="8">
        <v>33.089513934999999</v>
      </c>
      <c r="D45" s="11" t="str">
        <f t="shared" si="14"/>
        <v>N/A</v>
      </c>
      <c r="E45" s="8">
        <v>32.154839969000001</v>
      </c>
      <c r="F45" s="11" t="str">
        <f t="shared" si="15"/>
        <v>N/A</v>
      </c>
      <c r="G45" s="8">
        <v>29.414329074000001</v>
      </c>
      <c r="H45" s="11" t="str">
        <f t="shared" si="16"/>
        <v>N/A</v>
      </c>
      <c r="I45" s="12">
        <v>-2.82</v>
      </c>
      <c r="J45" s="12">
        <v>-8.52</v>
      </c>
      <c r="K45" s="43" t="s">
        <v>740</v>
      </c>
      <c r="L45" s="9" t="str">
        <f t="shared" si="17"/>
        <v>Yes</v>
      </c>
    </row>
    <row r="46" spans="1:12" x14ac:dyDescent="0.25">
      <c r="A46" s="3" t="s">
        <v>174</v>
      </c>
      <c r="B46" s="35" t="s">
        <v>213</v>
      </c>
      <c r="C46" s="8">
        <v>20.009109647999999</v>
      </c>
      <c r="D46" s="11" t="str">
        <f t="shared" si="14"/>
        <v>N/A</v>
      </c>
      <c r="E46" s="8">
        <v>20.931962418000001</v>
      </c>
      <c r="F46" s="11" t="str">
        <f t="shared" si="15"/>
        <v>N/A</v>
      </c>
      <c r="G46" s="8">
        <v>18.119854027999999</v>
      </c>
      <c r="H46" s="11" t="str">
        <f t="shared" si="16"/>
        <v>N/A</v>
      </c>
      <c r="I46" s="12">
        <v>4.6120000000000001</v>
      </c>
      <c r="J46" s="12">
        <v>-13.4</v>
      </c>
      <c r="K46" s="43" t="s">
        <v>740</v>
      </c>
      <c r="L46" s="9" t="str">
        <f t="shared" si="17"/>
        <v>No</v>
      </c>
    </row>
    <row r="47" spans="1:12" x14ac:dyDescent="0.25">
      <c r="A47" s="3" t="s">
        <v>175</v>
      </c>
      <c r="B47" s="35" t="s">
        <v>213</v>
      </c>
      <c r="C47" s="8">
        <v>4.5822844203999997</v>
      </c>
      <c r="D47" s="11" t="str">
        <f t="shared" si="14"/>
        <v>N/A</v>
      </c>
      <c r="E47" s="8">
        <v>4.4875024399000001</v>
      </c>
      <c r="F47" s="11" t="str">
        <f t="shared" si="15"/>
        <v>N/A</v>
      </c>
      <c r="G47" s="8">
        <v>5.1182117035000001</v>
      </c>
      <c r="H47" s="11" t="str">
        <f t="shared" si="16"/>
        <v>N/A</v>
      </c>
      <c r="I47" s="12">
        <v>-2.0699999999999998</v>
      </c>
      <c r="J47" s="12">
        <v>14.05</v>
      </c>
      <c r="K47" s="43" t="s">
        <v>740</v>
      </c>
      <c r="L47" s="9" t="str">
        <f t="shared" si="17"/>
        <v>No</v>
      </c>
    </row>
    <row r="48" spans="1:12" x14ac:dyDescent="0.25">
      <c r="A48" s="3" t="s">
        <v>176</v>
      </c>
      <c r="B48" s="35" t="s">
        <v>213</v>
      </c>
      <c r="C48" s="8">
        <v>3.2643105350999999</v>
      </c>
      <c r="D48" s="11" t="str">
        <f t="shared" si="14"/>
        <v>N/A</v>
      </c>
      <c r="E48" s="8">
        <v>3.2109734802999998</v>
      </c>
      <c r="F48" s="11" t="str">
        <f t="shared" si="15"/>
        <v>N/A</v>
      </c>
      <c r="G48" s="8">
        <v>3.6185969232000001</v>
      </c>
      <c r="H48" s="11" t="str">
        <f t="shared" si="16"/>
        <v>N/A</v>
      </c>
      <c r="I48" s="12">
        <v>-1.63</v>
      </c>
      <c r="J48" s="12">
        <v>12.69</v>
      </c>
      <c r="K48" s="43" t="s">
        <v>740</v>
      </c>
      <c r="L48" s="9" t="str">
        <f t="shared" si="17"/>
        <v>No</v>
      </c>
    </row>
    <row r="49" spans="1:12" x14ac:dyDescent="0.25">
      <c r="A49" s="3" t="s">
        <v>957</v>
      </c>
      <c r="B49" s="35" t="s">
        <v>213</v>
      </c>
      <c r="C49" s="8">
        <v>2.4368607651</v>
      </c>
      <c r="D49" s="11" t="str">
        <f t="shared" si="14"/>
        <v>N/A</v>
      </c>
      <c r="E49" s="8">
        <v>2.2257157477999998</v>
      </c>
      <c r="F49" s="11" t="str">
        <f t="shared" si="15"/>
        <v>N/A</v>
      </c>
      <c r="G49" s="8">
        <v>2.6128446755999999</v>
      </c>
      <c r="H49" s="11" t="str">
        <f t="shared" si="16"/>
        <v>N/A</v>
      </c>
      <c r="I49" s="12">
        <v>-8.66</v>
      </c>
      <c r="J49" s="12">
        <v>17.39</v>
      </c>
      <c r="K49" s="43" t="s">
        <v>740</v>
      </c>
      <c r="L49" s="9" t="str">
        <f t="shared" si="17"/>
        <v>No</v>
      </c>
    </row>
    <row r="50" spans="1:12" x14ac:dyDescent="0.25">
      <c r="A50" s="2" t="s">
        <v>208</v>
      </c>
      <c r="B50" s="35" t="s">
        <v>213</v>
      </c>
      <c r="C50" s="36">
        <v>554698</v>
      </c>
      <c r="D50" s="9" t="str">
        <f t="shared" ref="D50:D53" si="18">IF($B50="N/A","N/A",IF(C50&lt;0,"No","Yes"))</f>
        <v>N/A</v>
      </c>
      <c r="E50" s="36">
        <v>514907</v>
      </c>
      <c r="F50" s="9" t="str">
        <f t="shared" ref="F50:F53" si="19">IF($B50="N/A","N/A",IF(E50&lt;0,"No","Yes"))</f>
        <v>N/A</v>
      </c>
      <c r="G50" s="36">
        <v>557539</v>
      </c>
      <c r="H50" s="9" t="str">
        <f t="shared" ref="H50:H53" si="20">IF($B50="N/A","N/A",IF(G50&lt;0,"No","Yes"))</f>
        <v>N/A</v>
      </c>
      <c r="I50" s="12">
        <v>-7.17</v>
      </c>
      <c r="J50" s="12">
        <v>8.2799999999999994</v>
      </c>
      <c r="K50" s="43" t="s">
        <v>740</v>
      </c>
      <c r="L50" s="9" t="str">
        <f t="shared" si="17"/>
        <v>Yes</v>
      </c>
    </row>
    <row r="51" spans="1:12" x14ac:dyDescent="0.25">
      <c r="A51" s="2" t="s">
        <v>209</v>
      </c>
      <c r="B51" s="35" t="s">
        <v>213</v>
      </c>
      <c r="C51" s="36">
        <v>58027</v>
      </c>
      <c r="D51" s="9" t="str">
        <f t="shared" si="18"/>
        <v>N/A</v>
      </c>
      <c r="E51" s="36">
        <v>45482</v>
      </c>
      <c r="F51" s="9" t="str">
        <f t="shared" si="19"/>
        <v>N/A</v>
      </c>
      <c r="G51" s="36">
        <v>41199</v>
      </c>
      <c r="H51" s="9" t="str">
        <f t="shared" si="20"/>
        <v>N/A</v>
      </c>
      <c r="I51" s="12">
        <v>-21.6</v>
      </c>
      <c r="J51" s="12">
        <v>-9.42</v>
      </c>
      <c r="K51" s="43" t="s">
        <v>740</v>
      </c>
      <c r="L51" s="9" t="str">
        <f t="shared" si="17"/>
        <v>Yes</v>
      </c>
    </row>
    <row r="52" spans="1:12" x14ac:dyDescent="0.25">
      <c r="A52" s="2" t="s">
        <v>210</v>
      </c>
      <c r="B52" s="35" t="s">
        <v>213</v>
      </c>
      <c r="C52" s="36">
        <v>877315</v>
      </c>
      <c r="D52" s="9" t="str">
        <f t="shared" si="18"/>
        <v>N/A</v>
      </c>
      <c r="E52" s="36">
        <v>795350</v>
      </c>
      <c r="F52" s="9" t="str">
        <f t="shared" si="19"/>
        <v>N/A</v>
      </c>
      <c r="G52" s="36">
        <v>682234</v>
      </c>
      <c r="H52" s="9" t="str">
        <f t="shared" si="20"/>
        <v>N/A</v>
      </c>
      <c r="I52" s="12">
        <v>-9.34</v>
      </c>
      <c r="J52" s="12">
        <v>-14.2</v>
      </c>
      <c r="K52" s="43" t="s">
        <v>740</v>
      </c>
      <c r="L52" s="9" t="str">
        <f t="shared" si="17"/>
        <v>No</v>
      </c>
    </row>
    <row r="53" spans="1:12" x14ac:dyDescent="0.25">
      <c r="A53" s="2" t="s">
        <v>958</v>
      </c>
      <c r="B53" s="35" t="s">
        <v>213</v>
      </c>
      <c r="C53" s="36">
        <v>133158</v>
      </c>
      <c r="D53" s="9" t="str">
        <f t="shared" si="18"/>
        <v>N/A</v>
      </c>
      <c r="E53" s="36">
        <v>119672</v>
      </c>
      <c r="F53" s="9" t="str">
        <f t="shared" si="19"/>
        <v>N/A</v>
      </c>
      <c r="G53" s="36">
        <v>131721</v>
      </c>
      <c r="H53" s="9" t="str">
        <f t="shared" si="20"/>
        <v>N/A</v>
      </c>
      <c r="I53" s="12">
        <v>-10.1</v>
      </c>
      <c r="J53" s="12">
        <v>10.07</v>
      </c>
      <c r="K53" s="43" t="s">
        <v>740</v>
      </c>
      <c r="L53" s="9" t="str">
        <f t="shared" si="17"/>
        <v>No</v>
      </c>
    </row>
    <row r="54" spans="1:12" x14ac:dyDescent="0.25">
      <c r="A54" s="2" t="s">
        <v>959</v>
      </c>
      <c r="B54" s="35" t="s">
        <v>213</v>
      </c>
      <c r="C54" s="8">
        <v>100</v>
      </c>
      <c r="D54" s="11" t="str">
        <f>IF($B54="N/A","N/A",IF(C54&gt;10,"No",IF(C54&lt;-10,"No","Yes")))</f>
        <v>N/A</v>
      </c>
      <c r="E54" s="8">
        <v>100</v>
      </c>
      <c r="F54" s="11" t="str">
        <f>IF($B54="N/A","N/A",IF(E54&gt;10,"No",IF(E54&lt;-10,"No","Yes")))</f>
        <v>N/A</v>
      </c>
      <c r="G54" s="8">
        <v>100</v>
      </c>
      <c r="H54" s="11" t="str">
        <f>IF($B54="N/A","N/A",IF(G54&gt;10,"No",IF(G54&lt;-10,"No","Yes")))</f>
        <v>N/A</v>
      </c>
      <c r="I54" s="12">
        <v>0</v>
      </c>
      <c r="J54" s="12">
        <v>0</v>
      </c>
      <c r="K54" s="35" t="s">
        <v>213</v>
      </c>
      <c r="L54" s="9" t="str">
        <f t="shared" si="4"/>
        <v>N/A</v>
      </c>
    </row>
    <row r="55" spans="1:12" x14ac:dyDescent="0.25">
      <c r="A55" s="2" t="s">
        <v>1748</v>
      </c>
      <c r="B55" s="35" t="s">
        <v>213</v>
      </c>
      <c r="C55" s="8">
        <v>100</v>
      </c>
      <c r="D55" s="11" t="str">
        <f>IF($B55="N/A","N/A",IF(C55&gt;10,"No",IF(C55&lt;-10,"No","Yes")))</f>
        <v>N/A</v>
      </c>
      <c r="E55" s="8">
        <v>100</v>
      </c>
      <c r="F55" s="11" t="str">
        <f>IF($B55="N/A","N/A",IF(E55&gt;10,"No",IF(E55&lt;-10,"No","Yes")))</f>
        <v>N/A</v>
      </c>
      <c r="G55" s="8">
        <v>100</v>
      </c>
      <c r="H55" s="11" t="str">
        <f>IF($B55="N/A","N/A",IF(G55&gt;10,"No",IF(G55&lt;-10,"No","Yes")))</f>
        <v>N/A</v>
      </c>
      <c r="I55" s="12">
        <v>0</v>
      </c>
      <c r="J55" s="12">
        <v>0</v>
      </c>
      <c r="K55" s="35" t="s">
        <v>213</v>
      </c>
      <c r="L55" s="9" t="str">
        <f t="shared" si="4"/>
        <v>N/A</v>
      </c>
    </row>
    <row r="56" spans="1:12" x14ac:dyDescent="0.25">
      <c r="A56" s="2" t="s">
        <v>177</v>
      </c>
      <c r="B56" s="35" t="s">
        <v>213</v>
      </c>
      <c r="C56" s="8">
        <v>54.686245446000001</v>
      </c>
      <c r="D56" s="11" t="str">
        <f t="shared" ref="D56:D57" si="21">IF($B56="N/A","N/A",IF(C56&gt;10,"No",IF(C56&lt;-10,"No","Yes")))</f>
        <v>N/A</v>
      </c>
      <c r="E56" s="8">
        <v>55.188347041</v>
      </c>
      <c r="F56" s="11" t="str">
        <f t="shared" ref="F56:F57" si="22">IF($B56="N/A","N/A",IF(E56&gt;10,"No",IF(E56&lt;-10,"No","Yes")))</f>
        <v>N/A</v>
      </c>
      <c r="G56" s="8">
        <v>55.117731892999998</v>
      </c>
      <c r="H56" s="11" t="str">
        <f t="shared" ref="H56:H57" si="23">IF($B56="N/A","N/A",IF(G56&gt;10,"No",IF(G56&lt;-10,"No","Yes")))</f>
        <v>N/A</v>
      </c>
      <c r="I56" s="12">
        <v>0.91810000000000003</v>
      </c>
      <c r="J56" s="12">
        <v>-0.128</v>
      </c>
      <c r="K56" s="43" t="s">
        <v>740</v>
      </c>
      <c r="L56" s="9" t="str">
        <f>IF(J56="Div by 0", "N/A", IF(OR(J56="N/A",K56="N/A"),"N/A", IF(J56&gt;VALUE(MID(K56,1,2)), "No", IF(J56&lt;-1*VALUE(MID(K56,1,2)), "No", "Yes"))))</f>
        <v>Yes</v>
      </c>
    </row>
    <row r="57" spans="1:12" x14ac:dyDescent="0.25">
      <c r="A57" s="6" t="s">
        <v>178</v>
      </c>
      <c r="B57" s="35" t="s">
        <v>213</v>
      </c>
      <c r="C57" s="8">
        <v>45.313754553999999</v>
      </c>
      <c r="D57" s="11" t="str">
        <f t="shared" si="21"/>
        <v>N/A</v>
      </c>
      <c r="E57" s="8">
        <v>44.811652959</v>
      </c>
      <c r="F57" s="11" t="str">
        <f t="shared" si="22"/>
        <v>N/A</v>
      </c>
      <c r="G57" s="8">
        <v>44.882268107000002</v>
      </c>
      <c r="H57" s="11" t="str">
        <f t="shared" si="23"/>
        <v>N/A</v>
      </c>
      <c r="I57" s="12">
        <v>-1.1100000000000001</v>
      </c>
      <c r="J57" s="12">
        <v>0.15759999999999999</v>
      </c>
      <c r="K57" s="43" t="s">
        <v>740</v>
      </c>
      <c r="L57" s="9" t="str">
        <f>IF(J57="Div by 0", "N/A", IF(OR(J57="N/A",K57="N/A"),"N/A", IF(J57&gt;VALUE(MID(K57,1,2)), "No", IF(J57&lt;-1*VALUE(MID(K57,1,2)), "No", "Yes"))))</f>
        <v>Yes</v>
      </c>
    </row>
    <row r="58" spans="1:12" x14ac:dyDescent="0.25">
      <c r="A58" s="7" t="s">
        <v>686</v>
      </c>
      <c r="B58" s="35" t="s">
        <v>282</v>
      </c>
      <c r="C58" s="8">
        <v>63.262567404999999</v>
      </c>
      <c r="D58" s="11" t="str">
        <f>IF($B58="N/A","N/A",IF(C58&gt;70,"No",IF(C58&lt;40,"No","Yes")))</f>
        <v>Yes</v>
      </c>
      <c r="E58" s="8">
        <v>31.841082102000001</v>
      </c>
      <c r="F58" s="11" t="str">
        <f>IF($B58="N/A","N/A",IF(E58&gt;70,"No",IF(E58&lt;40,"No","Yes")))</f>
        <v>No</v>
      </c>
      <c r="G58" s="8">
        <v>52.176970721000004</v>
      </c>
      <c r="H58" s="11" t="str">
        <f>IF($B58="N/A","N/A",IF(G58&gt;70,"No",IF(G58&lt;40,"No","Yes")))</f>
        <v>Yes</v>
      </c>
      <c r="I58" s="12">
        <v>-49.7</v>
      </c>
      <c r="J58" s="12">
        <v>63.87</v>
      </c>
      <c r="K58" s="43" t="s">
        <v>740</v>
      </c>
      <c r="L58" s="9" t="str">
        <f t="shared" si="4"/>
        <v>No</v>
      </c>
    </row>
    <row r="59" spans="1:12" x14ac:dyDescent="0.25">
      <c r="A59" s="2" t="s">
        <v>687</v>
      </c>
      <c r="B59" s="35" t="s">
        <v>213</v>
      </c>
      <c r="C59" s="8">
        <v>71.765013358000004</v>
      </c>
      <c r="D59" s="11" t="str">
        <f>IF($B59="N/A","N/A",IF(C59&gt;10,"No",IF(C59&lt;-10,"No","Yes")))</f>
        <v>N/A</v>
      </c>
      <c r="E59" s="8">
        <v>63.014227087999998</v>
      </c>
      <c r="F59" s="11" t="str">
        <f>IF($B59="N/A","N/A",IF(E59&gt;10,"No",IF(E59&lt;-10,"No","Yes")))</f>
        <v>N/A</v>
      </c>
      <c r="G59" s="8">
        <v>69.528317877000006</v>
      </c>
      <c r="H59" s="11" t="str">
        <f>IF($B59="N/A","N/A",IF(G59&gt;10,"No",IF(G59&lt;-10,"No","Yes")))</f>
        <v>N/A</v>
      </c>
      <c r="I59" s="12">
        <v>-12.2</v>
      </c>
      <c r="J59" s="12">
        <v>10.34</v>
      </c>
      <c r="K59" s="35" t="s">
        <v>213</v>
      </c>
      <c r="L59" s="9" t="str">
        <f t="shared" si="4"/>
        <v>N/A</v>
      </c>
    </row>
    <row r="60" spans="1:12" x14ac:dyDescent="0.25">
      <c r="A60" s="2" t="s">
        <v>688</v>
      </c>
      <c r="B60" s="35" t="s">
        <v>213</v>
      </c>
      <c r="C60" s="8">
        <v>86.526660708999998</v>
      </c>
      <c r="D60" s="11" t="str">
        <f t="shared" ref="D60:D66" si="24">IF($B60="N/A","N/A",IF(C60&gt;10,"No",IF(C60&lt;-10,"No","Yes")))</f>
        <v>N/A</v>
      </c>
      <c r="E60" s="8">
        <v>47.459597649999999</v>
      </c>
      <c r="F60" s="11" t="str">
        <f t="shared" ref="F60:F66" si="25">IF($B60="N/A","N/A",IF(E60&gt;10,"No",IF(E60&lt;-10,"No","Yes")))</f>
        <v>N/A</v>
      </c>
      <c r="G60" s="8">
        <v>67.025518775999998</v>
      </c>
      <c r="H60" s="11" t="str">
        <f t="shared" ref="H60:H66" si="26">IF($B60="N/A","N/A",IF(G60&gt;10,"No",IF(G60&lt;-10,"No","Yes")))</f>
        <v>N/A</v>
      </c>
      <c r="I60" s="12">
        <v>-45.2</v>
      </c>
      <c r="J60" s="12">
        <v>41.23</v>
      </c>
      <c r="K60" s="35" t="s">
        <v>213</v>
      </c>
      <c r="L60" s="9" t="str">
        <f t="shared" si="4"/>
        <v>N/A</v>
      </c>
    </row>
    <row r="61" spans="1:12" x14ac:dyDescent="0.25">
      <c r="A61" s="2" t="s">
        <v>1747</v>
      </c>
      <c r="B61" s="35" t="s">
        <v>213</v>
      </c>
      <c r="C61" s="8">
        <v>60.352080417000003</v>
      </c>
      <c r="D61" s="11" t="str">
        <f t="shared" si="24"/>
        <v>N/A</v>
      </c>
      <c r="E61" s="8">
        <v>20.513046914</v>
      </c>
      <c r="F61" s="11" t="str">
        <f t="shared" si="25"/>
        <v>N/A</v>
      </c>
      <c r="G61" s="8">
        <v>43.540003460999998</v>
      </c>
      <c r="H61" s="11" t="str">
        <f t="shared" si="26"/>
        <v>N/A</v>
      </c>
      <c r="I61" s="12">
        <v>-66</v>
      </c>
      <c r="J61" s="12">
        <v>112.3</v>
      </c>
      <c r="K61" s="35" t="s">
        <v>213</v>
      </c>
      <c r="L61" s="9" t="str">
        <f t="shared" si="4"/>
        <v>N/A</v>
      </c>
    </row>
    <row r="62" spans="1:12" x14ac:dyDescent="0.25">
      <c r="A62" s="2" t="s">
        <v>689</v>
      </c>
      <c r="B62" s="35" t="s">
        <v>213</v>
      </c>
      <c r="C62" s="8">
        <v>54.351721285000004</v>
      </c>
      <c r="D62" s="11" t="str">
        <f t="shared" si="24"/>
        <v>N/A</v>
      </c>
      <c r="E62" s="8">
        <v>23.822965851999999</v>
      </c>
      <c r="F62" s="11" t="str">
        <f t="shared" si="25"/>
        <v>N/A</v>
      </c>
      <c r="G62" s="8">
        <v>42.862474550999998</v>
      </c>
      <c r="H62" s="11" t="str">
        <f t="shared" si="26"/>
        <v>N/A</v>
      </c>
      <c r="I62" s="12">
        <v>-56.2</v>
      </c>
      <c r="J62" s="12">
        <v>79.92</v>
      </c>
      <c r="K62" s="35" t="s">
        <v>213</v>
      </c>
      <c r="L62" s="9" t="str">
        <f t="shared" si="4"/>
        <v>N/A</v>
      </c>
    </row>
    <row r="63" spans="1:12" x14ac:dyDescent="0.25">
      <c r="A63" s="2" t="s">
        <v>179</v>
      </c>
      <c r="B63" s="60" t="s">
        <v>217</v>
      </c>
      <c r="C63" s="36">
        <v>0</v>
      </c>
      <c r="D63" s="11" t="str">
        <f>IF(OR($B63="N/A",$C63="N/A"),"N/A",IF(C63&gt;0,"No",IF(C63&lt;0,"No","Yes")))</f>
        <v>Yes</v>
      </c>
      <c r="E63" s="36">
        <v>0</v>
      </c>
      <c r="F63" s="11" t="str">
        <f>IF(OR($B63="N/A",$E63="N/A"),"N/A",IF(E63&gt;0,"No",IF(E63&lt;0,"No","Yes")))</f>
        <v>Yes</v>
      </c>
      <c r="G63" s="36">
        <v>0</v>
      </c>
      <c r="H63" s="11" t="str">
        <f>IF($B63="N/A","N/A",IF(G63&gt;0,"No",IF(G63&lt;0,"No","Yes")))</f>
        <v>Yes</v>
      </c>
      <c r="I63" s="12" t="s">
        <v>1746</v>
      </c>
      <c r="J63" s="12" t="s">
        <v>1746</v>
      </c>
      <c r="K63" s="35" t="s">
        <v>213</v>
      </c>
      <c r="L63" s="9" t="str">
        <f>IF(J63="Div by 0", "N/A", IF(K63="N/A","N/A", IF(J63&gt;VALUE(MID(K63,1,2)), "No", IF(J63&lt;-1*VALUE(MID(K63,1,2)), "No", "Yes"))))</f>
        <v>N/A</v>
      </c>
    </row>
    <row r="64" spans="1:12" x14ac:dyDescent="0.25">
      <c r="A64" s="3" t="s">
        <v>146</v>
      </c>
      <c r="B64" s="35" t="s">
        <v>213</v>
      </c>
      <c r="C64" s="8">
        <v>1.0248652805</v>
      </c>
      <c r="D64" s="11" t="str">
        <f t="shared" si="24"/>
        <v>N/A</v>
      </c>
      <c r="E64" s="8">
        <v>0.2530900995</v>
      </c>
      <c r="F64" s="11" t="str">
        <f t="shared" si="25"/>
        <v>N/A</v>
      </c>
      <c r="G64" s="8">
        <v>0.65110342799999998</v>
      </c>
      <c r="H64" s="11" t="str">
        <f t="shared" si="26"/>
        <v>N/A</v>
      </c>
      <c r="I64" s="12">
        <v>-75.3</v>
      </c>
      <c r="J64" s="12">
        <v>157.30000000000001</v>
      </c>
      <c r="K64" s="35" t="s">
        <v>213</v>
      </c>
      <c r="L64" s="9" t="str">
        <f t="shared" si="4"/>
        <v>N/A</v>
      </c>
    </row>
    <row r="65" spans="1:12" x14ac:dyDescent="0.25">
      <c r="A65" s="3" t="s">
        <v>147</v>
      </c>
      <c r="B65" s="35" t="s">
        <v>213</v>
      </c>
      <c r="C65" s="8">
        <v>1.1300500791999999</v>
      </c>
      <c r="D65" s="11" t="str">
        <f t="shared" si="24"/>
        <v>N/A</v>
      </c>
      <c r="E65" s="8">
        <v>0.38240476480000002</v>
      </c>
      <c r="F65" s="11" t="str">
        <f t="shared" si="25"/>
        <v>N/A</v>
      </c>
      <c r="G65" s="8">
        <v>0.71176523810000003</v>
      </c>
      <c r="H65" s="11" t="str">
        <f t="shared" si="26"/>
        <v>N/A</v>
      </c>
      <c r="I65" s="12">
        <v>-66.2</v>
      </c>
      <c r="J65" s="12">
        <v>86.13</v>
      </c>
      <c r="K65" s="35" t="s">
        <v>213</v>
      </c>
      <c r="L65" s="9" t="str">
        <f t="shared" si="4"/>
        <v>N/A</v>
      </c>
    </row>
    <row r="66" spans="1:12" x14ac:dyDescent="0.25">
      <c r="A66" s="3" t="s">
        <v>148</v>
      </c>
      <c r="B66" s="35" t="s">
        <v>213</v>
      </c>
      <c r="C66" s="8">
        <v>1.2189974968999999</v>
      </c>
      <c r="D66" s="11" t="str">
        <f t="shared" si="24"/>
        <v>N/A</v>
      </c>
      <c r="E66" s="8">
        <v>0.405550837</v>
      </c>
      <c r="F66" s="11" t="str">
        <f t="shared" si="25"/>
        <v>N/A</v>
      </c>
      <c r="G66" s="8">
        <v>0.75816980919999999</v>
      </c>
      <c r="H66" s="11" t="str">
        <f t="shared" si="26"/>
        <v>N/A</v>
      </c>
      <c r="I66" s="12">
        <v>-66.7</v>
      </c>
      <c r="J66" s="12">
        <v>86.95</v>
      </c>
      <c r="K66" s="35" t="s">
        <v>213</v>
      </c>
      <c r="L66" s="9" t="str">
        <f t="shared" si="4"/>
        <v>N/A</v>
      </c>
    </row>
    <row r="67" spans="1:12" x14ac:dyDescent="0.25">
      <c r="A67" s="2" t="s">
        <v>960</v>
      </c>
      <c r="B67" s="43" t="s">
        <v>213</v>
      </c>
      <c r="C67" s="1">
        <v>6270</v>
      </c>
      <c r="D67" s="11" t="str">
        <f>IF($B67="N/A","N/A",IF(C67&gt;10,"No",IF(C67&lt;-10,"No","Yes")))</f>
        <v>N/A</v>
      </c>
      <c r="E67" s="1">
        <v>2731</v>
      </c>
      <c r="F67" s="11" t="str">
        <f>IF($B67="N/A","N/A",IF(E67&gt;10,"No",IF(E67&lt;-10,"No","Yes")))</f>
        <v>N/A</v>
      </c>
      <c r="G67" s="1">
        <v>2804</v>
      </c>
      <c r="H67" s="11" t="str">
        <f>IF($B67="N/A","N/A",IF(G67&gt;10,"No",IF(G67&lt;-10,"No","Yes")))</f>
        <v>N/A</v>
      </c>
      <c r="I67" s="12">
        <v>-56.4</v>
      </c>
      <c r="J67" s="12">
        <v>2.673</v>
      </c>
      <c r="K67" s="35" t="s">
        <v>213</v>
      </c>
      <c r="L67" s="9" t="str">
        <f t="shared" si="4"/>
        <v>N/A</v>
      </c>
    </row>
    <row r="68" spans="1:12" x14ac:dyDescent="0.25">
      <c r="A68" s="3" t="s">
        <v>201</v>
      </c>
      <c r="B68" s="43" t="s">
        <v>217</v>
      </c>
      <c r="C68" s="1">
        <v>135</v>
      </c>
      <c r="D68" s="11" t="str">
        <f t="shared" ref="D68:D69" si="27">IF($B68="N/A","N/A",IF(C68&gt;0,"No",IF(C68&lt;0,"No","Yes")))</f>
        <v>No</v>
      </c>
      <c r="E68" s="1">
        <v>172</v>
      </c>
      <c r="F68" s="11" t="str">
        <f t="shared" ref="F68:F69" si="28">IF($B68="N/A","N/A",IF(E68&gt;0,"No",IF(E68&lt;0,"No","Yes")))</f>
        <v>No</v>
      </c>
      <c r="G68" s="1">
        <v>610</v>
      </c>
      <c r="H68" s="11" t="str">
        <f t="shared" ref="H68:H69" si="29">IF($B68="N/A","N/A",IF(G68&gt;0,"No",IF(G68&lt;0,"No","Yes")))</f>
        <v>No</v>
      </c>
      <c r="I68" s="12">
        <v>27.41</v>
      </c>
      <c r="J68" s="12">
        <v>254.7</v>
      </c>
      <c r="K68" s="35" t="s">
        <v>213</v>
      </c>
      <c r="L68" s="9" t="str">
        <f t="shared" si="4"/>
        <v>N/A</v>
      </c>
    </row>
    <row r="69" spans="1:12" x14ac:dyDescent="0.25">
      <c r="A69" s="3" t="s">
        <v>202</v>
      </c>
      <c r="B69" s="43" t="s">
        <v>217</v>
      </c>
      <c r="C69" s="1">
        <v>1427</v>
      </c>
      <c r="D69" s="11" t="str">
        <f t="shared" si="27"/>
        <v>No</v>
      </c>
      <c r="E69" s="1">
        <v>315</v>
      </c>
      <c r="F69" s="11" t="str">
        <f t="shared" si="28"/>
        <v>No</v>
      </c>
      <c r="G69" s="1">
        <v>1008</v>
      </c>
      <c r="H69" s="11" t="str">
        <f t="shared" si="29"/>
        <v>No</v>
      </c>
      <c r="I69" s="12">
        <v>-77.900000000000006</v>
      </c>
      <c r="J69" s="12">
        <v>220</v>
      </c>
      <c r="K69" s="35" t="s">
        <v>213</v>
      </c>
      <c r="L69" s="9" t="str">
        <f t="shared" si="4"/>
        <v>N/A</v>
      </c>
    </row>
    <row r="70" spans="1:12" x14ac:dyDescent="0.25">
      <c r="A70" s="3" t="s">
        <v>203</v>
      </c>
      <c r="B70" s="60" t="s">
        <v>213</v>
      </c>
      <c r="C70" s="13">
        <v>85.283812193000003</v>
      </c>
      <c r="D70" s="11" t="str">
        <f>IF($B70="N/A","N/A",IF(C70&gt;10,"No",IF(C70&lt;-10,"No","Yes")))</f>
        <v>N/A</v>
      </c>
      <c r="E70" s="13">
        <v>71.746031746</v>
      </c>
      <c r="F70" s="11" t="str">
        <f>IF($B70="N/A","N/A",IF(E70&gt;10,"No",IF(E70&lt;-10,"No","Yes")))</f>
        <v>N/A</v>
      </c>
      <c r="G70" s="13">
        <v>79.563492062999998</v>
      </c>
      <c r="H70" s="11" t="str">
        <f>IF($B70="N/A","N/A",IF(G70&gt;10,"No",IF(G70&lt;-10,"No","Yes")))</f>
        <v>N/A</v>
      </c>
      <c r="I70" s="12">
        <v>-15.9</v>
      </c>
      <c r="J70" s="12">
        <v>10.9</v>
      </c>
      <c r="K70" s="60" t="s">
        <v>213</v>
      </c>
      <c r="L70" s="9" t="str">
        <f t="shared" si="4"/>
        <v>N/A</v>
      </c>
    </row>
    <row r="71" spans="1:12" x14ac:dyDescent="0.25">
      <c r="A71" s="2" t="s">
        <v>65</v>
      </c>
      <c r="B71" s="43" t="s">
        <v>213</v>
      </c>
      <c r="C71" s="1">
        <v>273761</v>
      </c>
      <c r="D71" s="11" t="str">
        <f>IF($B71="N/A","N/A",IF(C71&gt;10,"No",IF(C71&lt;-10,"No","Yes")))</f>
        <v>N/A</v>
      </c>
      <c r="E71" s="1">
        <v>249572</v>
      </c>
      <c r="F71" s="11" t="str">
        <f>IF($B71="N/A","N/A",IF(E71&gt;10,"No",IF(E71&lt;-10,"No","Yes")))</f>
        <v>N/A</v>
      </c>
      <c r="G71" s="1">
        <v>272468</v>
      </c>
      <c r="H71" s="11" t="str">
        <f>IF($B71="N/A","N/A",IF(G71&gt;10,"No",IF(G71&lt;-10,"No","Yes")))</f>
        <v>N/A</v>
      </c>
      <c r="I71" s="12">
        <v>-8.84</v>
      </c>
      <c r="J71" s="12">
        <v>9.1739999999999995</v>
      </c>
      <c r="K71" s="43" t="s">
        <v>740</v>
      </c>
      <c r="L71" s="9" t="str">
        <f t="shared" ref="L71:L103" si="30">IF(J71="Div by 0", "N/A", IF(K71="N/A","N/A", IF(J71&gt;VALUE(MID(K71,1,2)), "No", IF(J71&lt;-1*VALUE(MID(K71,1,2)), "No", "Yes"))))</f>
        <v>Yes</v>
      </c>
    </row>
    <row r="72" spans="1:12" x14ac:dyDescent="0.25">
      <c r="A72" s="4" t="s">
        <v>66</v>
      </c>
      <c r="B72" s="43" t="s">
        <v>213</v>
      </c>
      <c r="C72" s="1">
        <v>245930.89</v>
      </c>
      <c r="D72" s="11" t="str">
        <f>IF($B72="N/A","N/A",IF(C72&gt;10,"No",IF(C72&lt;-10,"No","Yes")))</f>
        <v>N/A</v>
      </c>
      <c r="E72" s="1">
        <v>206270.38</v>
      </c>
      <c r="F72" s="11" t="str">
        <f>IF($B72="N/A","N/A",IF(E72&gt;10,"No",IF(E72&lt;-10,"No","Yes")))</f>
        <v>N/A</v>
      </c>
      <c r="G72" s="1">
        <v>244855.06</v>
      </c>
      <c r="H72" s="11" t="str">
        <f>IF($B72="N/A","N/A",IF(G72&gt;10,"No",IF(G72&lt;-10,"No","Yes")))</f>
        <v>N/A</v>
      </c>
      <c r="I72" s="12">
        <v>-16.100000000000001</v>
      </c>
      <c r="J72" s="12">
        <v>18.71</v>
      </c>
      <c r="K72" s="43" t="s">
        <v>741</v>
      </c>
      <c r="L72" s="9" t="str">
        <f t="shared" si="30"/>
        <v>No</v>
      </c>
    </row>
    <row r="73" spans="1:12" x14ac:dyDescent="0.25">
      <c r="A73" s="3" t="s">
        <v>67</v>
      </c>
      <c r="B73" s="35" t="s">
        <v>283</v>
      </c>
      <c r="C73" s="8">
        <v>84.997358689999999</v>
      </c>
      <c r="D73" s="11" t="str">
        <f>IF($B73="N/A","N/A",IF(C73&gt;=90,"Yes","No"))</f>
        <v>No</v>
      </c>
      <c r="E73" s="8">
        <v>85.441473528000003</v>
      </c>
      <c r="F73" s="11" t="str">
        <f>IF($B73="N/A","N/A",IF(E73&gt;=90,"Yes","No"))</f>
        <v>No</v>
      </c>
      <c r="G73" s="8">
        <v>85.529136797000007</v>
      </c>
      <c r="H73" s="11" t="str">
        <f>IF($B73="N/A","N/A",IF(G73&gt;=90,"Yes","No"))</f>
        <v>No</v>
      </c>
      <c r="I73" s="12">
        <v>0.52249999999999996</v>
      </c>
      <c r="J73" s="12">
        <v>0.1026</v>
      </c>
      <c r="K73" s="43" t="s">
        <v>740</v>
      </c>
      <c r="L73" s="9" t="str">
        <f t="shared" si="30"/>
        <v>Yes</v>
      </c>
    </row>
    <row r="74" spans="1:12" x14ac:dyDescent="0.25">
      <c r="A74" s="2" t="s">
        <v>961</v>
      </c>
      <c r="B74" s="35" t="s">
        <v>283</v>
      </c>
      <c r="C74" s="8">
        <v>85.02845859</v>
      </c>
      <c r="D74" s="11" t="str">
        <f>IF($B74="N/A","N/A",IF(C74&gt;=90,"Yes","No"))</f>
        <v>No</v>
      </c>
      <c r="E74" s="8">
        <v>85.535461299999994</v>
      </c>
      <c r="F74" s="11" t="str">
        <f>IF($B74="N/A","N/A",IF(E74&gt;=90,"Yes","No"))</f>
        <v>No</v>
      </c>
      <c r="G74" s="8">
        <v>85.636456089000006</v>
      </c>
      <c r="H74" s="11" t="str">
        <f>IF($B74="N/A","N/A",IF(G74&gt;=90,"Yes","No"))</f>
        <v>No</v>
      </c>
      <c r="I74" s="12">
        <v>0.59630000000000005</v>
      </c>
      <c r="J74" s="12">
        <v>0.1181</v>
      </c>
      <c r="K74" s="43" t="s">
        <v>740</v>
      </c>
      <c r="L74" s="9" t="str">
        <f t="shared" si="30"/>
        <v>Yes</v>
      </c>
    </row>
    <row r="75" spans="1:12" x14ac:dyDescent="0.25">
      <c r="A75" s="6" t="s">
        <v>962</v>
      </c>
      <c r="B75" s="43" t="s">
        <v>284</v>
      </c>
      <c r="C75" s="13">
        <v>45.372728627000001</v>
      </c>
      <c r="D75" s="11" t="str">
        <f>IF($B75="N/A","N/A",IF(C75&gt;55,"No",IF(C75&lt;30,"No","Yes")))</f>
        <v>Yes</v>
      </c>
      <c r="E75" s="13">
        <v>35.988373862000003</v>
      </c>
      <c r="F75" s="11" t="str">
        <f>IF($B75="N/A","N/A",IF(E75&gt;55,"No",IF(E75&lt;30,"No","Yes")))</f>
        <v>Yes</v>
      </c>
      <c r="G75" s="13">
        <v>35.077952824999997</v>
      </c>
      <c r="H75" s="11" t="str">
        <f>IF($B75="N/A","N/A",IF(G75&gt;55,"No",IF(G75&lt;30,"No","Yes")))</f>
        <v>Yes</v>
      </c>
      <c r="I75" s="12">
        <v>-20.7</v>
      </c>
      <c r="J75" s="12">
        <v>-2.5299999999999998</v>
      </c>
      <c r="K75" s="43" t="s">
        <v>740</v>
      </c>
      <c r="L75" s="9" t="str">
        <f t="shared" si="30"/>
        <v>Yes</v>
      </c>
    </row>
    <row r="76" spans="1:12" ht="25" x14ac:dyDescent="0.25">
      <c r="A76" s="2" t="s">
        <v>963</v>
      </c>
      <c r="B76" s="43" t="s">
        <v>278</v>
      </c>
      <c r="C76" s="13">
        <v>3.5976636554999999</v>
      </c>
      <c r="D76" s="11" t="str">
        <f>IF($B76="N/A","N/A",IF(C76&gt;=5,"No",IF(C76&lt;0,"No","Yes")))</f>
        <v>Yes</v>
      </c>
      <c r="E76" s="13">
        <v>2.2642764412999998</v>
      </c>
      <c r="F76" s="11" t="str">
        <f>IF($B76="N/A","N/A",IF(E76&gt;=5,"No",IF(E76&lt;0,"No","Yes")))</f>
        <v>Yes</v>
      </c>
      <c r="G76" s="13">
        <v>1.3285963856</v>
      </c>
      <c r="H76" s="11" t="str">
        <f>IF($B76="N/A","N/A",IF(G76&gt;=5,"No",IF(G76&lt;0,"No","Yes")))</f>
        <v>Yes</v>
      </c>
      <c r="I76" s="12">
        <v>-37.1</v>
      </c>
      <c r="J76" s="12">
        <v>-41.3</v>
      </c>
      <c r="K76" s="43" t="s">
        <v>213</v>
      </c>
      <c r="L76" s="9" t="str">
        <f t="shared" si="30"/>
        <v>N/A</v>
      </c>
    </row>
    <row r="77" spans="1:12" ht="25" x14ac:dyDescent="0.25">
      <c r="A77" s="2" t="s">
        <v>964</v>
      </c>
      <c r="B77" s="43" t="s">
        <v>213</v>
      </c>
      <c r="C77" s="13">
        <v>0.19323424450000001</v>
      </c>
      <c r="D77" s="43" t="s">
        <v>213</v>
      </c>
      <c r="E77" s="13">
        <v>0.2287916914</v>
      </c>
      <c r="F77" s="43" t="s">
        <v>213</v>
      </c>
      <c r="G77" s="13">
        <v>0.23342190639999999</v>
      </c>
      <c r="H77" s="43" t="s">
        <v>213</v>
      </c>
      <c r="I77" s="12">
        <v>18.399999999999999</v>
      </c>
      <c r="J77" s="12">
        <v>2.024</v>
      </c>
      <c r="K77" s="43" t="s">
        <v>213</v>
      </c>
      <c r="L77" s="9" t="str">
        <f t="shared" si="30"/>
        <v>N/A</v>
      </c>
    </row>
    <row r="78" spans="1:12" ht="25" x14ac:dyDescent="0.25">
      <c r="A78" s="2" t="s">
        <v>965</v>
      </c>
      <c r="B78" s="43" t="s">
        <v>213</v>
      </c>
      <c r="C78" s="13">
        <v>68.804906470000006</v>
      </c>
      <c r="D78" s="43" t="s">
        <v>213</v>
      </c>
      <c r="E78" s="13">
        <v>71.182264036000007</v>
      </c>
      <c r="F78" s="43" t="s">
        <v>213</v>
      </c>
      <c r="G78" s="13">
        <v>70.954020288999999</v>
      </c>
      <c r="H78" s="43" t="s">
        <v>213</v>
      </c>
      <c r="I78" s="12">
        <v>3.4550000000000001</v>
      </c>
      <c r="J78" s="12">
        <v>-0.32100000000000001</v>
      </c>
      <c r="K78" s="43" t="s">
        <v>213</v>
      </c>
      <c r="L78" s="9" t="str">
        <f t="shared" si="30"/>
        <v>N/A</v>
      </c>
    </row>
    <row r="79" spans="1:12" ht="25" x14ac:dyDescent="0.25">
      <c r="A79" s="2" t="s">
        <v>966</v>
      </c>
      <c r="B79" s="43" t="s">
        <v>213</v>
      </c>
      <c r="C79" s="13">
        <v>4.5382651291</v>
      </c>
      <c r="D79" s="43" t="s">
        <v>213</v>
      </c>
      <c r="E79" s="13">
        <v>4.7441219368000001</v>
      </c>
      <c r="F79" s="43" t="s">
        <v>213</v>
      </c>
      <c r="G79" s="13">
        <v>5.1106918977999998</v>
      </c>
      <c r="H79" s="43" t="s">
        <v>213</v>
      </c>
      <c r="I79" s="12">
        <v>4.5359999999999996</v>
      </c>
      <c r="J79" s="12">
        <v>7.7270000000000003</v>
      </c>
      <c r="K79" s="43" t="s">
        <v>213</v>
      </c>
      <c r="L79" s="9" t="str">
        <f t="shared" si="30"/>
        <v>N/A</v>
      </c>
    </row>
    <row r="80" spans="1:12" ht="25" x14ac:dyDescent="0.25">
      <c r="A80" s="2" t="s">
        <v>967</v>
      </c>
      <c r="B80" s="43" t="s">
        <v>213</v>
      </c>
      <c r="C80" s="13">
        <v>1.0637015499</v>
      </c>
      <c r="D80" s="43" t="s">
        <v>213</v>
      </c>
      <c r="E80" s="13">
        <v>1.1559790361</v>
      </c>
      <c r="F80" s="43" t="s">
        <v>213</v>
      </c>
      <c r="G80" s="13">
        <v>1.2728100180999999</v>
      </c>
      <c r="H80" s="43" t="s">
        <v>213</v>
      </c>
      <c r="I80" s="12">
        <v>8.6750000000000007</v>
      </c>
      <c r="J80" s="12">
        <v>10.11</v>
      </c>
      <c r="K80" s="43" t="s">
        <v>213</v>
      </c>
      <c r="L80" s="9" t="str">
        <f t="shared" si="30"/>
        <v>N/A</v>
      </c>
    </row>
    <row r="81" spans="1:12" x14ac:dyDescent="0.25">
      <c r="A81" s="2" t="s">
        <v>968</v>
      </c>
      <c r="B81" s="43" t="s">
        <v>213</v>
      </c>
      <c r="C81" s="13">
        <v>0</v>
      </c>
      <c r="D81" s="43" t="s">
        <v>213</v>
      </c>
      <c r="E81" s="13">
        <v>0</v>
      </c>
      <c r="F81" s="43" t="s">
        <v>213</v>
      </c>
      <c r="G81" s="13">
        <v>0</v>
      </c>
      <c r="H81" s="43" t="s">
        <v>213</v>
      </c>
      <c r="I81" s="12" t="s">
        <v>1746</v>
      </c>
      <c r="J81" s="12" t="s">
        <v>1746</v>
      </c>
      <c r="K81" s="43" t="s">
        <v>213</v>
      </c>
      <c r="L81" s="9" t="str">
        <f t="shared" si="30"/>
        <v>N/A</v>
      </c>
    </row>
    <row r="82" spans="1:12" x14ac:dyDescent="0.25">
      <c r="A82" s="2" t="s">
        <v>969</v>
      </c>
      <c r="B82" s="43" t="s">
        <v>213</v>
      </c>
      <c r="C82" s="13">
        <v>2.8429907838999999</v>
      </c>
      <c r="D82" s="43" t="s">
        <v>213</v>
      </c>
      <c r="E82" s="13">
        <v>3.0127578414</v>
      </c>
      <c r="F82" s="43" t="s">
        <v>213</v>
      </c>
      <c r="G82" s="13">
        <v>3.0693512633000002</v>
      </c>
      <c r="H82" s="43" t="s">
        <v>213</v>
      </c>
      <c r="I82" s="12">
        <v>5.9710000000000001</v>
      </c>
      <c r="J82" s="12">
        <v>1.8779999999999999</v>
      </c>
      <c r="K82" s="43" t="s">
        <v>213</v>
      </c>
      <c r="L82" s="9" t="str">
        <f t="shared" si="30"/>
        <v>N/A</v>
      </c>
    </row>
    <row r="83" spans="1:12" x14ac:dyDescent="0.25">
      <c r="A83" s="2" t="s">
        <v>970</v>
      </c>
      <c r="B83" s="43" t="s">
        <v>213</v>
      </c>
      <c r="C83" s="13">
        <v>0</v>
      </c>
      <c r="D83" s="43" t="s">
        <v>213</v>
      </c>
      <c r="E83" s="13">
        <v>0</v>
      </c>
      <c r="F83" s="43" t="s">
        <v>213</v>
      </c>
      <c r="G83" s="13">
        <v>0</v>
      </c>
      <c r="H83" s="43" t="s">
        <v>213</v>
      </c>
      <c r="I83" s="12" t="s">
        <v>1746</v>
      </c>
      <c r="J83" s="12" t="s">
        <v>1746</v>
      </c>
      <c r="K83" s="43" t="s">
        <v>213</v>
      </c>
      <c r="L83" s="9" t="str">
        <f t="shared" si="30"/>
        <v>N/A</v>
      </c>
    </row>
    <row r="84" spans="1:12" x14ac:dyDescent="0.25">
      <c r="A84" s="2" t="s">
        <v>971</v>
      </c>
      <c r="B84" s="43" t="s">
        <v>213</v>
      </c>
      <c r="C84" s="13">
        <v>18.959238167999999</v>
      </c>
      <c r="D84" s="43" t="s">
        <v>213</v>
      </c>
      <c r="E84" s="13">
        <v>17.411809016999999</v>
      </c>
      <c r="F84" s="43" t="s">
        <v>213</v>
      </c>
      <c r="G84" s="13">
        <v>18.031108239999998</v>
      </c>
      <c r="H84" s="43" t="s">
        <v>213</v>
      </c>
      <c r="I84" s="12">
        <v>-8.16</v>
      </c>
      <c r="J84" s="12">
        <v>3.5569999999999999</v>
      </c>
      <c r="K84" s="43" t="s">
        <v>213</v>
      </c>
      <c r="L84" s="9" t="str">
        <f t="shared" si="30"/>
        <v>N/A</v>
      </c>
    </row>
    <row r="85" spans="1:12" ht="25" x14ac:dyDescent="0.25">
      <c r="A85" s="2" t="s">
        <v>972</v>
      </c>
      <c r="B85" s="43" t="s">
        <v>213</v>
      </c>
      <c r="C85" s="13">
        <v>0</v>
      </c>
      <c r="D85" s="43" t="s">
        <v>213</v>
      </c>
      <c r="E85" s="13">
        <v>0</v>
      </c>
      <c r="F85" s="43" t="s">
        <v>213</v>
      </c>
      <c r="G85" s="13">
        <v>0</v>
      </c>
      <c r="H85" s="43" t="s">
        <v>213</v>
      </c>
      <c r="I85" s="12" t="s">
        <v>1746</v>
      </c>
      <c r="J85" s="12" t="s">
        <v>1746</v>
      </c>
      <c r="K85" s="43" t="s">
        <v>213</v>
      </c>
      <c r="L85" s="9" t="str">
        <f t="shared" si="30"/>
        <v>N/A</v>
      </c>
    </row>
    <row r="86" spans="1:12" ht="25" x14ac:dyDescent="0.25">
      <c r="A86" s="2" t="s">
        <v>973</v>
      </c>
      <c r="B86" s="43" t="s">
        <v>213</v>
      </c>
      <c r="C86" s="13">
        <v>0</v>
      </c>
      <c r="D86" s="43" t="s">
        <v>213</v>
      </c>
      <c r="E86" s="13">
        <v>0</v>
      </c>
      <c r="F86" s="43" t="s">
        <v>213</v>
      </c>
      <c r="G86" s="13">
        <v>0</v>
      </c>
      <c r="H86" s="43" t="s">
        <v>213</v>
      </c>
      <c r="I86" s="12" t="s">
        <v>1746</v>
      </c>
      <c r="J86" s="12" t="s">
        <v>1746</v>
      </c>
      <c r="K86" s="43" t="s">
        <v>213</v>
      </c>
      <c r="L86" s="9" t="str">
        <f t="shared" si="30"/>
        <v>N/A</v>
      </c>
    </row>
    <row r="87" spans="1:12" x14ac:dyDescent="0.25">
      <c r="A87" s="2" t="s">
        <v>974</v>
      </c>
      <c r="B87" s="43" t="s">
        <v>213</v>
      </c>
      <c r="C87" s="13">
        <v>92.425509843</v>
      </c>
      <c r="D87" s="43" t="s">
        <v>213</v>
      </c>
      <c r="E87" s="13">
        <v>92.01432853</v>
      </c>
      <c r="F87" s="43" t="s">
        <v>213</v>
      </c>
      <c r="G87" s="13">
        <v>91.586534932999996</v>
      </c>
      <c r="H87" s="43" t="s">
        <v>213</v>
      </c>
      <c r="I87" s="12">
        <v>-0.44500000000000001</v>
      </c>
      <c r="J87" s="12">
        <v>-0.46500000000000002</v>
      </c>
      <c r="K87" s="43" t="s">
        <v>213</v>
      </c>
      <c r="L87" s="9" t="str">
        <f t="shared" si="30"/>
        <v>N/A</v>
      </c>
    </row>
    <row r="88" spans="1:12" x14ac:dyDescent="0.25">
      <c r="A88" s="2" t="s">
        <v>975</v>
      </c>
      <c r="B88" s="43" t="s">
        <v>213</v>
      </c>
      <c r="C88" s="13">
        <v>7.5744901574999997</v>
      </c>
      <c r="D88" s="43" t="s">
        <v>213</v>
      </c>
      <c r="E88" s="13">
        <v>7.9856714695999997</v>
      </c>
      <c r="F88" s="43" t="s">
        <v>213</v>
      </c>
      <c r="G88" s="13">
        <v>8.4134650675000007</v>
      </c>
      <c r="H88" s="43" t="s">
        <v>213</v>
      </c>
      <c r="I88" s="12">
        <v>5.4290000000000003</v>
      </c>
      <c r="J88" s="12">
        <v>5.3570000000000002</v>
      </c>
      <c r="K88" s="43" t="s">
        <v>213</v>
      </c>
      <c r="L88" s="9" t="str">
        <f t="shared" si="30"/>
        <v>N/A</v>
      </c>
    </row>
    <row r="89" spans="1:12" x14ac:dyDescent="0.25">
      <c r="A89" s="6" t="s">
        <v>68</v>
      </c>
      <c r="B89" s="43" t="s">
        <v>213</v>
      </c>
      <c r="C89" s="1">
        <v>3453</v>
      </c>
      <c r="D89" s="11" t="str">
        <f>IF($B89="N/A","N/A",IF(C89&gt;10,"No",IF(C89&lt;-10,"No","Yes")))</f>
        <v>N/A</v>
      </c>
      <c r="E89" s="1">
        <v>2455</v>
      </c>
      <c r="F89" s="11" t="str">
        <f>IF($B89="N/A","N/A",IF(E89&gt;10,"No",IF(E89&lt;-10,"No","Yes")))</f>
        <v>N/A</v>
      </c>
      <c r="G89" s="1">
        <v>3028</v>
      </c>
      <c r="H89" s="11" t="str">
        <f>IF($B89="N/A","N/A",IF(G89&gt;10,"No",IF(G89&lt;-10,"No","Yes")))</f>
        <v>N/A</v>
      </c>
      <c r="I89" s="12">
        <v>-28.9</v>
      </c>
      <c r="J89" s="12">
        <v>23.34</v>
      </c>
      <c r="K89" s="43" t="s">
        <v>740</v>
      </c>
      <c r="L89" s="9" t="str">
        <f t="shared" si="30"/>
        <v>No</v>
      </c>
    </row>
    <row r="90" spans="1:12" x14ac:dyDescent="0.25">
      <c r="A90" s="2" t="s">
        <v>109</v>
      </c>
      <c r="B90" s="43" t="s">
        <v>213</v>
      </c>
      <c r="C90" s="13">
        <v>0.1448016218</v>
      </c>
      <c r="D90" s="11" t="str">
        <f>IF($B90="N/A","N/A",IF(C90&gt;10,"No",IF(C90&lt;-10,"No","Yes")))</f>
        <v>N/A</v>
      </c>
      <c r="E90" s="13">
        <v>4.07331976E-2</v>
      </c>
      <c r="F90" s="11" t="str">
        <f>IF($B90="N/A","N/A",IF(E90&gt;10,"No",IF(E90&lt;-10,"No","Yes")))</f>
        <v>N/A</v>
      </c>
      <c r="G90" s="13">
        <v>3.3025099099999997E-2</v>
      </c>
      <c r="H90" s="11" t="str">
        <f>IF($B90="N/A","N/A",IF(G90&gt;10,"No",IF(G90&lt;-10,"No","Yes")))</f>
        <v>N/A</v>
      </c>
      <c r="I90" s="12">
        <v>-71.900000000000006</v>
      </c>
      <c r="J90" s="12">
        <v>-18.899999999999999</v>
      </c>
      <c r="K90" s="43" t="s">
        <v>740</v>
      </c>
      <c r="L90" s="9" t="str">
        <f t="shared" si="30"/>
        <v>No</v>
      </c>
    </row>
    <row r="91" spans="1:12" x14ac:dyDescent="0.25">
      <c r="A91" s="2" t="s">
        <v>110</v>
      </c>
      <c r="B91" s="43" t="s">
        <v>213</v>
      </c>
      <c r="C91" s="13">
        <v>9.6437880103999998</v>
      </c>
      <c r="D91" s="11" t="str">
        <f>IF($B91="N/A","N/A",IF(C91&gt;10,"No",IF(C91&lt;-10,"No","Yes")))</f>
        <v>N/A</v>
      </c>
      <c r="E91" s="13">
        <v>6.4358452138000004</v>
      </c>
      <c r="F91" s="11" t="str">
        <f>IF($B91="N/A","N/A",IF(E91&gt;10,"No",IF(E91&lt;-10,"No","Yes")))</f>
        <v>N/A</v>
      </c>
      <c r="G91" s="13">
        <v>6.2747688242999997</v>
      </c>
      <c r="H91" s="11" t="str">
        <f>IF($B91="N/A","N/A",IF(G91&gt;10,"No",IF(G91&lt;-10,"No","Yes")))</f>
        <v>N/A</v>
      </c>
      <c r="I91" s="12">
        <v>-33.299999999999997</v>
      </c>
      <c r="J91" s="12">
        <v>-2.5</v>
      </c>
      <c r="K91" s="43" t="s">
        <v>740</v>
      </c>
      <c r="L91" s="9" t="str">
        <f t="shared" si="30"/>
        <v>Yes</v>
      </c>
    </row>
    <row r="92" spans="1:12" x14ac:dyDescent="0.25">
      <c r="A92" s="4" t="s">
        <v>7</v>
      </c>
      <c r="B92" s="43" t="s">
        <v>213</v>
      </c>
      <c r="C92" s="13">
        <v>5.4529315716999998</v>
      </c>
      <c r="D92" s="11" t="str">
        <f>IF($B92="N/A","N/A",IF(C92&gt;10,"No",IF(C92&lt;-10,"No","Yes")))</f>
        <v>N/A</v>
      </c>
      <c r="E92" s="13">
        <v>5.9345599667000002</v>
      </c>
      <c r="F92" s="11" t="str">
        <f>IF($B92="N/A","N/A",IF(E92&gt;10,"No",IF(E92&lt;-10,"No","Yes")))</f>
        <v>N/A</v>
      </c>
      <c r="G92" s="13">
        <v>6.2297223894</v>
      </c>
      <c r="H92" s="11" t="str">
        <f>IF($B92="N/A","N/A",IF(G92&gt;10,"No",IF(G92&lt;-10,"No","Yes")))</f>
        <v>N/A</v>
      </c>
      <c r="I92" s="12">
        <v>8.8320000000000007</v>
      </c>
      <c r="J92" s="12">
        <v>4.9740000000000002</v>
      </c>
      <c r="K92" s="43" t="s">
        <v>741</v>
      </c>
      <c r="L92" s="9" t="str">
        <f t="shared" si="30"/>
        <v>Yes</v>
      </c>
    </row>
    <row r="93" spans="1:12" x14ac:dyDescent="0.25">
      <c r="A93" s="4" t="s">
        <v>180</v>
      </c>
      <c r="B93" s="43" t="s">
        <v>213</v>
      </c>
      <c r="C93" s="13">
        <v>60.315019305</v>
      </c>
      <c r="D93" s="11" t="str">
        <f t="shared" ref="D93:D94" si="31">IF($B93="N/A","N/A",IF(C93&gt;10,"No",IF(C93&lt;-10,"No","Yes")))</f>
        <v>N/A</v>
      </c>
      <c r="E93" s="13">
        <v>60.450691583999998</v>
      </c>
      <c r="F93" s="11" t="str">
        <f t="shared" ref="F93:F94" si="32">IF($B93="N/A","N/A",IF(E93&gt;10,"No",IF(E93&lt;-10,"No","Yes")))</f>
        <v>N/A</v>
      </c>
      <c r="G93" s="13">
        <v>59.958967659000002</v>
      </c>
      <c r="H93" s="11" t="str">
        <f t="shared" ref="H93:H94" si="33">IF($B93="N/A","N/A",IF(G93&gt;10,"No",IF(G93&lt;-10,"No","Yes")))</f>
        <v>N/A</v>
      </c>
      <c r="I93" s="12">
        <v>0.22489999999999999</v>
      </c>
      <c r="J93" s="12">
        <v>-0.81299999999999994</v>
      </c>
      <c r="K93" s="43" t="s">
        <v>740</v>
      </c>
      <c r="L93" s="9" t="str">
        <f>IF(J93="Div by 0", "N/A", IF(OR(J93="N/A",K93="N/A"),"N/A", IF(J93&gt;VALUE(MID(K93,1,2)), "No", IF(J93&lt;-1*VALUE(MID(K93,1,2)), "No", "Yes"))))</f>
        <v>Yes</v>
      </c>
    </row>
    <row r="94" spans="1:12" x14ac:dyDescent="0.25">
      <c r="A94" s="4" t="s">
        <v>181</v>
      </c>
      <c r="B94" s="43" t="s">
        <v>213</v>
      </c>
      <c r="C94" s="13">
        <v>39.684980695</v>
      </c>
      <c r="D94" s="11" t="str">
        <f t="shared" si="31"/>
        <v>N/A</v>
      </c>
      <c r="E94" s="13">
        <v>39.549308416000002</v>
      </c>
      <c r="F94" s="11" t="str">
        <f t="shared" si="32"/>
        <v>N/A</v>
      </c>
      <c r="G94" s="13">
        <v>40.041032340999998</v>
      </c>
      <c r="H94" s="11" t="str">
        <f t="shared" si="33"/>
        <v>N/A</v>
      </c>
      <c r="I94" s="12">
        <v>-0.34200000000000003</v>
      </c>
      <c r="J94" s="12">
        <v>1.2430000000000001</v>
      </c>
      <c r="K94" s="43" t="s">
        <v>740</v>
      </c>
      <c r="L94" s="9" t="str">
        <f>IF(J94="Div by 0", "N/A", IF(OR(J94="N/A",K94="N/A"),"N/A", IF(J94&gt;VALUE(MID(K94,1,2)), "No", IF(J94&lt;-1*VALUE(MID(K94,1,2)), "No", "Yes"))))</f>
        <v>Yes</v>
      </c>
    </row>
    <row r="95" spans="1:12" x14ac:dyDescent="0.25">
      <c r="A95" s="2" t="s">
        <v>8</v>
      </c>
      <c r="B95" s="43" t="s">
        <v>285</v>
      </c>
      <c r="C95" s="13">
        <v>5.9179357176999998</v>
      </c>
      <c r="D95" s="11" t="str">
        <f>IF($B95="N/A","N/A",IF(C95&gt;10,"No",IF(C95&lt;5,"No","Yes")))</f>
        <v>Yes</v>
      </c>
      <c r="E95" s="13">
        <v>1.8022855127999999</v>
      </c>
      <c r="F95" s="11" t="str">
        <f>IF($B95="N/A","N/A",IF(E95&gt;10,"No",IF(E95&lt;5,"No","Yes")))</f>
        <v>No</v>
      </c>
      <c r="G95" s="13">
        <v>3.1981737305000002</v>
      </c>
      <c r="H95" s="11" t="str">
        <f t="shared" ref="H95:H98" si="34">IF($B95="N/A","N/A",IF(G95&gt;10,"No",IF(G95&lt;5,"No","Yes")))</f>
        <v>No</v>
      </c>
      <c r="I95" s="12">
        <v>-69.5</v>
      </c>
      <c r="J95" s="12">
        <v>77.45</v>
      </c>
      <c r="K95" s="43" t="s">
        <v>741</v>
      </c>
      <c r="L95" s="9" t="str">
        <f t="shared" si="30"/>
        <v>No</v>
      </c>
    </row>
    <row r="96" spans="1:12" x14ac:dyDescent="0.25">
      <c r="A96" s="2" t="s">
        <v>149</v>
      </c>
      <c r="B96" s="43" t="s">
        <v>285</v>
      </c>
      <c r="C96" s="13">
        <v>5.1066441166000001</v>
      </c>
      <c r="D96" s="11" t="str">
        <f>IF($B96="N/A","N/A",IF(C96&gt;10,"No",IF(C96&lt;5,"No","Yes")))</f>
        <v>Yes</v>
      </c>
      <c r="E96" s="13">
        <v>1.2180853621000001</v>
      </c>
      <c r="F96" s="11" t="str">
        <f t="shared" ref="F96:F98" si="35">IF($B96="N/A","N/A",IF(E96&gt;10,"No",IF(E96&lt;5,"No","Yes")))</f>
        <v>No</v>
      </c>
      <c r="G96" s="13">
        <v>2.8671256808000001</v>
      </c>
      <c r="H96" s="11" t="str">
        <f t="shared" si="34"/>
        <v>No</v>
      </c>
      <c r="I96" s="12">
        <v>-76.099999999999994</v>
      </c>
      <c r="J96" s="12">
        <v>135.4</v>
      </c>
      <c r="K96" s="43" t="s">
        <v>741</v>
      </c>
      <c r="L96" s="9" t="str">
        <f t="shared" si="30"/>
        <v>No</v>
      </c>
    </row>
    <row r="97" spans="1:12" x14ac:dyDescent="0.25">
      <c r="A97" s="2" t="s">
        <v>150</v>
      </c>
      <c r="B97" s="43" t="s">
        <v>285</v>
      </c>
      <c r="C97" s="13">
        <v>5.5789539049999997</v>
      </c>
      <c r="D97" s="11" t="str">
        <f>IF($B97="N/A","N/A",IF(C97&gt;10,"No",IF(C97&lt;5,"No","Yes")))</f>
        <v>Yes</v>
      </c>
      <c r="E97" s="13">
        <v>1.7097270526999999</v>
      </c>
      <c r="F97" s="11" t="str">
        <f t="shared" si="35"/>
        <v>No</v>
      </c>
      <c r="G97" s="13">
        <v>3.0330167212000001</v>
      </c>
      <c r="H97" s="11" t="str">
        <f t="shared" si="34"/>
        <v>No</v>
      </c>
      <c r="I97" s="12">
        <v>-69.400000000000006</v>
      </c>
      <c r="J97" s="12">
        <v>77.400000000000006</v>
      </c>
      <c r="K97" s="43" t="s">
        <v>741</v>
      </c>
      <c r="L97" s="9" t="str">
        <f t="shared" si="30"/>
        <v>No</v>
      </c>
    </row>
    <row r="98" spans="1:12" x14ac:dyDescent="0.25">
      <c r="A98" s="2" t="s">
        <v>151</v>
      </c>
      <c r="B98" s="43" t="s">
        <v>285</v>
      </c>
      <c r="C98" s="13">
        <v>5.9321817206</v>
      </c>
      <c r="D98" s="11" t="str">
        <f>IF($B98="N/A","N/A",IF(C98&gt;10,"No",IF(C98&lt;5,"No","Yes")))</f>
        <v>Yes</v>
      </c>
      <c r="E98" s="13">
        <v>1.8102992323</v>
      </c>
      <c r="F98" s="11" t="str">
        <f t="shared" si="35"/>
        <v>No</v>
      </c>
      <c r="G98" s="13">
        <v>3.2051470264000002</v>
      </c>
      <c r="H98" s="11" t="str">
        <f t="shared" si="34"/>
        <v>No</v>
      </c>
      <c r="I98" s="12">
        <v>-69.5</v>
      </c>
      <c r="J98" s="12">
        <v>77.05</v>
      </c>
      <c r="K98" s="43" t="s">
        <v>741</v>
      </c>
      <c r="L98" s="9" t="str">
        <f t="shared" si="30"/>
        <v>No</v>
      </c>
    </row>
    <row r="99" spans="1:12" x14ac:dyDescent="0.25">
      <c r="A99" s="2" t="s">
        <v>976</v>
      </c>
      <c r="B99" s="43" t="s">
        <v>213</v>
      </c>
      <c r="C99" s="1">
        <v>2941</v>
      </c>
      <c r="D99" s="11" t="str">
        <f t="shared" ref="D99:D110" si="36">IF($B99="N/A","N/A",IF(C99&gt;10,"No",IF(C99&lt;-10,"No","Yes")))</f>
        <v>N/A</v>
      </c>
      <c r="E99" s="1">
        <v>1583</v>
      </c>
      <c r="F99" s="11" t="str">
        <f t="shared" ref="F99:F110" si="37">IF($B99="N/A","N/A",IF(E99&gt;10,"No",IF(E99&lt;-10,"No","Yes")))</f>
        <v>N/A</v>
      </c>
      <c r="G99" s="1">
        <v>1211</v>
      </c>
      <c r="H99" s="11" t="str">
        <f t="shared" ref="H99:H110" si="38">IF($B99="N/A","N/A",IF(G99&gt;10,"No",IF(G99&lt;-10,"No","Yes")))</f>
        <v>N/A</v>
      </c>
      <c r="I99" s="12">
        <v>-46.2</v>
      </c>
      <c r="J99" s="12">
        <v>-23.5</v>
      </c>
      <c r="K99" s="43" t="s">
        <v>740</v>
      </c>
      <c r="L99" s="9" t="str">
        <f t="shared" si="30"/>
        <v>No</v>
      </c>
    </row>
    <row r="100" spans="1:12" x14ac:dyDescent="0.25">
      <c r="A100" s="2" t="s">
        <v>977</v>
      </c>
      <c r="B100" s="43" t="s">
        <v>213</v>
      </c>
      <c r="C100" s="1">
        <v>1170</v>
      </c>
      <c r="D100" s="11" t="str">
        <f t="shared" si="36"/>
        <v>N/A</v>
      </c>
      <c r="E100" s="1">
        <v>294</v>
      </c>
      <c r="F100" s="11" t="str">
        <f t="shared" si="37"/>
        <v>N/A</v>
      </c>
      <c r="G100" s="1">
        <v>570</v>
      </c>
      <c r="H100" s="11" t="str">
        <f t="shared" si="38"/>
        <v>N/A</v>
      </c>
      <c r="I100" s="12">
        <v>-74.900000000000006</v>
      </c>
      <c r="J100" s="12">
        <v>93.88</v>
      </c>
      <c r="K100" s="43" t="s">
        <v>740</v>
      </c>
      <c r="L100" s="9" t="str">
        <f t="shared" si="30"/>
        <v>No</v>
      </c>
    </row>
    <row r="101" spans="1:12" x14ac:dyDescent="0.25">
      <c r="A101" s="2" t="s">
        <v>1</v>
      </c>
      <c r="B101" s="43" t="s">
        <v>213</v>
      </c>
      <c r="C101" s="13">
        <v>88.351518295000005</v>
      </c>
      <c r="D101" s="11" t="str">
        <f t="shared" si="36"/>
        <v>N/A</v>
      </c>
      <c r="E101" s="13">
        <v>95.558796659999999</v>
      </c>
      <c r="F101" s="11" t="str">
        <f t="shared" si="37"/>
        <v>N/A</v>
      </c>
      <c r="G101" s="13">
        <v>94.147202606999997</v>
      </c>
      <c r="H101" s="11" t="str">
        <f t="shared" si="38"/>
        <v>N/A</v>
      </c>
      <c r="I101" s="12">
        <v>8.1579999999999995</v>
      </c>
      <c r="J101" s="12">
        <v>-1.48</v>
      </c>
      <c r="K101" s="43" t="s">
        <v>741</v>
      </c>
      <c r="L101" s="9" t="str">
        <f t="shared" si="30"/>
        <v>Yes</v>
      </c>
    </row>
    <row r="102" spans="1:12" x14ac:dyDescent="0.25">
      <c r="A102" s="2" t="s">
        <v>69</v>
      </c>
      <c r="B102" s="43" t="s">
        <v>213</v>
      </c>
      <c r="C102" s="13">
        <v>97.888966065000005</v>
      </c>
      <c r="D102" s="11" t="str">
        <f t="shared" si="36"/>
        <v>N/A</v>
      </c>
      <c r="E102" s="13">
        <v>97.514759651999995</v>
      </c>
      <c r="F102" s="11" t="str">
        <f t="shared" si="37"/>
        <v>N/A</v>
      </c>
      <c r="G102" s="13">
        <v>97.549518363000004</v>
      </c>
      <c r="H102" s="11" t="str">
        <f t="shared" si="38"/>
        <v>N/A</v>
      </c>
      <c r="I102" s="12">
        <v>-0.38200000000000001</v>
      </c>
      <c r="J102" s="12">
        <v>3.56E-2</v>
      </c>
      <c r="K102" s="43" t="s">
        <v>741</v>
      </c>
      <c r="L102" s="9" t="str">
        <f t="shared" si="30"/>
        <v>Yes</v>
      </c>
    </row>
    <row r="103" spans="1:12" x14ac:dyDescent="0.25">
      <c r="A103" s="4" t="s">
        <v>70</v>
      </c>
      <c r="B103" s="43" t="s">
        <v>213</v>
      </c>
      <c r="C103" s="1">
        <v>257139</v>
      </c>
      <c r="D103" s="11" t="str">
        <f t="shared" si="36"/>
        <v>N/A</v>
      </c>
      <c r="E103" s="1">
        <v>240094</v>
      </c>
      <c r="F103" s="11" t="str">
        <f t="shared" si="37"/>
        <v>N/A</v>
      </c>
      <c r="G103" s="1">
        <v>262839</v>
      </c>
      <c r="H103" s="11" t="str">
        <f t="shared" si="38"/>
        <v>N/A</v>
      </c>
      <c r="I103" s="12">
        <v>-6.63</v>
      </c>
      <c r="J103" s="12">
        <v>9.4730000000000008</v>
      </c>
      <c r="K103" s="43" t="s">
        <v>740</v>
      </c>
      <c r="L103" s="9" t="str">
        <f t="shared" si="30"/>
        <v>Yes</v>
      </c>
    </row>
    <row r="104" spans="1:12" x14ac:dyDescent="0.25">
      <c r="A104" s="2" t="s">
        <v>692</v>
      </c>
      <c r="B104" s="43" t="s">
        <v>213</v>
      </c>
      <c r="C104" s="13">
        <v>1.9401957696000001</v>
      </c>
      <c r="D104" s="11" t="str">
        <f t="shared" si="36"/>
        <v>N/A</v>
      </c>
      <c r="E104" s="13">
        <v>1.6372754005000001</v>
      </c>
      <c r="F104" s="11" t="str">
        <f t="shared" si="37"/>
        <v>N/A</v>
      </c>
      <c r="G104" s="13">
        <v>1.6055456001999999</v>
      </c>
      <c r="H104" s="11" t="str">
        <f t="shared" si="38"/>
        <v>N/A</v>
      </c>
      <c r="I104" s="12">
        <v>-15.6</v>
      </c>
      <c r="J104" s="12">
        <v>-1.94</v>
      </c>
      <c r="K104" s="43" t="s">
        <v>741</v>
      </c>
      <c r="L104" s="9" t="str">
        <f t="shared" ref="L104:L110" si="39">IF(J104="Div by 0", "N/A", IF(K104="N/A","N/A", IF(J104&gt;VALUE(MID(K104,1,2)), "No", IF(J104&lt;-1*VALUE(MID(K104,1,2)), "No", "Yes"))))</f>
        <v>Yes</v>
      </c>
    </row>
    <row r="105" spans="1:12" x14ac:dyDescent="0.25">
      <c r="A105" s="2" t="s">
        <v>691</v>
      </c>
      <c r="B105" s="43" t="s">
        <v>213</v>
      </c>
      <c r="C105" s="13">
        <v>0.49622966569999999</v>
      </c>
      <c r="D105" s="11" t="str">
        <f t="shared" si="36"/>
        <v>N/A</v>
      </c>
      <c r="E105" s="13">
        <v>0.61309320519999999</v>
      </c>
      <c r="F105" s="11" t="str">
        <f t="shared" si="37"/>
        <v>N/A</v>
      </c>
      <c r="G105" s="13">
        <v>0.58020309010000004</v>
      </c>
      <c r="H105" s="11" t="str">
        <f t="shared" si="38"/>
        <v>N/A</v>
      </c>
      <c r="I105" s="12">
        <v>23.55</v>
      </c>
      <c r="J105" s="12">
        <v>-5.36</v>
      </c>
      <c r="K105" s="43" t="s">
        <v>741</v>
      </c>
      <c r="L105" s="9" t="str">
        <f t="shared" si="39"/>
        <v>Yes</v>
      </c>
    </row>
    <row r="106" spans="1:12" x14ac:dyDescent="0.25">
      <c r="A106" s="2" t="s">
        <v>690</v>
      </c>
      <c r="B106" s="43" t="s">
        <v>213</v>
      </c>
      <c r="C106" s="13">
        <v>97.563574564999996</v>
      </c>
      <c r="D106" s="11" t="str">
        <f t="shared" si="36"/>
        <v>N/A</v>
      </c>
      <c r="E106" s="13">
        <v>97.749631394000005</v>
      </c>
      <c r="F106" s="11" t="str">
        <f t="shared" si="37"/>
        <v>N/A</v>
      </c>
      <c r="G106" s="13">
        <v>97.814251310000003</v>
      </c>
      <c r="H106" s="11" t="str">
        <f t="shared" si="38"/>
        <v>N/A</v>
      </c>
      <c r="I106" s="12">
        <v>0.19070000000000001</v>
      </c>
      <c r="J106" s="12">
        <v>6.6100000000000006E-2</v>
      </c>
      <c r="K106" s="43" t="s">
        <v>741</v>
      </c>
      <c r="L106" s="9" t="str">
        <f t="shared" si="39"/>
        <v>Yes</v>
      </c>
    </row>
    <row r="107" spans="1:12" ht="25" x14ac:dyDescent="0.25">
      <c r="A107" s="4" t="s">
        <v>978</v>
      </c>
      <c r="B107" s="43" t="s">
        <v>213</v>
      </c>
      <c r="C107" s="13">
        <v>43.277530401</v>
      </c>
      <c r="D107" s="11" t="str">
        <f t="shared" si="36"/>
        <v>N/A</v>
      </c>
      <c r="E107" s="13">
        <v>41.293494463000002</v>
      </c>
      <c r="F107" s="11" t="str">
        <f t="shared" si="37"/>
        <v>N/A</v>
      </c>
      <c r="G107" s="13">
        <v>41.277140801999998</v>
      </c>
      <c r="H107" s="11" t="str">
        <f t="shared" si="38"/>
        <v>N/A</v>
      </c>
      <c r="I107" s="12">
        <v>-4.58</v>
      </c>
      <c r="J107" s="12">
        <v>-0.04</v>
      </c>
      <c r="K107" s="43" t="s">
        <v>741</v>
      </c>
      <c r="L107" s="9" t="str">
        <f t="shared" si="39"/>
        <v>Yes</v>
      </c>
    </row>
    <row r="108" spans="1:12" ht="25" x14ac:dyDescent="0.25">
      <c r="A108" s="4" t="s">
        <v>979</v>
      </c>
      <c r="B108" s="43" t="s">
        <v>213</v>
      </c>
      <c r="C108" s="13">
        <v>56.063500644999998</v>
      </c>
      <c r="D108" s="11" t="str">
        <f t="shared" si="36"/>
        <v>N/A</v>
      </c>
      <c r="E108" s="13">
        <v>58.077027872000002</v>
      </c>
      <c r="F108" s="11" t="str">
        <f t="shared" si="37"/>
        <v>N/A</v>
      </c>
      <c r="G108" s="13">
        <v>58.089757329000001</v>
      </c>
      <c r="H108" s="11" t="str">
        <f t="shared" si="38"/>
        <v>N/A</v>
      </c>
      <c r="I108" s="12">
        <v>3.5920000000000001</v>
      </c>
      <c r="J108" s="12">
        <v>2.1899999999999999E-2</v>
      </c>
      <c r="K108" s="43" t="s">
        <v>741</v>
      </c>
      <c r="L108" s="9" t="str">
        <f t="shared" si="39"/>
        <v>Yes</v>
      </c>
    </row>
    <row r="109" spans="1:12" ht="25" x14ac:dyDescent="0.25">
      <c r="A109" s="4" t="s">
        <v>980</v>
      </c>
      <c r="B109" s="43" t="s">
        <v>213</v>
      </c>
      <c r="C109" s="13">
        <v>0.26117671980000001</v>
      </c>
      <c r="D109" s="11" t="str">
        <f t="shared" si="36"/>
        <v>N/A</v>
      </c>
      <c r="E109" s="13">
        <v>0.2424150145</v>
      </c>
      <c r="F109" s="11" t="str">
        <f t="shared" si="37"/>
        <v>N/A</v>
      </c>
      <c r="G109" s="13">
        <v>0.2418632647</v>
      </c>
      <c r="H109" s="11" t="str">
        <f t="shared" si="38"/>
        <v>N/A</v>
      </c>
      <c r="I109" s="12">
        <v>-7.18</v>
      </c>
      <c r="J109" s="12">
        <v>-0.22800000000000001</v>
      </c>
      <c r="K109" s="43" t="s">
        <v>741</v>
      </c>
      <c r="L109" s="9" t="str">
        <f t="shared" si="39"/>
        <v>Yes</v>
      </c>
    </row>
    <row r="110" spans="1:12" ht="25" x14ac:dyDescent="0.25">
      <c r="A110" s="4" t="s">
        <v>981</v>
      </c>
      <c r="B110" s="43" t="s">
        <v>213</v>
      </c>
      <c r="C110" s="13">
        <v>0.39779223479999998</v>
      </c>
      <c r="D110" s="11" t="str">
        <f t="shared" si="36"/>
        <v>N/A</v>
      </c>
      <c r="E110" s="13">
        <v>0.3870626513</v>
      </c>
      <c r="F110" s="11" t="str">
        <f t="shared" si="37"/>
        <v>N/A</v>
      </c>
      <c r="G110" s="13">
        <v>0.39123860420000001</v>
      </c>
      <c r="H110" s="11" t="str">
        <f t="shared" si="38"/>
        <v>N/A</v>
      </c>
      <c r="I110" s="12">
        <v>-2.7</v>
      </c>
      <c r="J110" s="12">
        <v>1.079</v>
      </c>
      <c r="K110" s="43" t="s">
        <v>741</v>
      </c>
      <c r="L110" s="9" t="str">
        <f t="shared" si="39"/>
        <v>Yes</v>
      </c>
    </row>
    <row r="111" spans="1:12" x14ac:dyDescent="0.25">
      <c r="A111" s="2" t="s">
        <v>982</v>
      </c>
      <c r="B111" s="43" t="s">
        <v>286</v>
      </c>
      <c r="C111" s="13">
        <v>99.998838425000002</v>
      </c>
      <c r="D111" s="11" t="str">
        <f>IF($B111="N/A","N/A",IF(C111&gt;=99,"Yes","No"))</f>
        <v>Yes</v>
      </c>
      <c r="E111" s="13">
        <v>99.734613925999994</v>
      </c>
      <c r="F111" s="11" t="str">
        <f>IF($B111="N/A","N/A",IF(E111&gt;=99,"Yes","No"))</f>
        <v>Yes</v>
      </c>
      <c r="G111" s="13">
        <v>99.687643769000005</v>
      </c>
      <c r="H111" s="11" t="str">
        <f>IF($B111="N/A","N/A",IF(G111&gt;=99,"Yes","No"))</f>
        <v>Yes</v>
      </c>
      <c r="I111" s="12">
        <v>-0.26400000000000001</v>
      </c>
      <c r="J111" s="12">
        <v>-4.7E-2</v>
      </c>
      <c r="K111" s="43" t="s">
        <v>740</v>
      </c>
      <c r="L111" s="9" t="str">
        <f t="shared" ref="L111:L145" si="40">IF(J111="Div by 0", "N/A", IF(K111="N/A","N/A", IF(J111&gt;VALUE(MID(K111,1,2)), "No", IF(J111&lt;-1*VALUE(MID(K111,1,2)), "No", "Yes"))))</f>
        <v>Yes</v>
      </c>
    </row>
    <row r="112" spans="1:12" x14ac:dyDescent="0.25">
      <c r="A112" s="2" t="s">
        <v>983</v>
      </c>
      <c r="B112" s="43" t="s">
        <v>213</v>
      </c>
      <c r="C112" s="13">
        <v>3.723563E-4</v>
      </c>
      <c r="D112" s="11" t="str">
        <f>IF($B112="N/A","N/A",IF(C112&gt;10,"No",IF(C112&lt;-10,"No","Yes")))</f>
        <v>N/A</v>
      </c>
      <c r="E112" s="13">
        <v>9.1304739999999998E-4</v>
      </c>
      <c r="F112" s="11" t="str">
        <f>IF($B112="N/A","N/A",IF(E112&gt;10,"No",IF(E112&lt;-10,"No","Yes")))</f>
        <v>N/A</v>
      </c>
      <c r="G112" s="13">
        <v>3.0002837000000001E-3</v>
      </c>
      <c r="H112" s="11" t="str">
        <f>IF($B112="N/A","N/A",IF(G112&gt;10,"No",IF(G112&lt;-10,"No","Yes")))</f>
        <v>N/A</v>
      </c>
      <c r="I112" s="12">
        <v>145.19999999999999</v>
      </c>
      <c r="J112" s="12">
        <v>228.6</v>
      </c>
      <c r="K112" s="43" t="s">
        <v>740</v>
      </c>
      <c r="L112" s="9" t="str">
        <f t="shared" si="40"/>
        <v>No</v>
      </c>
    </row>
    <row r="113" spans="1:12" x14ac:dyDescent="0.25">
      <c r="A113" s="3" t="s">
        <v>984</v>
      </c>
      <c r="B113" s="43" t="s">
        <v>280</v>
      </c>
      <c r="C113" s="8">
        <v>99.870971980999997</v>
      </c>
      <c r="D113" s="11" t="str">
        <f>IF($B113="N/A","N/A",IF(C113&gt;=98,"Yes","No"))</f>
        <v>Yes</v>
      </c>
      <c r="E113" s="8">
        <v>99.807292851</v>
      </c>
      <c r="F113" s="11" t="str">
        <f>IF($B113="N/A","N/A",IF(E113&gt;=98,"Yes","No"))</f>
        <v>Yes</v>
      </c>
      <c r="G113" s="8">
        <v>99.626371656000003</v>
      </c>
      <c r="H113" s="11" t="str">
        <f>IF($B113="N/A","N/A",IF(G113&gt;=98,"Yes","No"))</f>
        <v>Yes</v>
      </c>
      <c r="I113" s="12">
        <v>-6.4000000000000001E-2</v>
      </c>
      <c r="J113" s="12">
        <v>-0.18099999999999999</v>
      </c>
      <c r="K113" s="43" t="s">
        <v>740</v>
      </c>
      <c r="L113" s="9" t="str">
        <f t="shared" si="40"/>
        <v>Yes</v>
      </c>
    </row>
    <row r="114" spans="1:12" x14ac:dyDescent="0.25">
      <c r="A114" s="3" t="s">
        <v>985</v>
      </c>
      <c r="B114" s="43" t="s">
        <v>287</v>
      </c>
      <c r="C114" s="8">
        <v>95.904228044000007</v>
      </c>
      <c r="D114" s="11" t="str">
        <f>IF($B114="N/A","N/A",IF(C114&gt;=80,"Yes","No"))</f>
        <v>Yes</v>
      </c>
      <c r="E114" s="8">
        <v>97.058441114000004</v>
      </c>
      <c r="F114" s="11" t="str">
        <f>IF($B114="N/A","N/A",IF(E114&gt;=80,"Yes","No"))</f>
        <v>Yes</v>
      </c>
      <c r="G114" s="8">
        <v>95.747766834999993</v>
      </c>
      <c r="H114" s="11" t="str">
        <f>IF($B114="N/A","N/A",IF(G114&gt;=80,"Yes","No"))</f>
        <v>Yes</v>
      </c>
      <c r="I114" s="12">
        <v>1.204</v>
      </c>
      <c r="J114" s="12">
        <v>-1.35</v>
      </c>
      <c r="K114" s="43" t="s">
        <v>740</v>
      </c>
      <c r="L114" s="9" t="str">
        <f t="shared" si="40"/>
        <v>Yes</v>
      </c>
    </row>
    <row r="115" spans="1:12" ht="25" x14ac:dyDescent="0.25">
      <c r="A115" s="2" t="s">
        <v>986</v>
      </c>
      <c r="B115" s="43" t="s">
        <v>288</v>
      </c>
      <c r="C115" s="13">
        <v>99.954373724999996</v>
      </c>
      <c r="D115" s="11" t="str">
        <f>IF($B115="N/A","N/A",IF(C115&gt;=100,"Yes","No"))</f>
        <v>No</v>
      </c>
      <c r="E115" s="13">
        <v>99.952282921000005</v>
      </c>
      <c r="F115" s="11" t="str">
        <f t="shared" ref="F115:F116" si="41">IF($B115="N/A","N/A",IF(E115&gt;=100,"Yes","No"))</f>
        <v>No</v>
      </c>
      <c r="G115" s="13">
        <v>99.940323108000001</v>
      </c>
      <c r="H115" s="11" t="str">
        <f t="shared" ref="H115:H116" si="42">IF($B115="N/A","N/A",IF(G115&gt;=100,"Yes","No"))</f>
        <v>No</v>
      </c>
      <c r="I115" s="12">
        <v>-2E-3</v>
      </c>
      <c r="J115" s="12">
        <v>-1.2E-2</v>
      </c>
      <c r="K115" s="43" t="s">
        <v>739</v>
      </c>
      <c r="L115" s="9" t="str">
        <f t="shared" si="40"/>
        <v>Yes</v>
      </c>
    </row>
    <row r="116" spans="1:12" ht="25" x14ac:dyDescent="0.25">
      <c r="A116" s="3" t="s">
        <v>987</v>
      </c>
      <c r="B116" s="43" t="s">
        <v>288</v>
      </c>
      <c r="C116" s="13">
        <v>99.911397781000005</v>
      </c>
      <c r="D116" s="11" t="str">
        <f>IF($B116="N/A","N/A",IF(C116&gt;=100,"Yes","No"))</f>
        <v>No</v>
      </c>
      <c r="E116" s="13">
        <v>99.941921522000001</v>
      </c>
      <c r="F116" s="11" t="str">
        <f t="shared" si="41"/>
        <v>No</v>
      </c>
      <c r="G116" s="13">
        <v>99.879898687999997</v>
      </c>
      <c r="H116" s="11" t="str">
        <f t="shared" si="42"/>
        <v>No</v>
      </c>
      <c r="I116" s="12">
        <v>3.0599999999999999E-2</v>
      </c>
      <c r="J116" s="12">
        <v>-6.2E-2</v>
      </c>
      <c r="K116" s="43" t="s">
        <v>739</v>
      </c>
      <c r="L116" s="9" t="str">
        <f t="shared" si="40"/>
        <v>Yes</v>
      </c>
    </row>
    <row r="117" spans="1:12" ht="25" x14ac:dyDescent="0.25">
      <c r="A117" s="2" t="s">
        <v>988</v>
      </c>
      <c r="B117" s="43" t="s">
        <v>213</v>
      </c>
      <c r="C117" s="13">
        <v>40.304042862000003</v>
      </c>
      <c r="D117" s="36" t="s">
        <v>742</v>
      </c>
      <c r="E117" s="13">
        <v>39.176556267000002</v>
      </c>
      <c r="F117" s="36" t="s">
        <v>742</v>
      </c>
      <c r="G117" s="13">
        <v>28.14069829</v>
      </c>
      <c r="H117" s="11" t="str">
        <f>IF($B117="N/A","N/A",IF(G117&lt;100,"No",IF(G117=100,"No","Yes")))</f>
        <v>N/A</v>
      </c>
      <c r="I117" s="12">
        <v>-2.8</v>
      </c>
      <c r="J117" s="12">
        <v>-28.2</v>
      </c>
      <c r="K117" s="43" t="s">
        <v>739</v>
      </c>
      <c r="L117" s="9" t="str">
        <f t="shared" si="40"/>
        <v>Yes</v>
      </c>
    </row>
    <row r="118" spans="1:12" ht="25" x14ac:dyDescent="0.25">
      <c r="A118" s="2" t="s">
        <v>989</v>
      </c>
      <c r="B118" s="35" t="s">
        <v>213</v>
      </c>
      <c r="C118" s="13">
        <v>39.536778349000002</v>
      </c>
      <c r="D118" s="11" t="str">
        <f>IF($B118="N/A","N/A",IF(C118&gt;10,"No",IF(C118&lt;-10,"No","Yes")))</f>
        <v>N/A</v>
      </c>
      <c r="E118" s="13">
        <v>35.198585545</v>
      </c>
      <c r="F118" s="11" t="str">
        <f>IF($B118="N/A","N/A",IF(E118&gt;10,"No",IF(E118&lt;-10,"No","Yes")))</f>
        <v>N/A</v>
      </c>
      <c r="G118" s="13">
        <v>27.986037789000001</v>
      </c>
      <c r="H118" s="11" t="str">
        <f>IF($B118="N/A","N/A",IF(G118&gt;10,"No",IF(G118&lt;-10,"No","Yes")))</f>
        <v>N/A</v>
      </c>
      <c r="I118" s="12">
        <v>-11</v>
      </c>
      <c r="J118" s="12">
        <v>-20.5</v>
      </c>
      <c r="K118" s="43" t="s">
        <v>739</v>
      </c>
      <c r="L118" s="9" t="str">
        <f>IF(J118="Div by 0", "N/A", IF(OR(J118="N/A",K118="N/A"),"N/A", IF(J118&gt;VALUE(MID(K118,1,2)), "No", IF(J118&lt;-1*VALUE(MID(K118,1,2)), "No", "Yes"))))</f>
        <v>Yes</v>
      </c>
    </row>
    <row r="119" spans="1:12" x14ac:dyDescent="0.25">
      <c r="A119" s="7" t="s">
        <v>100</v>
      </c>
      <c r="B119" s="35" t="s">
        <v>213</v>
      </c>
      <c r="C119" s="36">
        <v>172180</v>
      </c>
      <c r="D119" s="11" t="str">
        <f t="shared" ref="D119:D145" si="43">IF($B119="N/A","N/A",IF(C119&gt;10,"No",IF(C119&lt;-10,"No","Yes")))</f>
        <v>N/A</v>
      </c>
      <c r="E119" s="36">
        <v>150347</v>
      </c>
      <c r="F119" s="11" t="str">
        <f t="shared" ref="F119:F145" si="44">IF($B119="N/A","N/A",IF(E119&gt;10,"No",IF(E119&lt;-10,"No","Yes")))</f>
        <v>N/A</v>
      </c>
      <c r="G119" s="36">
        <v>165196</v>
      </c>
      <c r="H119" s="11" t="str">
        <f t="shared" ref="H119:H145" si="45">IF($B119="N/A","N/A",IF(G119&gt;10,"No",IF(G119&lt;-10,"No","Yes")))</f>
        <v>N/A</v>
      </c>
      <c r="I119" s="12">
        <v>-12.7</v>
      </c>
      <c r="J119" s="12">
        <v>9.8759999999999994</v>
      </c>
      <c r="K119" s="43" t="s">
        <v>740</v>
      </c>
      <c r="L119" s="9" t="str">
        <f t="shared" si="40"/>
        <v>Yes</v>
      </c>
    </row>
    <row r="120" spans="1:12" x14ac:dyDescent="0.25">
      <c r="A120" s="2" t="s">
        <v>990</v>
      </c>
      <c r="B120" s="35" t="s">
        <v>213</v>
      </c>
      <c r="C120" s="36">
        <v>56146</v>
      </c>
      <c r="D120" s="11" t="str">
        <f t="shared" si="43"/>
        <v>N/A</v>
      </c>
      <c r="E120" s="36">
        <v>51095</v>
      </c>
      <c r="F120" s="11" t="str">
        <f t="shared" si="44"/>
        <v>N/A</v>
      </c>
      <c r="G120" s="36">
        <v>54225</v>
      </c>
      <c r="H120" s="11" t="str">
        <f t="shared" si="45"/>
        <v>N/A</v>
      </c>
      <c r="I120" s="12">
        <v>-9</v>
      </c>
      <c r="J120" s="12">
        <v>6.1260000000000003</v>
      </c>
      <c r="K120" s="43" t="s">
        <v>740</v>
      </c>
      <c r="L120" s="9" t="str">
        <f t="shared" si="40"/>
        <v>Yes</v>
      </c>
    </row>
    <row r="121" spans="1:12" x14ac:dyDescent="0.25">
      <c r="A121" s="2" t="s">
        <v>991</v>
      </c>
      <c r="B121" s="35" t="s">
        <v>213</v>
      </c>
      <c r="C121" s="36">
        <v>31355</v>
      </c>
      <c r="D121" s="11" t="str">
        <f t="shared" si="43"/>
        <v>N/A</v>
      </c>
      <c r="E121" s="36">
        <v>24150</v>
      </c>
      <c r="F121" s="11" t="str">
        <f t="shared" si="44"/>
        <v>N/A</v>
      </c>
      <c r="G121" s="36">
        <v>28677</v>
      </c>
      <c r="H121" s="11" t="str">
        <f t="shared" si="45"/>
        <v>N/A</v>
      </c>
      <c r="I121" s="12">
        <v>-23</v>
      </c>
      <c r="J121" s="12">
        <v>18.75</v>
      </c>
      <c r="K121" s="43" t="s">
        <v>740</v>
      </c>
      <c r="L121" s="9" t="str">
        <f t="shared" si="40"/>
        <v>No</v>
      </c>
    </row>
    <row r="122" spans="1:12" x14ac:dyDescent="0.25">
      <c r="A122" s="2" t="s">
        <v>992</v>
      </c>
      <c r="B122" s="35" t="s">
        <v>213</v>
      </c>
      <c r="C122" s="36">
        <v>60164</v>
      </c>
      <c r="D122" s="11" t="str">
        <f t="shared" si="43"/>
        <v>N/A</v>
      </c>
      <c r="E122" s="36">
        <v>55186</v>
      </c>
      <c r="F122" s="11" t="str">
        <f t="shared" si="44"/>
        <v>N/A</v>
      </c>
      <c r="G122" s="36">
        <v>62232</v>
      </c>
      <c r="H122" s="11" t="str">
        <f t="shared" si="45"/>
        <v>N/A</v>
      </c>
      <c r="I122" s="12">
        <v>-8.27</v>
      </c>
      <c r="J122" s="12">
        <v>12.77</v>
      </c>
      <c r="K122" s="43" t="s">
        <v>740</v>
      </c>
      <c r="L122" s="9" t="str">
        <f t="shared" si="40"/>
        <v>No</v>
      </c>
    </row>
    <row r="123" spans="1:12" x14ac:dyDescent="0.25">
      <c r="A123" s="2" t="s">
        <v>993</v>
      </c>
      <c r="B123" s="35" t="s">
        <v>213</v>
      </c>
      <c r="C123" s="36">
        <v>19804</v>
      </c>
      <c r="D123" s="11" t="str">
        <f t="shared" si="43"/>
        <v>N/A</v>
      </c>
      <c r="E123" s="36">
        <v>18436</v>
      </c>
      <c r="F123" s="11" t="str">
        <f t="shared" si="44"/>
        <v>N/A</v>
      </c>
      <c r="G123" s="36">
        <v>19666</v>
      </c>
      <c r="H123" s="11" t="str">
        <f t="shared" si="45"/>
        <v>N/A</v>
      </c>
      <c r="I123" s="12">
        <v>-6.91</v>
      </c>
      <c r="J123" s="12">
        <v>6.6719999999999997</v>
      </c>
      <c r="K123" s="43" t="s">
        <v>740</v>
      </c>
      <c r="L123" s="9" t="str">
        <f t="shared" si="40"/>
        <v>Yes</v>
      </c>
    </row>
    <row r="124" spans="1:12" x14ac:dyDescent="0.25">
      <c r="A124" s="2" t="s">
        <v>994</v>
      </c>
      <c r="B124" s="35" t="s">
        <v>213</v>
      </c>
      <c r="C124" s="36">
        <v>4711</v>
      </c>
      <c r="D124" s="11" t="str">
        <f t="shared" si="43"/>
        <v>N/A</v>
      </c>
      <c r="E124" s="36">
        <v>1480</v>
      </c>
      <c r="F124" s="11" t="str">
        <f t="shared" si="44"/>
        <v>N/A</v>
      </c>
      <c r="G124" s="36">
        <v>396</v>
      </c>
      <c r="H124" s="11" t="str">
        <f t="shared" si="45"/>
        <v>N/A</v>
      </c>
      <c r="I124" s="12">
        <v>-68.599999999999994</v>
      </c>
      <c r="J124" s="12">
        <v>-73.2</v>
      </c>
      <c r="K124" s="43" t="s">
        <v>740</v>
      </c>
      <c r="L124" s="9" t="str">
        <f t="shared" si="40"/>
        <v>No</v>
      </c>
    </row>
    <row r="125" spans="1:12" x14ac:dyDescent="0.25">
      <c r="A125" s="7" t="s">
        <v>101</v>
      </c>
      <c r="B125" s="35" t="s">
        <v>213</v>
      </c>
      <c r="C125" s="36">
        <v>268560</v>
      </c>
      <c r="D125" s="11" t="str">
        <f t="shared" si="43"/>
        <v>N/A</v>
      </c>
      <c r="E125" s="36">
        <v>328570</v>
      </c>
      <c r="F125" s="11" t="str">
        <f t="shared" si="44"/>
        <v>N/A</v>
      </c>
      <c r="G125" s="36">
        <v>366632</v>
      </c>
      <c r="H125" s="11" t="str">
        <f t="shared" si="45"/>
        <v>N/A</v>
      </c>
      <c r="I125" s="12">
        <v>22.35</v>
      </c>
      <c r="J125" s="12">
        <v>11.58</v>
      </c>
      <c r="K125" s="43" t="s">
        <v>740</v>
      </c>
      <c r="L125" s="9" t="str">
        <f t="shared" si="40"/>
        <v>No</v>
      </c>
    </row>
    <row r="126" spans="1:12" x14ac:dyDescent="0.25">
      <c r="A126" s="2" t="s">
        <v>995</v>
      </c>
      <c r="B126" s="35" t="s">
        <v>213</v>
      </c>
      <c r="C126" s="36">
        <v>159824</v>
      </c>
      <c r="D126" s="11" t="str">
        <f t="shared" si="43"/>
        <v>N/A</v>
      </c>
      <c r="E126" s="36">
        <v>145783</v>
      </c>
      <c r="F126" s="11" t="str">
        <f t="shared" si="44"/>
        <v>N/A</v>
      </c>
      <c r="G126" s="36">
        <v>161443</v>
      </c>
      <c r="H126" s="11" t="str">
        <f t="shared" si="45"/>
        <v>N/A</v>
      </c>
      <c r="I126" s="12">
        <v>-8.7899999999999991</v>
      </c>
      <c r="J126" s="12">
        <v>10.74</v>
      </c>
      <c r="K126" s="43" t="s">
        <v>740</v>
      </c>
      <c r="L126" s="9" t="str">
        <f t="shared" si="40"/>
        <v>No</v>
      </c>
    </row>
    <row r="127" spans="1:12" x14ac:dyDescent="0.25">
      <c r="A127" s="2" t="s">
        <v>996</v>
      </c>
      <c r="B127" s="35" t="s">
        <v>213</v>
      </c>
      <c r="C127" s="36">
        <v>7811</v>
      </c>
      <c r="D127" s="11" t="str">
        <f t="shared" si="43"/>
        <v>N/A</v>
      </c>
      <c r="E127" s="36">
        <v>7571</v>
      </c>
      <c r="F127" s="11" t="str">
        <f t="shared" si="44"/>
        <v>N/A</v>
      </c>
      <c r="G127" s="36">
        <v>7919</v>
      </c>
      <c r="H127" s="11" t="str">
        <f t="shared" si="45"/>
        <v>N/A</v>
      </c>
      <c r="I127" s="12">
        <v>-3.07</v>
      </c>
      <c r="J127" s="12">
        <v>4.5960000000000001</v>
      </c>
      <c r="K127" s="43" t="s">
        <v>740</v>
      </c>
      <c r="L127" s="9" t="str">
        <f t="shared" si="40"/>
        <v>Yes</v>
      </c>
    </row>
    <row r="128" spans="1:12" x14ac:dyDescent="0.25">
      <c r="A128" s="2" t="s">
        <v>997</v>
      </c>
      <c r="B128" s="35" t="s">
        <v>213</v>
      </c>
      <c r="C128" s="36">
        <v>73931</v>
      </c>
      <c r="D128" s="11" t="str">
        <f t="shared" si="43"/>
        <v>N/A</v>
      </c>
      <c r="E128" s="36">
        <v>72851</v>
      </c>
      <c r="F128" s="11" t="str">
        <f t="shared" si="44"/>
        <v>N/A</v>
      </c>
      <c r="G128" s="36">
        <v>79680</v>
      </c>
      <c r="H128" s="11" t="str">
        <f t="shared" si="45"/>
        <v>N/A</v>
      </c>
      <c r="I128" s="12">
        <v>-1.46</v>
      </c>
      <c r="J128" s="12">
        <v>9.3740000000000006</v>
      </c>
      <c r="K128" s="43" t="s">
        <v>740</v>
      </c>
      <c r="L128" s="9" t="str">
        <f t="shared" si="40"/>
        <v>Yes</v>
      </c>
    </row>
    <row r="129" spans="1:12" x14ac:dyDescent="0.25">
      <c r="A129" s="2" t="s">
        <v>998</v>
      </c>
      <c r="B129" s="35" t="s">
        <v>213</v>
      </c>
      <c r="C129" s="36">
        <v>5269</v>
      </c>
      <c r="D129" s="11" t="str">
        <f t="shared" si="43"/>
        <v>N/A</v>
      </c>
      <c r="E129" s="36">
        <v>80406</v>
      </c>
      <c r="F129" s="11" t="str">
        <f t="shared" si="44"/>
        <v>N/A</v>
      </c>
      <c r="G129" s="36">
        <v>93304</v>
      </c>
      <c r="H129" s="11" t="str">
        <f t="shared" si="45"/>
        <v>N/A</v>
      </c>
      <c r="I129" s="12">
        <v>1426</v>
      </c>
      <c r="J129" s="12">
        <v>16.04</v>
      </c>
      <c r="K129" s="43" t="s">
        <v>740</v>
      </c>
      <c r="L129" s="9" t="str">
        <f t="shared" si="40"/>
        <v>No</v>
      </c>
    </row>
    <row r="130" spans="1:12" x14ac:dyDescent="0.25">
      <c r="A130" s="2" t="s">
        <v>999</v>
      </c>
      <c r="B130" s="35" t="s">
        <v>213</v>
      </c>
      <c r="C130" s="36">
        <v>21725</v>
      </c>
      <c r="D130" s="11" t="str">
        <f t="shared" si="43"/>
        <v>N/A</v>
      </c>
      <c r="E130" s="36">
        <v>21959</v>
      </c>
      <c r="F130" s="11" t="str">
        <f t="shared" si="44"/>
        <v>N/A</v>
      </c>
      <c r="G130" s="36">
        <v>24286</v>
      </c>
      <c r="H130" s="11" t="str">
        <f t="shared" si="45"/>
        <v>N/A</v>
      </c>
      <c r="I130" s="12">
        <v>1.077</v>
      </c>
      <c r="J130" s="12">
        <v>10.6</v>
      </c>
      <c r="K130" s="43" t="s">
        <v>740</v>
      </c>
      <c r="L130" s="9" t="str">
        <f t="shared" si="40"/>
        <v>No</v>
      </c>
    </row>
    <row r="131" spans="1:12" x14ac:dyDescent="0.25">
      <c r="A131" s="7" t="s">
        <v>104</v>
      </c>
      <c r="B131" s="35" t="s">
        <v>213</v>
      </c>
      <c r="C131" s="36">
        <v>547943</v>
      </c>
      <c r="D131" s="11" t="str">
        <f t="shared" si="43"/>
        <v>N/A</v>
      </c>
      <c r="E131" s="36">
        <v>453019</v>
      </c>
      <c r="F131" s="11" t="str">
        <f t="shared" si="44"/>
        <v>N/A</v>
      </c>
      <c r="G131" s="36">
        <v>479621</v>
      </c>
      <c r="H131" s="11" t="str">
        <f t="shared" si="45"/>
        <v>N/A</v>
      </c>
      <c r="I131" s="12">
        <v>-17.3</v>
      </c>
      <c r="J131" s="12">
        <v>5.8719999999999999</v>
      </c>
      <c r="K131" s="43" t="s">
        <v>740</v>
      </c>
      <c r="L131" s="9" t="str">
        <f t="shared" si="40"/>
        <v>Yes</v>
      </c>
    </row>
    <row r="132" spans="1:12" x14ac:dyDescent="0.25">
      <c r="A132" s="2" t="s">
        <v>1000</v>
      </c>
      <c r="B132" s="35" t="s">
        <v>213</v>
      </c>
      <c r="C132" s="36">
        <v>88387</v>
      </c>
      <c r="D132" s="11" t="str">
        <f t="shared" si="43"/>
        <v>N/A</v>
      </c>
      <c r="E132" s="36">
        <v>87415</v>
      </c>
      <c r="F132" s="11" t="str">
        <f t="shared" si="44"/>
        <v>N/A</v>
      </c>
      <c r="G132" s="36">
        <v>90417</v>
      </c>
      <c r="H132" s="11" t="str">
        <f t="shared" si="45"/>
        <v>N/A</v>
      </c>
      <c r="I132" s="12">
        <v>-1.1000000000000001</v>
      </c>
      <c r="J132" s="12">
        <v>3.4340000000000002</v>
      </c>
      <c r="K132" s="43" t="s">
        <v>740</v>
      </c>
      <c r="L132" s="9" t="str">
        <f t="shared" si="40"/>
        <v>Yes</v>
      </c>
    </row>
    <row r="133" spans="1:12" x14ac:dyDescent="0.25">
      <c r="A133" s="2" t="s">
        <v>1001</v>
      </c>
      <c r="B133" s="35" t="s">
        <v>213</v>
      </c>
      <c r="C133" s="36">
        <v>0</v>
      </c>
      <c r="D133" s="11" t="str">
        <f t="shared" si="43"/>
        <v>N/A</v>
      </c>
      <c r="E133" s="36">
        <v>0</v>
      </c>
      <c r="F133" s="11" t="str">
        <f t="shared" si="44"/>
        <v>N/A</v>
      </c>
      <c r="G133" s="36">
        <v>0</v>
      </c>
      <c r="H133" s="11" t="str">
        <f t="shared" si="45"/>
        <v>N/A</v>
      </c>
      <c r="I133" s="12" t="s">
        <v>1746</v>
      </c>
      <c r="J133" s="12" t="s">
        <v>1746</v>
      </c>
      <c r="K133" s="43" t="s">
        <v>740</v>
      </c>
      <c r="L133" s="9" t="str">
        <f t="shared" si="40"/>
        <v>N/A</v>
      </c>
    </row>
    <row r="134" spans="1:12" x14ac:dyDescent="0.25">
      <c r="A134" s="2" t="s">
        <v>1002</v>
      </c>
      <c r="B134" s="35" t="s">
        <v>213</v>
      </c>
      <c r="C134" s="36">
        <v>0</v>
      </c>
      <c r="D134" s="11" t="str">
        <f t="shared" si="43"/>
        <v>N/A</v>
      </c>
      <c r="E134" s="36">
        <v>0</v>
      </c>
      <c r="F134" s="11" t="str">
        <f t="shared" si="44"/>
        <v>N/A</v>
      </c>
      <c r="G134" s="36">
        <v>0</v>
      </c>
      <c r="H134" s="11" t="str">
        <f t="shared" si="45"/>
        <v>N/A</v>
      </c>
      <c r="I134" s="12" t="s">
        <v>1746</v>
      </c>
      <c r="J134" s="12" t="s">
        <v>1746</v>
      </c>
      <c r="K134" s="43" t="s">
        <v>740</v>
      </c>
      <c r="L134" s="9" t="str">
        <f t="shared" si="40"/>
        <v>N/A</v>
      </c>
    </row>
    <row r="135" spans="1:12" x14ac:dyDescent="0.25">
      <c r="A135" s="2" t="s">
        <v>1003</v>
      </c>
      <c r="B135" s="35" t="s">
        <v>213</v>
      </c>
      <c r="C135" s="36">
        <v>395547</v>
      </c>
      <c r="D135" s="11" t="str">
        <f t="shared" si="43"/>
        <v>N/A</v>
      </c>
      <c r="E135" s="36">
        <v>310700</v>
      </c>
      <c r="F135" s="11" t="str">
        <f t="shared" si="44"/>
        <v>N/A</v>
      </c>
      <c r="G135" s="36">
        <v>344786</v>
      </c>
      <c r="H135" s="11" t="str">
        <f t="shared" si="45"/>
        <v>N/A</v>
      </c>
      <c r="I135" s="12">
        <v>-21.5</v>
      </c>
      <c r="J135" s="12">
        <v>10.97</v>
      </c>
      <c r="K135" s="43" t="s">
        <v>740</v>
      </c>
      <c r="L135" s="9" t="str">
        <f t="shared" si="40"/>
        <v>No</v>
      </c>
    </row>
    <row r="136" spans="1:12" x14ac:dyDescent="0.25">
      <c r="A136" s="2" t="s">
        <v>1004</v>
      </c>
      <c r="B136" s="35" t="s">
        <v>213</v>
      </c>
      <c r="C136" s="36">
        <v>37173</v>
      </c>
      <c r="D136" s="11" t="str">
        <f t="shared" si="43"/>
        <v>N/A</v>
      </c>
      <c r="E136" s="36">
        <v>31686</v>
      </c>
      <c r="F136" s="11" t="str">
        <f t="shared" si="44"/>
        <v>N/A</v>
      </c>
      <c r="G136" s="36">
        <v>32119</v>
      </c>
      <c r="H136" s="11" t="str">
        <f t="shared" si="45"/>
        <v>N/A</v>
      </c>
      <c r="I136" s="12">
        <v>-14.8</v>
      </c>
      <c r="J136" s="12">
        <v>1.367</v>
      </c>
      <c r="K136" s="43" t="s">
        <v>740</v>
      </c>
      <c r="L136" s="9" t="str">
        <f t="shared" si="40"/>
        <v>Yes</v>
      </c>
    </row>
    <row r="137" spans="1:12" x14ac:dyDescent="0.25">
      <c r="A137" s="2" t="s">
        <v>1005</v>
      </c>
      <c r="B137" s="35" t="s">
        <v>213</v>
      </c>
      <c r="C137" s="36">
        <v>524</v>
      </c>
      <c r="D137" s="11" t="str">
        <f t="shared" si="43"/>
        <v>N/A</v>
      </c>
      <c r="E137" s="36">
        <v>2561</v>
      </c>
      <c r="F137" s="11" t="str">
        <f t="shared" si="44"/>
        <v>N/A</v>
      </c>
      <c r="G137" s="36">
        <v>2711</v>
      </c>
      <c r="H137" s="11" t="str">
        <f t="shared" si="45"/>
        <v>N/A</v>
      </c>
      <c r="I137" s="12">
        <v>388.7</v>
      </c>
      <c r="J137" s="12">
        <v>5.8570000000000002</v>
      </c>
      <c r="K137" s="43" t="s">
        <v>740</v>
      </c>
      <c r="L137" s="9" t="str">
        <f t="shared" si="40"/>
        <v>Yes</v>
      </c>
    </row>
    <row r="138" spans="1:12" x14ac:dyDescent="0.25">
      <c r="A138" s="2" t="s">
        <v>1006</v>
      </c>
      <c r="B138" s="35" t="s">
        <v>213</v>
      </c>
      <c r="C138" s="36">
        <v>26312</v>
      </c>
      <c r="D138" s="11" t="str">
        <f t="shared" si="43"/>
        <v>N/A</v>
      </c>
      <c r="E138" s="36">
        <v>20657</v>
      </c>
      <c r="F138" s="11" t="str">
        <f t="shared" si="44"/>
        <v>N/A</v>
      </c>
      <c r="G138" s="36">
        <v>9588</v>
      </c>
      <c r="H138" s="11" t="str">
        <f t="shared" si="45"/>
        <v>N/A</v>
      </c>
      <c r="I138" s="12">
        <v>-21.5</v>
      </c>
      <c r="J138" s="12">
        <v>-53.6</v>
      </c>
      <c r="K138" s="43" t="s">
        <v>740</v>
      </c>
      <c r="L138" s="9" t="str">
        <f t="shared" si="40"/>
        <v>No</v>
      </c>
    </row>
    <row r="139" spans="1:12" x14ac:dyDescent="0.25">
      <c r="A139" s="7" t="s">
        <v>105</v>
      </c>
      <c r="B139" s="35" t="s">
        <v>213</v>
      </c>
      <c r="C139" s="36">
        <v>686464</v>
      </c>
      <c r="D139" s="11" t="str">
        <f t="shared" si="43"/>
        <v>N/A</v>
      </c>
      <c r="E139" s="36">
        <v>584520</v>
      </c>
      <c r="F139" s="11" t="str">
        <f t="shared" si="44"/>
        <v>N/A</v>
      </c>
      <c r="G139" s="36">
        <v>447459</v>
      </c>
      <c r="H139" s="11" t="str">
        <f t="shared" si="45"/>
        <v>N/A</v>
      </c>
      <c r="I139" s="12">
        <v>-14.9</v>
      </c>
      <c r="J139" s="12">
        <v>-23.4</v>
      </c>
      <c r="K139" s="43" t="s">
        <v>740</v>
      </c>
      <c r="L139" s="9" t="str">
        <f t="shared" si="40"/>
        <v>No</v>
      </c>
    </row>
    <row r="140" spans="1:12" x14ac:dyDescent="0.25">
      <c r="A140" s="2" t="s">
        <v>1007</v>
      </c>
      <c r="B140" s="35" t="s">
        <v>213</v>
      </c>
      <c r="C140" s="36">
        <v>51577</v>
      </c>
      <c r="D140" s="11" t="str">
        <f t="shared" si="43"/>
        <v>N/A</v>
      </c>
      <c r="E140" s="36">
        <v>40022</v>
      </c>
      <c r="F140" s="11" t="str">
        <f t="shared" si="44"/>
        <v>N/A</v>
      </c>
      <c r="G140" s="36">
        <v>43821</v>
      </c>
      <c r="H140" s="11" t="str">
        <f t="shared" si="45"/>
        <v>N/A</v>
      </c>
      <c r="I140" s="12">
        <v>-22.4</v>
      </c>
      <c r="J140" s="12">
        <v>9.4920000000000009</v>
      </c>
      <c r="K140" s="43" t="s">
        <v>740</v>
      </c>
      <c r="L140" s="9" t="str">
        <f t="shared" si="40"/>
        <v>Yes</v>
      </c>
    </row>
    <row r="141" spans="1:12" x14ac:dyDescent="0.25">
      <c r="A141" s="2" t="s">
        <v>1008</v>
      </c>
      <c r="B141" s="35" t="s">
        <v>213</v>
      </c>
      <c r="C141" s="36">
        <v>0</v>
      </c>
      <c r="D141" s="11" t="str">
        <f t="shared" si="43"/>
        <v>N/A</v>
      </c>
      <c r="E141" s="36">
        <v>0</v>
      </c>
      <c r="F141" s="11" t="str">
        <f t="shared" si="44"/>
        <v>N/A</v>
      </c>
      <c r="G141" s="36">
        <v>0</v>
      </c>
      <c r="H141" s="11" t="str">
        <f t="shared" si="45"/>
        <v>N/A</v>
      </c>
      <c r="I141" s="12" t="s">
        <v>1746</v>
      </c>
      <c r="J141" s="12" t="s">
        <v>1746</v>
      </c>
      <c r="K141" s="43" t="s">
        <v>740</v>
      </c>
      <c r="L141" s="9" t="str">
        <f t="shared" si="40"/>
        <v>N/A</v>
      </c>
    </row>
    <row r="142" spans="1:12" x14ac:dyDescent="0.25">
      <c r="A142" s="2" t="s">
        <v>1009</v>
      </c>
      <c r="B142" s="35" t="s">
        <v>213</v>
      </c>
      <c r="C142" s="36">
        <v>0</v>
      </c>
      <c r="D142" s="11" t="str">
        <f t="shared" si="43"/>
        <v>N/A</v>
      </c>
      <c r="E142" s="36">
        <v>0</v>
      </c>
      <c r="F142" s="11" t="str">
        <f t="shared" si="44"/>
        <v>N/A</v>
      </c>
      <c r="G142" s="36">
        <v>0</v>
      </c>
      <c r="H142" s="11" t="str">
        <f t="shared" si="45"/>
        <v>N/A</v>
      </c>
      <c r="I142" s="12" t="s">
        <v>1746</v>
      </c>
      <c r="J142" s="12" t="s">
        <v>1746</v>
      </c>
      <c r="K142" s="43" t="s">
        <v>740</v>
      </c>
      <c r="L142" s="9" t="str">
        <f t="shared" si="40"/>
        <v>N/A</v>
      </c>
    </row>
    <row r="143" spans="1:12" x14ac:dyDescent="0.25">
      <c r="A143" s="2" t="s">
        <v>1010</v>
      </c>
      <c r="B143" s="35" t="s">
        <v>213</v>
      </c>
      <c r="C143" s="36">
        <v>0</v>
      </c>
      <c r="D143" s="11" t="str">
        <f t="shared" si="43"/>
        <v>N/A</v>
      </c>
      <c r="E143" s="36">
        <v>3896</v>
      </c>
      <c r="F143" s="11" t="str">
        <f t="shared" si="44"/>
        <v>N/A</v>
      </c>
      <c r="G143" s="36">
        <v>8437</v>
      </c>
      <c r="H143" s="11" t="str">
        <f t="shared" si="45"/>
        <v>N/A</v>
      </c>
      <c r="I143" s="12" t="s">
        <v>1746</v>
      </c>
      <c r="J143" s="12">
        <v>116.6</v>
      </c>
      <c r="K143" s="43" t="s">
        <v>740</v>
      </c>
      <c r="L143" s="9" t="str">
        <f t="shared" si="40"/>
        <v>No</v>
      </c>
    </row>
    <row r="144" spans="1:12" x14ac:dyDescent="0.25">
      <c r="A144" s="2" t="s">
        <v>1011</v>
      </c>
      <c r="B144" s="35" t="s">
        <v>213</v>
      </c>
      <c r="C144" s="36">
        <v>93679</v>
      </c>
      <c r="D144" s="11" t="str">
        <f t="shared" si="43"/>
        <v>N/A</v>
      </c>
      <c r="E144" s="36">
        <v>71255</v>
      </c>
      <c r="F144" s="11" t="str">
        <f t="shared" si="44"/>
        <v>N/A</v>
      </c>
      <c r="G144" s="36">
        <v>77576</v>
      </c>
      <c r="H144" s="11" t="str">
        <f t="shared" si="45"/>
        <v>N/A</v>
      </c>
      <c r="I144" s="12">
        <v>-23.9</v>
      </c>
      <c r="J144" s="12">
        <v>8.8710000000000004</v>
      </c>
      <c r="K144" s="43" t="s">
        <v>740</v>
      </c>
      <c r="L144" s="9" t="str">
        <f t="shared" si="40"/>
        <v>Yes</v>
      </c>
    </row>
    <row r="145" spans="1:12" x14ac:dyDescent="0.25">
      <c r="A145" s="2" t="s">
        <v>1012</v>
      </c>
      <c r="B145" s="35" t="s">
        <v>213</v>
      </c>
      <c r="C145" s="36">
        <v>541208</v>
      </c>
      <c r="D145" s="11" t="str">
        <f t="shared" si="43"/>
        <v>N/A</v>
      </c>
      <c r="E145" s="36">
        <v>469347</v>
      </c>
      <c r="F145" s="11" t="str">
        <f t="shared" si="44"/>
        <v>N/A</v>
      </c>
      <c r="G145" s="36">
        <v>317625</v>
      </c>
      <c r="H145" s="11" t="str">
        <f t="shared" si="45"/>
        <v>N/A</v>
      </c>
      <c r="I145" s="12">
        <v>-13.3</v>
      </c>
      <c r="J145" s="12">
        <v>-32.299999999999997</v>
      </c>
      <c r="K145" s="43" t="s">
        <v>740</v>
      </c>
      <c r="L145" s="9" t="str">
        <f t="shared" si="40"/>
        <v>No</v>
      </c>
    </row>
    <row r="146" spans="1:12" ht="25" x14ac:dyDescent="0.25">
      <c r="A146" s="18" t="s">
        <v>1013</v>
      </c>
      <c r="B146" s="1" t="s">
        <v>213</v>
      </c>
      <c r="C146" s="1">
        <v>51948</v>
      </c>
      <c r="D146" s="11" t="str">
        <f t="shared" ref="D146:D151" si="46">IF($B146="N/A","N/A",IF(C146&gt;10,"No",IF(C146&lt;-10,"No","Yes")))</f>
        <v>N/A</v>
      </c>
      <c r="E146" s="1">
        <v>41045</v>
      </c>
      <c r="F146" s="11" t="str">
        <f t="shared" ref="F146:F151" si="47">IF($B146="N/A","N/A",IF(E146&gt;10,"No",IF(E146&lt;-10,"No","Yes")))</f>
        <v>N/A</v>
      </c>
      <c r="G146" s="1">
        <v>44465</v>
      </c>
      <c r="H146" s="11" t="str">
        <f t="shared" ref="H146:H151" si="48">IF($B146="N/A","N/A",IF(G146&gt;10,"No",IF(G146&lt;-10,"No","Yes")))</f>
        <v>N/A</v>
      </c>
      <c r="I146" s="12">
        <v>-21</v>
      </c>
      <c r="J146" s="12">
        <v>8.3320000000000007</v>
      </c>
      <c r="K146" s="43" t="s">
        <v>739</v>
      </c>
      <c r="L146" s="9" t="str">
        <f t="shared" ref="L146:L151" si="49">IF(J146="Div by 0", "N/A", IF(K146="N/A","N/A", IF(J146&gt;VALUE(MID(K146,1,2)), "No", IF(J146&lt;-1*VALUE(MID(K146,1,2)), "No", "Yes"))))</f>
        <v>Yes</v>
      </c>
    </row>
    <row r="147" spans="1:12" x14ac:dyDescent="0.25">
      <c r="A147" s="6" t="s">
        <v>326</v>
      </c>
      <c r="B147" s="43" t="s">
        <v>213</v>
      </c>
      <c r="C147" s="13">
        <v>3.1011009779999998</v>
      </c>
      <c r="D147" s="11" t="str">
        <f t="shared" si="46"/>
        <v>N/A</v>
      </c>
      <c r="E147" s="13">
        <v>2.7066396914999999</v>
      </c>
      <c r="F147" s="11" t="str">
        <f t="shared" si="47"/>
        <v>N/A</v>
      </c>
      <c r="G147" s="13">
        <v>3.0478275531999999</v>
      </c>
      <c r="H147" s="11" t="str">
        <f t="shared" si="48"/>
        <v>N/A</v>
      </c>
      <c r="I147" s="12">
        <v>-12.7</v>
      </c>
      <c r="J147" s="12">
        <v>12.61</v>
      </c>
      <c r="K147" s="43" t="s">
        <v>739</v>
      </c>
      <c r="L147" s="9" t="str">
        <f t="shared" si="49"/>
        <v>Yes</v>
      </c>
    </row>
    <row r="148" spans="1:12" x14ac:dyDescent="0.25">
      <c r="A148" s="2" t="s">
        <v>327</v>
      </c>
      <c r="B148" s="43" t="s">
        <v>213</v>
      </c>
      <c r="C148" s="13">
        <v>22.711697060999999</v>
      </c>
      <c r="D148" s="11" t="str">
        <f t="shared" si="46"/>
        <v>N/A</v>
      </c>
      <c r="E148" s="13">
        <v>20.637591704999998</v>
      </c>
      <c r="F148" s="11" t="str">
        <f t="shared" si="47"/>
        <v>N/A</v>
      </c>
      <c r="G148" s="13">
        <v>20.633671517</v>
      </c>
      <c r="H148" s="11" t="str">
        <f t="shared" si="48"/>
        <v>N/A</v>
      </c>
      <c r="I148" s="12">
        <v>-9.1300000000000008</v>
      </c>
      <c r="J148" s="12">
        <v>-1.9E-2</v>
      </c>
      <c r="K148" s="43" t="s">
        <v>739</v>
      </c>
      <c r="L148" s="9" t="str">
        <f t="shared" si="49"/>
        <v>Yes</v>
      </c>
    </row>
    <row r="149" spans="1:12" x14ac:dyDescent="0.25">
      <c r="A149" s="2" t="s">
        <v>328</v>
      </c>
      <c r="B149" s="43" t="s">
        <v>213</v>
      </c>
      <c r="C149" s="13">
        <v>4.5788650580999999</v>
      </c>
      <c r="D149" s="11" t="str">
        <f t="shared" si="46"/>
        <v>N/A</v>
      </c>
      <c r="E149" s="13">
        <v>2.9305779589999998</v>
      </c>
      <c r="F149" s="11" t="str">
        <f t="shared" si="47"/>
        <v>N/A</v>
      </c>
      <c r="G149" s="13">
        <v>2.7458050579000002</v>
      </c>
      <c r="H149" s="11" t="str">
        <f t="shared" si="48"/>
        <v>N/A</v>
      </c>
      <c r="I149" s="12">
        <v>-36</v>
      </c>
      <c r="J149" s="12">
        <v>-6.3</v>
      </c>
      <c r="K149" s="43" t="s">
        <v>739</v>
      </c>
      <c r="L149" s="9" t="str">
        <f t="shared" si="49"/>
        <v>Yes</v>
      </c>
    </row>
    <row r="150" spans="1:12" x14ac:dyDescent="0.25">
      <c r="A150" s="2" t="s">
        <v>329</v>
      </c>
      <c r="B150" s="43" t="s">
        <v>213</v>
      </c>
      <c r="C150" s="13">
        <v>4.3617675600000003E-2</v>
      </c>
      <c r="D150" s="11" t="str">
        <f t="shared" si="46"/>
        <v>N/A</v>
      </c>
      <c r="E150" s="13">
        <v>2.6709696500000001E-2</v>
      </c>
      <c r="F150" s="11" t="str">
        <f t="shared" si="47"/>
        <v>N/A</v>
      </c>
      <c r="G150" s="13">
        <v>2.3143273499999999E-2</v>
      </c>
      <c r="H150" s="11" t="str">
        <f t="shared" si="48"/>
        <v>N/A</v>
      </c>
      <c r="I150" s="12">
        <v>-38.799999999999997</v>
      </c>
      <c r="J150" s="12">
        <v>-13.4</v>
      </c>
      <c r="K150" s="43" t="s">
        <v>739</v>
      </c>
      <c r="L150" s="9" t="str">
        <f t="shared" si="49"/>
        <v>Yes</v>
      </c>
    </row>
    <row r="151" spans="1:12" x14ac:dyDescent="0.25">
      <c r="A151" s="2" t="s">
        <v>330</v>
      </c>
      <c r="B151" s="43" t="s">
        <v>213</v>
      </c>
      <c r="C151" s="13">
        <v>4.47219373E-2</v>
      </c>
      <c r="D151" s="11" t="str">
        <f t="shared" si="46"/>
        <v>N/A</v>
      </c>
      <c r="E151" s="13">
        <v>4.56785054E-2</v>
      </c>
      <c r="F151" s="11" t="str">
        <f t="shared" si="47"/>
        <v>N/A</v>
      </c>
      <c r="G151" s="13">
        <v>4.4920316699999997E-2</v>
      </c>
      <c r="H151" s="11" t="str">
        <f t="shared" si="48"/>
        <v>N/A</v>
      </c>
      <c r="I151" s="12">
        <v>2.1389999999999998</v>
      </c>
      <c r="J151" s="12">
        <v>-1.66</v>
      </c>
      <c r="K151" s="43" t="s">
        <v>739</v>
      </c>
      <c r="L151" s="9" t="str">
        <f t="shared" si="49"/>
        <v>Yes</v>
      </c>
    </row>
    <row r="152" spans="1:12" x14ac:dyDescent="0.25">
      <c r="A152" s="18" t="s">
        <v>1014</v>
      </c>
      <c r="B152" s="35" t="s">
        <v>213</v>
      </c>
      <c r="C152" s="36">
        <v>60056</v>
      </c>
      <c r="D152" s="11" t="str">
        <f t="shared" ref="D152:D158" si="50">IF($B152="N/A","N/A",IF(C152&gt;10,"No",IF(C152&lt;-10,"No","Yes")))</f>
        <v>N/A</v>
      </c>
      <c r="E152" s="36">
        <v>59117</v>
      </c>
      <c r="F152" s="11" t="str">
        <f t="shared" ref="F152:F158" si="51">IF($B152="N/A","N/A",IF(E152&gt;10,"No",IF(E152&lt;-10,"No","Yes")))</f>
        <v>N/A</v>
      </c>
      <c r="G152" s="36">
        <v>65157</v>
      </c>
      <c r="H152" s="11" t="str">
        <f t="shared" ref="H152:H158" si="52">IF($B152="N/A","N/A",IF(G152&gt;10,"No",IF(G152&lt;-10,"No","Yes")))</f>
        <v>N/A</v>
      </c>
      <c r="I152" s="12">
        <v>-1.56</v>
      </c>
      <c r="J152" s="12">
        <v>10.220000000000001</v>
      </c>
      <c r="K152" s="43" t="s">
        <v>739</v>
      </c>
      <c r="L152" s="9" t="str">
        <f t="shared" ref="L152:L159" si="53">IF(J152="Div by 0", "N/A", IF(K152="N/A","N/A", IF(J152&gt;VALUE(MID(K152,1,2)), "No", IF(J152&lt;-1*VALUE(MID(K152,1,2)), "No", "Yes"))))</f>
        <v>Yes</v>
      </c>
    </row>
    <row r="153" spans="1:12" x14ac:dyDescent="0.25">
      <c r="A153" s="6" t="s">
        <v>1015</v>
      </c>
      <c r="B153" s="35" t="s">
        <v>213</v>
      </c>
      <c r="C153" s="8">
        <v>3.5851182015999998</v>
      </c>
      <c r="D153" s="11" t="str">
        <f t="shared" si="50"/>
        <v>N/A</v>
      </c>
      <c r="E153" s="8">
        <v>3.8983656630999999</v>
      </c>
      <c r="F153" s="11" t="str">
        <f t="shared" si="51"/>
        <v>N/A</v>
      </c>
      <c r="G153" s="8">
        <v>4.4661486537000004</v>
      </c>
      <c r="H153" s="11" t="str">
        <f t="shared" si="52"/>
        <v>N/A</v>
      </c>
      <c r="I153" s="12">
        <v>8.7370000000000001</v>
      </c>
      <c r="J153" s="12">
        <v>14.56</v>
      </c>
      <c r="K153" s="43" t="s">
        <v>739</v>
      </c>
      <c r="L153" s="9" t="str">
        <f t="shared" si="53"/>
        <v>Yes</v>
      </c>
    </row>
    <row r="154" spans="1:12" x14ac:dyDescent="0.25">
      <c r="A154" s="18" t="s">
        <v>1016</v>
      </c>
      <c r="B154" s="35" t="s">
        <v>213</v>
      </c>
      <c r="C154" s="8">
        <v>12.351027994000001</v>
      </c>
      <c r="D154" s="11" t="str">
        <f t="shared" si="50"/>
        <v>N/A</v>
      </c>
      <c r="E154" s="8">
        <v>14.115346497999999</v>
      </c>
      <c r="F154" s="11" t="str">
        <f t="shared" si="51"/>
        <v>N/A</v>
      </c>
      <c r="G154" s="8">
        <v>13.996101600999999</v>
      </c>
      <c r="H154" s="11" t="str">
        <f t="shared" si="52"/>
        <v>N/A</v>
      </c>
      <c r="I154" s="12">
        <v>14.28</v>
      </c>
      <c r="J154" s="12">
        <v>-0.84499999999999997</v>
      </c>
      <c r="K154" s="43" t="s">
        <v>739</v>
      </c>
      <c r="L154" s="9" t="str">
        <f t="shared" si="53"/>
        <v>Yes</v>
      </c>
    </row>
    <row r="155" spans="1:12" x14ac:dyDescent="0.25">
      <c r="A155" s="18" t="s">
        <v>1017</v>
      </c>
      <c r="B155" s="35" t="s">
        <v>213</v>
      </c>
      <c r="C155" s="8">
        <v>12.187220733</v>
      </c>
      <c r="D155" s="11" t="str">
        <f t="shared" si="50"/>
        <v>N/A</v>
      </c>
      <c r="E155" s="8">
        <v>10.042000183000001</v>
      </c>
      <c r="F155" s="11" t="str">
        <f t="shared" si="51"/>
        <v>N/A</v>
      </c>
      <c r="G155" s="8">
        <v>10.060769382</v>
      </c>
      <c r="H155" s="11" t="str">
        <f t="shared" si="52"/>
        <v>N/A</v>
      </c>
      <c r="I155" s="12">
        <v>-17.600000000000001</v>
      </c>
      <c r="J155" s="12">
        <v>0.18690000000000001</v>
      </c>
      <c r="K155" s="43" t="s">
        <v>739</v>
      </c>
      <c r="L155" s="9" t="str">
        <f t="shared" si="53"/>
        <v>Yes</v>
      </c>
    </row>
    <row r="156" spans="1:12" x14ac:dyDescent="0.25">
      <c r="A156" s="18" t="s">
        <v>1018</v>
      </c>
      <c r="B156" s="35" t="s">
        <v>213</v>
      </c>
      <c r="C156" s="8">
        <v>0.67269770760000003</v>
      </c>
      <c r="D156" s="11" t="str">
        <f t="shared" si="50"/>
        <v>N/A</v>
      </c>
      <c r="E156" s="8">
        <v>0.62977491009999997</v>
      </c>
      <c r="F156" s="11" t="str">
        <f t="shared" si="51"/>
        <v>N/A</v>
      </c>
      <c r="G156" s="8">
        <v>0.62674486730000001</v>
      </c>
      <c r="H156" s="11" t="str">
        <f t="shared" si="52"/>
        <v>N/A</v>
      </c>
      <c r="I156" s="12">
        <v>-6.38</v>
      </c>
      <c r="J156" s="12">
        <v>-0.48099999999999998</v>
      </c>
      <c r="K156" s="43" t="s">
        <v>739</v>
      </c>
      <c r="L156" s="9" t="str">
        <f t="shared" si="53"/>
        <v>Yes</v>
      </c>
    </row>
    <row r="157" spans="1:12" x14ac:dyDescent="0.25">
      <c r="A157" s="18" t="s">
        <v>1019</v>
      </c>
      <c r="B157" s="35" t="s">
        <v>213</v>
      </c>
      <c r="C157" s="8">
        <v>0.34583022559999999</v>
      </c>
      <c r="D157" s="11" t="str">
        <f t="shared" si="50"/>
        <v>N/A</v>
      </c>
      <c r="E157" s="8">
        <v>0.350201875</v>
      </c>
      <c r="F157" s="11" t="str">
        <f t="shared" si="51"/>
        <v>N/A</v>
      </c>
      <c r="G157" s="8">
        <v>0.47915004500000002</v>
      </c>
      <c r="H157" s="11" t="str">
        <f t="shared" si="52"/>
        <v>N/A</v>
      </c>
      <c r="I157" s="12">
        <v>1.264</v>
      </c>
      <c r="J157" s="12">
        <v>36.82</v>
      </c>
      <c r="K157" s="43" t="s">
        <v>739</v>
      </c>
      <c r="L157" s="9" t="str">
        <f t="shared" si="53"/>
        <v>No</v>
      </c>
    </row>
    <row r="158" spans="1:12" x14ac:dyDescent="0.25">
      <c r="A158" s="2" t="s">
        <v>1020</v>
      </c>
      <c r="B158" s="35" t="s">
        <v>213</v>
      </c>
      <c r="C158" s="36">
        <v>6988</v>
      </c>
      <c r="D158" s="11" t="str">
        <f t="shared" si="50"/>
        <v>N/A</v>
      </c>
      <c r="E158" s="36">
        <v>6306</v>
      </c>
      <c r="F158" s="11" t="str">
        <f t="shared" si="51"/>
        <v>N/A</v>
      </c>
      <c r="G158" s="36">
        <v>7009</v>
      </c>
      <c r="H158" s="11" t="str">
        <f t="shared" si="52"/>
        <v>N/A</v>
      </c>
      <c r="I158" s="12">
        <v>-9.76</v>
      </c>
      <c r="J158" s="12">
        <v>11.15</v>
      </c>
      <c r="K158" s="43" t="s">
        <v>739</v>
      </c>
      <c r="L158" s="9" t="str">
        <f t="shared" si="53"/>
        <v>Yes</v>
      </c>
    </row>
    <row r="159" spans="1:12" ht="25" x14ac:dyDescent="0.25">
      <c r="A159" s="18" t="s">
        <v>1021</v>
      </c>
      <c r="B159" s="35" t="s">
        <v>213</v>
      </c>
      <c r="C159" s="36">
        <v>60056</v>
      </c>
      <c r="D159" s="11" t="str">
        <f>IF($B159="N/A","N/A",IF(C159&gt;10,"No",IF(C159&lt;-10,"No","Yes")))</f>
        <v>N/A</v>
      </c>
      <c r="E159" s="36">
        <v>59117</v>
      </c>
      <c r="F159" s="11" t="str">
        <f>IF($B159="N/A","N/A",IF(E159&gt;10,"No",IF(E159&lt;-10,"No","Yes")))</f>
        <v>N/A</v>
      </c>
      <c r="G159" s="36">
        <v>65157</v>
      </c>
      <c r="H159" s="11" t="str">
        <f>IF($B159="N/A","N/A",IF(G159&gt;10,"No",IF(G159&lt;-10,"No","Yes")))</f>
        <v>N/A</v>
      </c>
      <c r="I159" s="12">
        <v>-1.56</v>
      </c>
      <c r="J159" s="12">
        <v>10.220000000000001</v>
      </c>
      <c r="K159" s="43" t="s">
        <v>739</v>
      </c>
      <c r="L159" s="9" t="str">
        <f t="shared" si="53"/>
        <v>Yes</v>
      </c>
    </row>
    <row r="160" spans="1:12" x14ac:dyDescent="0.25">
      <c r="A160" s="4" t="s">
        <v>1022</v>
      </c>
      <c r="B160" s="35" t="s">
        <v>213</v>
      </c>
      <c r="C160" s="36">
        <v>0</v>
      </c>
      <c r="D160" s="11" t="str">
        <f t="shared" ref="D160:D234" si="54">IF($B160="N/A","N/A",IF(C160&gt;10,"No",IF(C160&lt;-10,"No","Yes")))</f>
        <v>N/A</v>
      </c>
      <c r="E160" s="36">
        <v>0</v>
      </c>
      <c r="F160" s="11" t="str">
        <f t="shared" ref="F160:F234" si="55">IF($B160="N/A","N/A",IF(E160&gt;10,"No",IF(E160&lt;-10,"No","Yes")))</f>
        <v>N/A</v>
      </c>
      <c r="G160" s="36">
        <v>0</v>
      </c>
      <c r="H160" s="11" t="str">
        <f t="shared" ref="H160:H223" si="56">IF($B160="N/A","N/A",IF(G160&gt;10,"No",IF(G160&lt;-10,"No","Yes")))</f>
        <v>N/A</v>
      </c>
      <c r="I160" s="12" t="s">
        <v>1746</v>
      </c>
      <c r="J160" s="12" t="s">
        <v>1746</v>
      </c>
      <c r="K160" s="43" t="s">
        <v>739</v>
      </c>
      <c r="L160" s="9" t="str">
        <f t="shared" ref="L160:L223" si="57">IF(J160="Div by 0", "N/A", IF(K160="N/A","N/A", IF(J160&gt;VALUE(MID(K160,1,2)), "No", IF(J160&lt;-1*VALUE(MID(K160,1,2)), "No", "Yes"))))</f>
        <v>N/A</v>
      </c>
    </row>
    <row r="161" spans="1:12" x14ac:dyDescent="0.25">
      <c r="A161" s="53" t="s">
        <v>71</v>
      </c>
      <c r="B161" s="35" t="s">
        <v>213</v>
      </c>
      <c r="C161" s="8">
        <v>0</v>
      </c>
      <c r="D161" s="11" t="str">
        <f t="shared" si="54"/>
        <v>N/A</v>
      </c>
      <c r="E161" s="8">
        <v>0</v>
      </c>
      <c r="F161" s="11" t="str">
        <f t="shared" si="55"/>
        <v>N/A</v>
      </c>
      <c r="G161" s="8">
        <v>0</v>
      </c>
      <c r="H161" s="11" t="str">
        <f t="shared" si="56"/>
        <v>N/A</v>
      </c>
      <c r="I161" s="12" t="s">
        <v>1746</v>
      </c>
      <c r="J161" s="12" t="s">
        <v>1746</v>
      </c>
      <c r="K161" s="43" t="s">
        <v>739</v>
      </c>
      <c r="L161" s="9" t="str">
        <f t="shared" si="57"/>
        <v>N/A</v>
      </c>
    </row>
    <row r="162" spans="1:12" x14ac:dyDescent="0.25">
      <c r="A162" s="4" t="s">
        <v>111</v>
      </c>
      <c r="B162" s="35" t="s">
        <v>213</v>
      </c>
      <c r="C162" s="8">
        <v>0</v>
      </c>
      <c r="D162" s="11" t="str">
        <f t="shared" si="54"/>
        <v>N/A</v>
      </c>
      <c r="E162" s="8">
        <v>0</v>
      </c>
      <c r="F162" s="11" t="str">
        <f t="shared" si="55"/>
        <v>N/A</v>
      </c>
      <c r="G162" s="8">
        <v>0</v>
      </c>
      <c r="H162" s="11" t="str">
        <f t="shared" si="56"/>
        <v>N/A</v>
      </c>
      <c r="I162" s="12" t="s">
        <v>1746</v>
      </c>
      <c r="J162" s="12" t="s">
        <v>1746</v>
      </c>
      <c r="K162" s="43" t="s">
        <v>739</v>
      </c>
      <c r="L162" s="9" t="str">
        <f t="shared" si="57"/>
        <v>N/A</v>
      </c>
    </row>
    <row r="163" spans="1:12" x14ac:dyDescent="0.25">
      <c r="A163" s="4" t="s">
        <v>112</v>
      </c>
      <c r="B163" s="35" t="s">
        <v>213</v>
      </c>
      <c r="C163" s="8">
        <v>0</v>
      </c>
      <c r="D163" s="11" t="str">
        <f t="shared" si="54"/>
        <v>N/A</v>
      </c>
      <c r="E163" s="8">
        <v>0</v>
      </c>
      <c r="F163" s="11" t="str">
        <f t="shared" si="55"/>
        <v>N/A</v>
      </c>
      <c r="G163" s="8">
        <v>0</v>
      </c>
      <c r="H163" s="11" t="str">
        <f t="shared" si="56"/>
        <v>N/A</v>
      </c>
      <c r="I163" s="12" t="s">
        <v>1746</v>
      </c>
      <c r="J163" s="12" t="s">
        <v>1746</v>
      </c>
      <c r="K163" s="43" t="s">
        <v>739</v>
      </c>
      <c r="L163" s="9" t="str">
        <f t="shared" si="57"/>
        <v>N/A</v>
      </c>
    </row>
    <row r="164" spans="1:12" x14ac:dyDescent="0.25">
      <c r="A164" s="4" t="s">
        <v>113</v>
      </c>
      <c r="B164" s="35" t="s">
        <v>213</v>
      </c>
      <c r="C164" s="8">
        <v>0</v>
      </c>
      <c r="D164" s="11" t="str">
        <f t="shared" si="54"/>
        <v>N/A</v>
      </c>
      <c r="E164" s="8">
        <v>0</v>
      </c>
      <c r="F164" s="11" t="str">
        <f t="shared" si="55"/>
        <v>N/A</v>
      </c>
      <c r="G164" s="8">
        <v>0</v>
      </c>
      <c r="H164" s="11" t="str">
        <f t="shared" si="56"/>
        <v>N/A</v>
      </c>
      <c r="I164" s="12" t="s">
        <v>1746</v>
      </c>
      <c r="J164" s="12" t="s">
        <v>1746</v>
      </c>
      <c r="K164" s="43" t="s">
        <v>739</v>
      </c>
      <c r="L164" s="9" t="str">
        <f t="shared" si="57"/>
        <v>N/A</v>
      </c>
    </row>
    <row r="165" spans="1:12" x14ac:dyDescent="0.25">
      <c r="A165" s="4" t="s">
        <v>114</v>
      </c>
      <c r="B165" s="35" t="s">
        <v>213</v>
      </c>
      <c r="C165" s="8">
        <v>0</v>
      </c>
      <c r="D165" s="11" t="str">
        <f t="shared" si="54"/>
        <v>N/A</v>
      </c>
      <c r="E165" s="8">
        <v>0</v>
      </c>
      <c r="F165" s="11" t="str">
        <f t="shared" si="55"/>
        <v>N/A</v>
      </c>
      <c r="G165" s="8">
        <v>0</v>
      </c>
      <c r="H165" s="11" t="str">
        <f t="shared" si="56"/>
        <v>N/A</v>
      </c>
      <c r="I165" s="12" t="s">
        <v>1746</v>
      </c>
      <c r="J165" s="12" t="s">
        <v>1746</v>
      </c>
      <c r="K165" s="43" t="s">
        <v>739</v>
      </c>
      <c r="L165" s="9" t="str">
        <f t="shared" si="57"/>
        <v>N/A</v>
      </c>
    </row>
    <row r="166" spans="1:12" x14ac:dyDescent="0.25">
      <c r="A166" s="4" t="s">
        <v>428</v>
      </c>
      <c r="B166" s="35" t="s">
        <v>213</v>
      </c>
      <c r="C166" s="36">
        <v>0</v>
      </c>
      <c r="D166" s="11" t="str">
        <f>IF($B166="N/A","N/A",IF(C166&gt;10,"No",IF(C166&lt;-10,"No","Yes")))</f>
        <v>N/A</v>
      </c>
      <c r="E166" s="36">
        <v>0</v>
      </c>
      <c r="F166" s="11" t="str">
        <f>IF($B166="N/A","N/A",IF(E166&gt;10,"No",IF(E166&lt;-10,"No","Yes")))</f>
        <v>N/A</v>
      </c>
      <c r="G166" s="36">
        <v>0</v>
      </c>
      <c r="H166" s="11" t="str">
        <f>IF($B166="N/A","N/A",IF(G166&gt;10,"No",IF(G166&lt;-10,"No","Yes")))</f>
        <v>N/A</v>
      </c>
      <c r="I166" s="12" t="s">
        <v>1746</v>
      </c>
      <c r="J166" s="12" t="s">
        <v>1746</v>
      </c>
      <c r="K166" s="43" t="s">
        <v>739</v>
      </c>
      <c r="L166" s="9" t="str">
        <f t="shared" si="57"/>
        <v>N/A</v>
      </c>
    </row>
    <row r="167" spans="1:12" x14ac:dyDescent="0.25">
      <c r="A167" s="4" t="s">
        <v>429</v>
      </c>
      <c r="B167" s="35" t="s">
        <v>213</v>
      </c>
      <c r="C167" s="36">
        <v>0</v>
      </c>
      <c r="D167" s="11" t="str">
        <f>IF($B167="N/A","N/A",IF(C167&gt;10,"No",IF(C167&lt;-10,"No","Yes")))</f>
        <v>N/A</v>
      </c>
      <c r="E167" s="36">
        <v>0</v>
      </c>
      <c r="F167" s="11" t="str">
        <f>IF($B167="N/A","N/A",IF(E167&gt;10,"No",IF(E167&lt;-10,"No","Yes")))</f>
        <v>N/A</v>
      </c>
      <c r="G167" s="36">
        <v>0</v>
      </c>
      <c r="H167" s="11" t="str">
        <f>IF($B167="N/A","N/A",IF(G167&gt;10,"No",IF(G167&lt;-10,"No","Yes")))</f>
        <v>N/A</v>
      </c>
      <c r="I167" s="12" t="s">
        <v>1746</v>
      </c>
      <c r="J167" s="12" t="s">
        <v>1746</v>
      </c>
      <c r="K167" s="43" t="s">
        <v>739</v>
      </c>
      <c r="L167" s="9" t="str">
        <f t="shared" si="57"/>
        <v>N/A</v>
      </c>
    </row>
    <row r="168" spans="1:12" x14ac:dyDescent="0.25">
      <c r="A168" s="4" t="s">
        <v>430</v>
      </c>
      <c r="B168" s="35" t="s">
        <v>213</v>
      </c>
      <c r="C168" s="36">
        <v>0</v>
      </c>
      <c r="D168" s="11" t="str">
        <f>IF($B168="N/A","N/A",IF(C168&gt;10,"No",IF(C168&lt;-10,"No","Yes")))</f>
        <v>N/A</v>
      </c>
      <c r="E168" s="36">
        <v>0</v>
      </c>
      <c r="F168" s="11" t="str">
        <f>IF($B168="N/A","N/A",IF(E168&gt;10,"No",IF(E168&lt;-10,"No","Yes")))</f>
        <v>N/A</v>
      </c>
      <c r="G168" s="36">
        <v>0</v>
      </c>
      <c r="H168" s="11" t="str">
        <f>IF($B168="N/A","N/A",IF(G168&gt;10,"No",IF(G168&lt;-10,"No","Yes")))</f>
        <v>N/A</v>
      </c>
      <c r="I168" s="12" t="s">
        <v>1746</v>
      </c>
      <c r="J168" s="12" t="s">
        <v>1746</v>
      </c>
      <c r="K168" s="43" t="s">
        <v>739</v>
      </c>
      <c r="L168" s="9" t="str">
        <f t="shared" si="57"/>
        <v>N/A</v>
      </c>
    </row>
    <row r="169" spans="1:12" x14ac:dyDescent="0.25">
      <c r="A169" s="4" t="s">
        <v>431</v>
      </c>
      <c r="B169" s="35" t="s">
        <v>213</v>
      </c>
      <c r="C169" s="36">
        <v>0</v>
      </c>
      <c r="D169" s="11" t="str">
        <f>IF($B169="N/A","N/A",IF(C169&gt;10,"No",IF(C169&lt;-10,"No","Yes")))</f>
        <v>N/A</v>
      </c>
      <c r="E169" s="36">
        <v>0</v>
      </c>
      <c r="F169" s="11" t="str">
        <f>IF($B169="N/A","N/A",IF(E169&gt;10,"No",IF(E169&lt;-10,"No","Yes")))</f>
        <v>N/A</v>
      </c>
      <c r="G169" s="36">
        <v>0</v>
      </c>
      <c r="H169" s="11" t="str">
        <f>IF($B169="N/A","N/A",IF(G169&gt;10,"No",IF(G169&lt;-10,"No","Yes")))</f>
        <v>N/A</v>
      </c>
      <c r="I169" s="12" t="s">
        <v>1746</v>
      </c>
      <c r="J169" s="12" t="s">
        <v>1746</v>
      </c>
      <c r="K169" s="43" t="s">
        <v>739</v>
      </c>
      <c r="L169" s="9" t="str">
        <f t="shared" si="57"/>
        <v>N/A</v>
      </c>
    </row>
    <row r="170" spans="1:12" x14ac:dyDescent="0.25">
      <c r="A170" s="4" t="s">
        <v>432</v>
      </c>
      <c r="B170" s="35" t="s">
        <v>213</v>
      </c>
      <c r="C170" s="36">
        <v>0</v>
      </c>
      <c r="D170" s="11" t="str">
        <f>IF($B170="N/A","N/A",IF(C170&gt;10,"No",IF(C170&lt;-10,"No","Yes")))</f>
        <v>N/A</v>
      </c>
      <c r="E170" s="36">
        <v>0</v>
      </c>
      <c r="F170" s="11" t="str">
        <f>IF($B170="N/A","N/A",IF(E170&gt;10,"No",IF(E170&lt;-10,"No","Yes")))</f>
        <v>N/A</v>
      </c>
      <c r="G170" s="36">
        <v>0</v>
      </c>
      <c r="H170" s="11" t="str">
        <f>IF($B170="N/A","N/A",IF(G170&gt;10,"No",IF(G170&lt;-10,"No","Yes")))</f>
        <v>N/A</v>
      </c>
      <c r="I170" s="12" t="s">
        <v>1746</v>
      </c>
      <c r="J170" s="12" t="s">
        <v>1746</v>
      </c>
      <c r="K170" s="43" t="s">
        <v>739</v>
      </c>
      <c r="L170" s="9" t="str">
        <f t="shared" si="57"/>
        <v>N/A</v>
      </c>
    </row>
    <row r="171" spans="1:12" x14ac:dyDescent="0.25">
      <c r="A171" s="6" t="s">
        <v>1023</v>
      </c>
      <c r="B171" s="35" t="s">
        <v>213</v>
      </c>
      <c r="C171" s="36">
        <v>0</v>
      </c>
      <c r="D171" s="11" t="str">
        <f t="shared" si="54"/>
        <v>N/A</v>
      </c>
      <c r="E171" s="36">
        <v>0</v>
      </c>
      <c r="F171" s="11" t="str">
        <f t="shared" si="55"/>
        <v>N/A</v>
      </c>
      <c r="G171" s="36">
        <v>0</v>
      </c>
      <c r="H171" s="11" t="str">
        <f t="shared" si="56"/>
        <v>N/A</v>
      </c>
      <c r="I171" s="12" t="s">
        <v>1746</v>
      </c>
      <c r="J171" s="12" t="s">
        <v>1746</v>
      </c>
      <c r="K171" s="43" t="s">
        <v>739</v>
      </c>
      <c r="L171" s="9" t="str">
        <f t="shared" si="57"/>
        <v>N/A</v>
      </c>
    </row>
    <row r="172" spans="1:12" x14ac:dyDescent="0.25">
      <c r="A172" s="4" t="s">
        <v>1024</v>
      </c>
      <c r="B172" s="35" t="s">
        <v>213</v>
      </c>
      <c r="C172" s="36">
        <v>0</v>
      </c>
      <c r="D172" s="11" t="str">
        <f>IF($B172="N/A","N/A",IF(C172&gt;10,"No",IF(C172&lt;-10,"No","Yes")))</f>
        <v>N/A</v>
      </c>
      <c r="E172" s="36">
        <v>0</v>
      </c>
      <c r="F172" s="11" t="str">
        <f>IF($B172="N/A","N/A",IF(E172&gt;10,"No",IF(E172&lt;-10,"No","Yes")))</f>
        <v>N/A</v>
      </c>
      <c r="G172" s="36">
        <v>0</v>
      </c>
      <c r="H172" s="11" t="str">
        <f>IF($B172="N/A","N/A",IF(G172&gt;10,"No",IF(G172&lt;-10,"No","Yes")))</f>
        <v>N/A</v>
      </c>
      <c r="I172" s="12" t="s">
        <v>1746</v>
      </c>
      <c r="J172" s="12" t="s">
        <v>1746</v>
      </c>
      <c r="K172" s="43" t="s">
        <v>739</v>
      </c>
      <c r="L172" s="9" t="str">
        <f t="shared" si="57"/>
        <v>N/A</v>
      </c>
    </row>
    <row r="173" spans="1:12" x14ac:dyDescent="0.25">
      <c r="A173" s="4" t="s">
        <v>1025</v>
      </c>
      <c r="B173" s="35" t="s">
        <v>213</v>
      </c>
      <c r="C173" s="36">
        <v>0</v>
      </c>
      <c r="D173" s="11" t="str">
        <f>IF($B173="N/A","N/A",IF(C173&gt;10,"No",IF(C173&lt;-10,"No","Yes")))</f>
        <v>N/A</v>
      </c>
      <c r="E173" s="36">
        <v>0</v>
      </c>
      <c r="F173" s="11" t="str">
        <f>IF($B173="N/A","N/A",IF(E173&gt;10,"No",IF(E173&lt;-10,"No","Yes")))</f>
        <v>N/A</v>
      </c>
      <c r="G173" s="36">
        <v>0</v>
      </c>
      <c r="H173" s="11" t="str">
        <f>IF($B173="N/A","N/A",IF(G173&gt;10,"No",IF(G173&lt;-10,"No","Yes")))</f>
        <v>N/A</v>
      </c>
      <c r="I173" s="12" t="s">
        <v>1746</v>
      </c>
      <c r="J173" s="12" t="s">
        <v>1746</v>
      </c>
      <c r="K173" s="43" t="s">
        <v>739</v>
      </c>
      <c r="L173" s="9" t="str">
        <f t="shared" si="57"/>
        <v>N/A</v>
      </c>
    </row>
    <row r="174" spans="1:12" ht="25" x14ac:dyDescent="0.25">
      <c r="A174" s="4" t="s">
        <v>1026</v>
      </c>
      <c r="B174" s="35" t="s">
        <v>213</v>
      </c>
      <c r="C174" s="36">
        <v>0</v>
      </c>
      <c r="D174" s="11" t="str">
        <f>IF($B174="N/A","N/A",IF(C174&gt;10,"No",IF(C174&lt;-10,"No","Yes")))</f>
        <v>N/A</v>
      </c>
      <c r="E174" s="36">
        <v>0</v>
      </c>
      <c r="F174" s="11" t="str">
        <f>IF($B174="N/A","N/A",IF(E174&gt;10,"No",IF(E174&lt;-10,"No","Yes")))</f>
        <v>N/A</v>
      </c>
      <c r="G174" s="36">
        <v>0</v>
      </c>
      <c r="H174" s="11" t="str">
        <f>IF($B174="N/A","N/A",IF(G174&gt;10,"No",IF(G174&lt;-10,"No","Yes")))</f>
        <v>N/A</v>
      </c>
      <c r="I174" s="12" t="s">
        <v>1746</v>
      </c>
      <c r="J174" s="12" t="s">
        <v>1746</v>
      </c>
      <c r="K174" s="43" t="s">
        <v>739</v>
      </c>
      <c r="L174" s="9" t="str">
        <f t="shared" si="57"/>
        <v>N/A</v>
      </c>
    </row>
    <row r="175" spans="1:12" x14ac:dyDescent="0.25">
      <c r="A175" s="4" t="s">
        <v>1027</v>
      </c>
      <c r="B175" s="35" t="s">
        <v>213</v>
      </c>
      <c r="C175" s="36">
        <v>0</v>
      </c>
      <c r="D175" s="11" t="str">
        <f>IF($B175="N/A","N/A",IF(C175&gt;10,"No",IF(C175&lt;-10,"No","Yes")))</f>
        <v>N/A</v>
      </c>
      <c r="E175" s="36">
        <v>0</v>
      </c>
      <c r="F175" s="11" t="str">
        <f>IF($B175="N/A","N/A",IF(E175&gt;10,"No",IF(E175&lt;-10,"No","Yes")))</f>
        <v>N/A</v>
      </c>
      <c r="G175" s="36">
        <v>0</v>
      </c>
      <c r="H175" s="11" t="str">
        <f>IF($B175="N/A","N/A",IF(G175&gt;10,"No",IF(G175&lt;-10,"No","Yes")))</f>
        <v>N/A</v>
      </c>
      <c r="I175" s="12" t="s">
        <v>1746</v>
      </c>
      <c r="J175" s="12" t="s">
        <v>1746</v>
      </c>
      <c r="K175" s="43" t="s">
        <v>739</v>
      </c>
      <c r="L175" s="9" t="str">
        <f t="shared" si="57"/>
        <v>N/A</v>
      </c>
    </row>
    <row r="176" spans="1:12" ht="25" x14ac:dyDescent="0.25">
      <c r="A176" s="4" t="s">
        <v>1028</v>
      </c>
      <c r="B176" s="35" t="s">
        <v>213</v>
      </c>
      <c r="C176" s="36">
        <v>0</v>
      </c>
      <c r="D176" s="11" t="str">
        <f>IF($B176="N/A","N/A",IF(C176&gt;10,"No",IF(C176&lt;-10,"No","Yes")))</f>
        <v>N/A</v>
      </c>
      <c r="E176" s="36">
        <v>0</v>
      </c>
      <c r="F176" s="11" t="str">
        <f>IF($B176="N/A","N/A",IF(E176&gt;10,"No",IF(E176&lt;-10,"No","Yes")))</f>
        <v>N/A</v>
      </c>
      <c r="G176" s="36">
        <v>0</v>
      </c>
      <c r="H176" s="11" t="str">
        <f>IF($B176="N/A","N/A",IF(G176&gt;10,"No",IF(G176&lt;-10,"No","Yes")))</f>
        <v>N/A</v>
      </c>
      <c r="I176" s="12" t="s">
        <v>1746</v>
      </c>
      <c r="J176" s="12" t="s">
        <v>1746</v>
      </c>
      <c r="K176" s="43" t="s">
        <v>739</v>
      </c>
      <c r="L176" s="9" t="str">
        <f t="shared" si="57"/>
        <v>N/A</v>
      </c>
    </row>
    <row r="177" spans="1:12" x14ac:dyDescent="0.25">
      <c r="A177" s="6" t="s">
        <v>1029</v>
      </c>
      <c r="B177" s="35" t="s">
        <v>213</v>
      </c>
      <c r="C177" s="36">
        <v>0</v>
      </c>
      <c r="D177" s="11" t="str">
        <f t="shared" si="54"/>
        <v>N/A</v>
      </c>
      <c r="E177" s="36">
        <v>0</v>
      </c>
      <c r="F177" s="11" t="str">
        <f t="shared" si="55"/>
        <v>N/A</v>
      </c>
      <c r="G177" s="36">
        <v>0</v>
      </c>
      <c r="H177" s="11" t="str">
        <f t="shared" si="56"/>
        <v>N/A</v>
      </c>
      <c r="I177" s="12" t="s">
        <v>1746</v>
      </c>
      <c r="J177" s="12" t="s">
        <v>1746</v>
      </c>
      <c r="K177" s="43" t="s">
        <v>739</v>
      </c>
      <c r="L177" s="9" t="str">
        <f t="shared" si="57"/>
        <v>N/A</v>
      </c>
    </row>
    <row r="178" spans="1:12" x14ac:dyDescent="0.25">
      <c r="A178" s="4" t="s">
        <v>1030</v>
      </c>
      <c r="B178" s="35" t="s">
        <v>213</v>
      </c>
      <c r="C178" s="36">
        <v>0</v>
      </c>
      <c r="D178" s="11" t="str">
        <f t="shared" si="54"/>
        <v>N/A</v>
      </c>
      <c r="E178" s="36">
        <v>0</v>
      </c>
      <c r="F178" s="11" t="str">
        <f t="shared" si="55"/>
        <v>N/A</v>
      </c>
      <c r="G178" s="36">
        <v>0</v>
      </c>
      <c r="H178" s="11" t="str">
        <f t="shared" si="56"/>
        <v>N/A</v>
      </c>
      <c r="I178" s="12" t="s">
        <v>1746</v>
      </c>
      <c r="J178" s="12" t="s">
        <v>1746</v>
      </c>
      <c r="K178" s="43" t="s">
        <v>739</v>
      </c>
      <c r="L178" s="9" t="str">
        <f t="shared" si="57"/>
        <v>N/A</v>
      </c>
    </row>
    <row r="179" spans="1:12" x14ac:dyDescent="0.25">
      <c r="A179" s="4" t="s">
        <v>1031</v>
      </c>
      <c r="B179" s="35" t="s">
        <v>213</v>
      </c>
      <c r="C179" s="36">
        <v>0</v>
      </c>
      <c r="D179" s="11" t="str">
        <f t="shared" si="54"/>
        <v>N/A</v>
      </c>
      <c r="E179" s="36">
        <v>0</v>
      </c>
      <c r="F179" s="11" t="str">
        <f t="shared" si="55"/>
        <v>N/A</v>
      </c>
      <c r="G179" s="36">
        <v>0</v>
      </c>
      <c r="H179" s="11" t="str">
        <f t="shared" si="56"/>
        <v>N/A</v>
      </c>
      <c r="I179" s="12" t="s">
        <v>1746</v>
      </c>
      <c r="J179" s="12" t="s">
        <v>1746</v>
      </c>
      <c r="K179" s="43" t="s">
        <v>739</v>
      </c>
      <c r="L179" s="9" t="str">
        <f t="shared" si="57"/>
        <v>N/A</v>
      </c>
    </row>
    <row r="180" spans="1:12" x14ac:dyDescent="0.25">
      <c r="A180" s="4" t="s">
        <v>1032</v>
      </c>
      <c r="B180" s="35" t="s">
        <v>213</v>
      </c>
      <c r="C180" s="36">
        <v>0</v>
      </c>
      <c r="D180" s="11" t="str">
        <f t="shared" si="54"/>
        <v>N/A</v>
      </c>
      <c r="E180" s="36">
        <v>0</v>
      </c>
      <c r="F180" s="11" t="str">
        <f t="shared" si="55"/>
        <v>N/A</v>
      </c>
      <c r="G180" s="36">
        <v>0</v>
      </c>
      <c r="H180" s="11" t="str">
        <f t="shared" si="56"/>
        <v>N/A</v>
      </c>
      <c r="I180" s="12" t="s">
        <v>1746</v>
      </c>
      <c r="J180" s="12" t="s">
        <v>1746</v>
      </c>
      <c r="K180" s="43" t="s">
        <v>739</v>
      </c>
      <c r="L180" s="9" t="str">
        <f t="shared" si="57"/>
        <v>N/A</v>
      </c>
    </row>
    <row r="181" spans="1:12" x14ac:dyDescent="0.25">
      <c r="A181" s="4" t="s">
        <v>1033</v>
      </c>
      <c r="B181" s="35" t="s">
        <v>213</v>
      </c>
      <c r="C181" s="36">
        <v>0</v>
      </c>
      <c r="D181" s="11" t="str">
        <f t="shared" si="54"/>
        <v>N/A</v>
      </c>
      <c r="E181" s="36">
        <v>0</v>
      </c>
      <c r="F181" s="11" t="str">
        <f t="shared" si="55"/>
        <v>N/A</v>
      </c>
      <c r="G181" s="36">
        <v>0</v>
      </c>
      <c r="H181" s="11" t="str">
        <f t="shared" si="56"/>
        <v>N/A</v>
      </c>
      <c r="I181" s="12" t="s">
        <v>1746</v>
      </c>
      <c r="J181" s="12" t="s">
        <v>1746</v>
      </c>
      <c r="K181" s="43" t="s">
        <v>739</v>
      </c>
      <c r="L181" s="9" t="str">
        <f t="shared" si="57"/>
        <v>N/A</v>
      </c>
    </row>
    <row r="182" spans="1:12" x14ac:dyDescent="0.25">
      <c r="A182" s="4" t="s">
        <v>1034</v>
      </c>
      <c r="B182" s="35" t="s">
        <v>213</v>
      </c>
      <c r="C182" s="36">
        <v>0</v>
      </c>
      <c r="D182" s="11" t="str">
        <f t="shared" si="54"/>
        <v>N/A</v>
      </c>
      <c r="E182" s="36">
        <v>0</v>
      </c>
      <c r="F182" s="11" t="str">
        <f t="shared" si="55"/>
        <v>N/A</v>
      </c>
      <c r="G182" s="36">
        <v>0</v>
      </c>
      <c r="H182" s="11" t="str">
        <f t="shared" si="56"/>
        <v>N/A</v>
      </c>
      <c r="I182" s="12" t="s">
        <v>1746</v>
      </c>
      <c r="J182" s="12" t="s">
        <v>1746</v>
      </c>
      <c r="K182" s="43" t="s">
        <v>739</v>
      </c>
      <c r="L182" s="9" t="str">
        <f t="shared" si="57"/>
        <v>N/A</v>
      </c>
    </row>
    <row r="183" spans="1:12" x14ac:dyDescent="0.25">
      <c r="A183" s="6" t="s">
        <v>1035</v>
      </c>
      <c r="B183" s="43" t="s">
        <v>213</v>
      </c>
      <c r="C183" s="1">
        <v>0</v>
      </c>
      <c r="D183" s="11" t="str">
        <f t="shared" si="54"/>
        <v>N/A</v>
      </c>
      <c r="E183" s="1">
        <v>0</v>
      </c>
      <c r="F183" s="11" t="str">
        <f t="shared" si="55"/>
        <v>N/A</v>
      </c>
      <c r="G183" s="1">
        <v>0</v>
      </c>
      <c r="H183" s="11" t="str">
        <f t="shared" si="56"/>
        <v>N/A</v>
      </c>
      <c r="I183" s="12" t="s">
        <v>1746</v>
      </c>
      <c r="J183" s="12" t="s">
        <v>1746</v>
      </c>
      <c r="K183" s="43" t="s">
        <v>739</v>
      </c>
      <c r="L183" s="11" t="str">
        <f t="shared" si="57"/>
        <v>N/A</v>
      </c>
    </row>
    <row r="184" spans="1:12" x14ac:dyDescent="0.25">
      <c r="A184" s="4" t="s">
        <v>1036</v>
      </c>
      <c r="B184" s="35" t="s">
        <v>213</v>
      </c>
      <c r="C184" s="36">
        <v>0</v>
      </c>
      <c r="D184" s="11" t="str">
        <f t="shared" si="54"/>
        <v>N/A</v>
      </c>
      <c r="E184" s="36">
        <v>0</v>
      </c>
      <c r="F184" s="11" t="str">
        <f t="shared" si="55"/>
        <v>N/A</v>
      </c>
      <c r="G184" s="36">
        <v>0</v>
      </c>
      <c r="H184" s="11" t="str">
        <f t="shared" si="56"/>
        <v>N/A</v>
      </c>
      <c r="I184" s="12" t="s">
        <v>1746</v>
      </c>
      <c r="J184" s="12" t="s">
        <v>1746</v>
      </c>
      <c r="K184" s="43" t="s">
        <v>739</v>
      </c>
      <c r="L184" s="9" t="str">
        <f t="shared" si="57"/>
        <v>N/A</v>
      </c>
    </row>
    <row r="185" spans="1:12" x14ac:dyDescent="0.25">
      <c r="A185" s="4" t="s">
        <v>1037</v>
      </c>
      <c r="B185" s="35" t="s">
        <v>213</v>
      </c>
      <c r="C185" s="36">
        <v>0</v>
      </c>
      <c r="D185" s="11" t="str">
        <f t="shared" si="54"/>
        <v>N/A</v>
      </c>
      <c r="E185" s="36">
        <v>0</v>
      </c>
      <c r="F185" s="11" t="str">
        <f t="shared" si="55"/>
        <v>N/A</v>
      </c>
      <c r="G185" s="36">
        <v>0</v>
      </c>
      <c r="H185" s="11" t="str">
        <f t="shared" si="56"/>
        <v>N/A</v>
      </c>
      <c r="I185" s="12" t="s">
        <v>1746</v>
      </c>
      <c r="J185" s="12" t="s">
        <v>1746</v>
      </c>
      <c r="K185" s="43" t="s">
        <v>739</v>
      </c>
      <c r="L185" s="9" t="str">
        <f t="shared" si="57"/>
        <v>N/A</v>
      </c>
    </row>
    <row r="186" spans="1:12" x14ac:dyDescent="0.25">
      <c r="A186" s="4" t="s">
        <v>1038</v>
      </c>
      <c r="B186" s="35" t="s">
        <v>213</v>
      </c>
      <c r="C186" s="36">
        <v>0</v>
      </c>
      <c r="D186" s="11" t="str">
        <f t="shared" si="54"/>
        <v>N/A</v>
      </c>
      <c r="E186" s="36">
        <v>0</v>
      </c>
      <c r="F186" s="11" t="str">
        <f t="shared" si="55"/>
        <v>N/A</v>
      </c>
      <c r="G186" s="36">
        <v>0</v>
      </c>
      <c r="H186" s="11" t="str">
        <f t="shared" si="56"/>
        <v>N/A</v>
      </c>
      <c r="I186" s="12" t="s">
        <v>1746</v>
      </c>
      <c r="J186" s="12" t="s">
        <v>1746</v>
      </c>
      <c r="K186" s="43" t="s">
        <v>739</v>
      </c>
      <c r="L186" s="9" t="str">
        <f t="shared" si="57"/>
        <v>N/A</v>
      </c>
    </row>
    <row r="187" spans="1:12" x14ac:dyDescent="0.25">
      <c r="A187" s="4" t="s">
        <v>1039</v>
      </c>
      <c r="B187" s="35" t="s">
        <v>213</v>
      </c>
      <c r="C187" s="36">
        <v>0</v>
      </c>
      <c r="D187" s="11" t="str">
        <f t="shared" si="54"/>
        <v>N/A</v>
      </c>
      <c r="E187" s="36">
        <v>0</v>
      </c>
      <c r="F187" s="11" t="str">
        <f t="shared" si="55"/>
        <v>N/A</v>
      </c>
      <c r="G187" s="36">
        <v>0</v>
      </c>
      <c r="H187" s="11" t="str">
        <f t="shared" si="56"/>
        <v>N/A</v>
      </c>
      <c r="I187" s="12" t="s">
        <v>1746</v>
      </c>
      <c r="J187" s="12" t="s">
        <v>1746</v>
      </c>
      <c r="K187" s="43" t="s">
        <v>739</v>
      </c>
      <c r="L187" s="9" t="str">
        <f t="shared" si="57"/>
        <v>N/A</v>
      </c>
    </row>
    <row r="188" spans="1:12" ht="25" x14ac:dyDescent="0.25">
      <c r="A188" s="4" t="s">
        <v>1040</v>
      </c>
      <c r="B188" s="35" t="s">
        <v>213</v>
      </c>
      <c r="C188" s="36">
        <v>0</v>
      </c>
      <c r="D188" s="11" t="str">
        <f t="shared" si="54"/>
        <v>N/A</v>
      </c>
      <c r="E188" s="36">
        <v>0</v>
      </c>
      <c r="F188" s="11" t="str">
        <f t="shared" si="55"/>
        <v>N/A</v>
      </c>
      <c r="G188" s="36">
        <v>0</v>
      </c>
      <c r="H188" s="11" t="str">
        <f t="shared" si="56"/>
        <v>N/A</v>
      </c>
      <c r="I188" s="12" t="s">
        <v>1746</v>
      </c>
      <c r="J188" s="12" t="s">
        <v>1746</v>
      </c>
      <c r="K188" s="43" t="s">
        <v>739</v>
      </c>
      <c r="L188" s="9" t="str">
        <f t="shared" si="57"/>
        <v>N/A</v>
      </c>
    </row>
    <row r="189" spans="1:12" x14ac:dyDescent="0.25">
      <c r="A189" s="6" t="s">
        <v>1041</v>
      </c>
      <c r="B189" s="43" t="s">
        <v>213</v>
      </c>
      <c r="C189" s="1">
        <v>0</v>
      </c>
      <c r="D189" s="11" t="str">
        <f t="shared" si="54"/>
        <v>N/A</v>
      </c>
      <c r="E189" s="1">
        <v>0</v>
      </c>
      <c r="F189" s="11" t="str">
        <f t="shared" si="55"/>
        <v>N/A</v>
      </c>
      <c r="G189" s="1">
        <v>0</v>
      </c>
      <c r="H189" s="11" t="str">
        <f t="shared" si="56"/>
        <v>N/A</v>
      </c>
      <c r="I189" s="12" t="s">
        <v>1746</v>
      </c>
      <c r="J189" s="12" t="s">
        <v>1746</v>
      </c>
      <c r="K189" s="43" t="s">
        <v>739</v>
      </c>
      <c r="L189" s="11" t="str">
        <f t="shared" si="57"/>
        <v>N/A</v>
      </c>
    </row>
    <row r="190" spans="1:12" ht="25" x14ac:dyDescent="0.25">
      <c r="A190" s="4" t="s">
        <v>1042</v>
      </c>
      <c r="B190" s="35" t="s">
        <v>213</v>
      </c>
      <c r="C190" s="36">
        <v>0</v>
      </c>
      <c r="D190" s="11" t="str">
        <f t="shared" si="54"/>
        <v>N/A</v>
      </c>
      <c r="E190" s="36">
        <v>0</v>
      </c>
      <c r="F190" s="11" t="str">
        <f t="shared" si="55"/>
        <v>N/A</v>
      </c>
      <c r="G190" s="36">
        <v>0</v>
      </c>
      <c r="H190" s="11" t="str">
        <f t="shared" si="56"/>
        <v>N/A</v>
      </c>
      <c r="I190" s="12" t="s">
        <v>1746</v>
      </c>
      <c r="J190" s="12" t="s">
        <v>1746</v>
      </c>
      <c r="K190" s="43" t="s">
        <v>739</v>
      </c>
      <c r="L190" s="9" t="str">
        <f t="shared" si="57"/>
        <v>N/A</v>
      </c>
    </row>
    <row r="191" spans="1:12" ht="25" x14ac:dyDescent="0.25">
      <c r="A191" s="4" t="s">
        <v>1043</v>
      </c>
      <c r="B191" s="35" t="s">
        <v>213</v>
      </c>
      <c r="C191" s="36">
        <v>0</v>
      </c>
      <c r="D191" s="11" t="str">
        <f t="shared" si="54"/>
        <v>N/A</v>
      </c>
      <c r="E191" s="36">
        <v>0</v>
      </c>
      <c r="F191" s="11" t="str">
        <f t="shared" si="55"/>
        <v>N/A</v>
      </c>
      <c r="G191" s="36">
        <v>0</v>
      </c>
      <c r="H191" s="11" t="str">
        <f t="shared" si="56"/>
        <v>N/A</v>
      </c>
      <c r="I191" s="12" t="s">
        <v>1746</v>
      </c>
      <c r="J191" s="12" t="s">
        <v>1746</v>
      </c>
      <c r="K191" s="43" t="s">
        <v>739</v>
      </c>
      <c r="L191" s="9" t="str">
        <f t="shared" si="57"/>
        <v>N/A</v>
      </c>
    </row>
    <row r="192" spans="1:12" ht="25" x14ac:dyDescent="0.25">
      <c r="A192" s="4" t="s">
        <v>1044</v>
      </c>
      <c r="B192" s="35" t="s">
        <v>213</v>
      </c>
      <c r="C192" s="36">
        <v>0</v>
      </c>
      <c r="D192" s="11" t="str">
        <f t="shared" si="54"/>
        <v>N/A</v>
      </c>
      <c r="E192" s="36">
        <v>0</v>
      </c>
      <c r="F192" s="11" t="str">
        <f t="shared" si="55"/>
        <v>N/A</v>
      </c>
      <c r="G192" s="36">
        <v>0</v>
      </c>
      <c r="H192" s="11" t="str">
        <f t="shared" si="56"/>
        <v>N/A</v>
      </c>
      <c r="I192" s="12" t="s">
        <v>1746</v>
      </c>
      <c r="J192" s="12" t="s">
        <v>1746</v>
      </c>
      <c r="K192" s="43" t="s">
        <v>739</v>
      </c>
      <c r="L192" s="9" t="str">
        <f t="shared" si="57"/>
        <v>N/A</v>
      </c>
    </row>
    <row r="193" spans="1:12" ht="25" x14ac:dyDescent="0.25">
      <c r="A193" s="4" t="s">
        <v>1045</v>
      </c>
      <c r="B193" s="35" t="s">
        <v>213</v>
      </c>
      <c r="C193" s="36">
        <v>0</v>
      </c>
      <c r="D193" s="11" t="str">
        <f t="shared" si="54"/>
        <v>N/A</v>
      </c>
      <c r="E193" s="36">
        <v>0</v>
      </c>
      <c r="F193" s="11" t="str">
        <f t="shared" si="55"/>
        <v>N/A</v>
      </c>
      <c r="G193" s="36">
        <v>0</v>
      </c>
      <c r="H193" s="11" t="str">
        <f t="shared" si="56"/>
        <v>N/A</v>
      </c>
      <c r="I193" s="12" t="s">
        <v>1746</v>
      </c>
      <c r="J193" s="12" t="s">
        <v>1746</v>
      </c>
      <c r="K193" s="43" t="s">
        <v>739</v>
      </c>
      <c r="L193" s="9" t="str">
        <f t="shared" si="57"/>
        <v>N/A</v>
      </c>
    </row>
    <row r="194" spans="1:12" ht="25" x14ac:dyDescent="0.25">
      <c r="A194" s="4" t="s">
        <v>1046</v>
      </c>
      <c r="B194" s="35" t="s">
        <v>213</v>
      </c>
      <c r="C194" s="36">
        <v>0</v>
      </c>
      <c r="D194" s="11" t="str">
        <f t="shared" si="54"/>
        <v>N/A</v>
      </c>
      <c r="E194" s="36">
        <v>0</v>
      </c>
      <c r="F194" s="11" t="str">
        <f t="shared" si="55"/>
        <v>N/A</v>
      </c>
      <c r="G194" s="36">
        <v>0</v>
      </c>
      <c r="H194" s="11" t="str">
        <f t="shared" si="56"/>
        <v>N/A</v>
      </c>
      <c r="I194" s="12" t="s">
        <v>1746</v>
      </c>
      <c r="J194" s="12" t="s">
        <v>1746</v>
      </c>
      <c r="K194" s="43" t="s">
        <v>739</v>
      </c>
      <c r="L194" s="9" t="str">
        <f t="shared" si="57"/>
        <v>N/A</v>
      </c>
    </row>
    <row r="195" spans="1:12" x14ac:dyDescent="0.25">
      <c r="A195" s="6" t="s">
        <v>1047</v>
      </c>
      <c r="B195" s="43" t="s">
        <v>213</v>
      </c>
      <c r="C195" s="1">
        <v>0</v>
      </c>
      <c r="D195" s="11" t="str">
        <f t="shared" si="54"/>
        <v>N/A</v>
      </c>
      <c r="E195" s="1">
        <v>0</v>
      </c>
      <c r="F195" s="11" t="str">
        <f t="shared" si="55"/>
        <v>N/A</v>
      </c>
      <c r="G195" s="1">
        <v>0</v>
      </c>
      <c r="H195" s="11" t="str">
        <f t="shared" si="56"/>
        <v>N/A</v>
      </c>
      <c r="I195" s="12" t="s">
        <v>1746</v>
      </c>
      <c r="J195" s="12" t="s">
        <v>1746</v>
      </c>
      <c r="K195" s="43" t="s">
        <v>739</v>
      </c>
      <c r="L195" s="11" t="str">
        <f t="shared" si="57"/>
        <v>N/A</v>
      </c>
    </row>
    <row r="196" spans="1:12" x14ac:dyDescent="0.25">
      <c r="A196" s="4" t="s">
        <v>1048</v>
      </c>
      <c r="B196" s="35" t="s">
        <v>213</v>
      </c>
      <c r="C196" s="36">
        <v>0</v>
      </c>
      <c r="D196" s="11" t="str">
        <f t="shared" si="54"/>
        <v>N/A</v>
      </c>
      <c r="E196" s="36">
        <v>0</v>
      </c>
      <c r="F196" s="11" t="str">
        <f t="shared" si="55"/>
        <v>N/A</v>
      </c>
      <c r="G196" s="36">
        <v>0</v>
      </c>
      <c r="H196" s="11" t="str">
        <f t="shared" si="56"/>
        <v>N/A</v>
      </c>
      <c r="I196" s="12" t="s">
        <v>1746</v>
      </c>
      <c r="J196" s="12" t="s">
        <v>1746</v>
      </c>
      <c r="K196" s="43" t="s">
        <v>739</v>
      </c>
      <c r="L196" s="9" t="str">
        <f t="shared" si="57"/>
        <v>N/A</v>
      </c>
    </row>
    <row r="197" spans="1:12" x14ac:dyDescent="0.25">
      <c r="A197" s="4" t="s">
        <v>1049</v>
      </c>
      <c r="B197" s="35" t="s">
        <v>213</v>
      </c>
      <c r="C197" s="36">
        <v>0</v>
      </c>
      <c r="D197" s="11" t="str">
        <f t="shared" si="54"/>
        <v>N/A</v>
      </c>
      <c r="E197" s="36">
        <v>0</v>
      </c>
      <c r="F197" s="11" t="str">
        <f t="shared" si="55"/>
        <v>N/A</v>
      </c>
      <c r="G197" s="36">
        <v>0</v>
      </c>
      <c r="H197" s="11" t="str">
        <f t="shared" si="56"/>
        <v>N/A</v>
      </c>
      <c r="I197" s="12" t="s">
        <v>1746</v>
      </c>
      <c r="J197" s="12" t="s">
        <v>1746</v>
      </c>
      <c r="K197" s="43" t="s">
        <v>739</v>
      </c>
      <c r="L197" s="9" t="str">
        <f t="shared" si="57"/>
        <v>N/A</v>
      </c>
    </row>
    <row r="198" spans="1:12" ht="25" x14ac:dyDescent="0.25">
      <c r="A198" s="4" t="s">
        <v>1050</v>
      </c>
      <c r="B198" s="35" t="s">
        <v>213</v>
      </c>
      <c r="C198" s="36">
        <v>0</v>
      </c>
      <c r="D198" s="11" t="str">
        <f t="shared" si="54"/>
        <v>N/A</v>
      </c>
      <c r="E198" s="36">
        <v>0</v>
      </c>
      <c r="F198" s="11" t="str">
        <f t="shared" si="55"/>
        <v>N/A</v>
      </c>
      <c r="G198" s="36">
        <v>0</v>
      </c>
      <c r="H198" s="11" t="str">
        <f t="shared" si="56"/>
        <v>N/A</v>
      </c>
      <c r="I198" s="12" t="s">
        <v>1746</v>
      </c>
      <c r="J198" s="12" t="s">
        <v>1746</v>
      </c>
      <c r="K198" s="43" t="s">
        <v>739</v>
      </c>
      <c r="L198" s="9" t="str">
        <f t="shared" si="57"/>
        <v>N/A</v>
      </c>
    </row>
    <row r="199" spans="1:12" ht="25" x14ac:dyDescent="0.25">
      <c r="A199" s="4" t="s">
        <v>1051</v>
      </c>
      <c r="B199" s="35" t="s">
        <v>213</v>
      </c>
      <c r="C199" s="36">
        <v>0</v>
      </c>
      <c r="D199" s="11" t="str">
        <f t="shared" si="54"/>
        <v>N/A</v>
      </c>
      <c r="E199" s="36">
        <v>0</v>
      </c>
      <c r="F199" s="11" t="str">
        <f t="shared" si="55"/>
        <v>N/A</v>
      </c>
      <c r="G199" s="36">
        <v>0</v>
      </c>
      <c r="H199" s="11" t="str">
        <f t="shared" si="56"/>
        <v>N/A</v>
      </c>
      <c r="I199" s="12" t="s">
        <v>1746</v>
      </c>
      <c r="J199" s="12" t="s">
        <v>1746</v>
      </c>
      <c r="K199" s="43" t="s">
        <v>739</v>
      </c>
      <c r="L199" s="9" t="str">
        <f t="shared" si="57"/>
        <v>N/A</v>
      </c>
    </row>
    <row r="200" spans="1:12" ht="25" x14ac:dyDescent="0.25">
      <c r="A200" s="4" t="s">
        <v>1052</v>
      </c>
      <c r="B200" s="35" t="s">
        <v>213</v>
      </c>
      <c r="C200" s="36">
        <v>0</v>
      </c>
      <c r="D200" s="11" t="str">
        <f t="shared" si="54"/>
        <v>N/A</v>
      </c>
      <c r="E200" s="36">
        <v>0</v>
      </c>
      <c r="F200" s="11" t="str">
        <f t="shared" si="55"/>
        <v>N/A</v>
      </c>
      <c r="G200" s="36">
        <v>0</v>
      </c>
      <c r="H200" s="11" t="str">
        <f t="shared" si="56"/>
        <v>N/A</v>
      </c>
      <c r="I200" s="12" t="s">
        <v>1746</v>
      </c>
      <c r="J200" s="12" t="s">
        <v>1746</v>
      </c>
      <c r="K200" s="43" t="s">
        <v>739</v>
      </c>
      <c r="L200" s="9" t="str">
        <f t="shared" si="57"/>
        <v>N/A</v>
      </c>
    </row>
    <row r="201" spans="1:12" x14ac:dyDescent="0.25">
      <c r="A201" s="6" t="s">
        <v>1053</v>
      </c>
      <c r="B201" s="43" t="s">
        <v>213</v>
      </c>
      <c r="C201" s="1">
        <v>0</v>
      </c>
      <c r="D201" s="11" t="str">
        <f t="shared" si="54"/>
        <v>N/A</v>
      </c>
      <c r="E201" s="1">
        <v>0</v>
      </c>
      <c r="F201" s="11" t="str">
        <f t="shared" si="55"/>
        <v>N/A</v>
      </c>
      <c r="G201" s="1">
        <v>0</v>
      </c>
      <c r="H201" s="11" t="str">
        <f t="shared" si="56"/>
        <v>N/A</v>
      </c>
      <c r="I201" s="12" t="s">
        <v>1746</v>
      </c>
      <c r="J201" s="12" t="s">
        <v>1746</v>
      </c>
      <c r="K201" s="43" t="s">
        <v>739</v>
      </c>
      <c r="L201" s="11" t="str">
        <f t="shared" si="57"/>
        <v>N/A</v>
      </c>
    </row>
    <row r="202" spans="1:12" x14ac:dyDescent="0.25">
      <c r="A202" s="4" t="s">
        <v>1054</v>
      </c>
      <c r="B202" s="35" t="s">
        <v>213</v>
      </c>
      <c r="C202" s="36">
        <v>0</v>
      </c>
      <c r="D202" s="11" t="str">
        <f t="shared" si="54"/>
        <v>N/A</v>
      </c>
      <c r="E202" s="36">
        <v>0</v>
      </c>
      <c r="F202" s="11" t="str">
        <f t="shared" si="55"/>
        <v>N/A</v>
      </c>
      <c r="G202" s="36">
        <v>0</v>
      </c>
      <c r="H202" s="11" t="str">
        <f t="shared" si="56"/>
        <v>N/A</v>
      </c>
      <c r="I202" s="12" t="s">
        <v>1746</v>
      </c>
      <c r="J202" s="12" t="s">
        <v>1746</v>
      </c>
      <c r="K202" s="43" t="s">
        <v>739</v>
      </c>
      <c r="L202" s="9" t="str">
        <f t="shared" si="57"/>
        <v>N/A</v>
      </c>
    </row>
    <row r="203" spans="1:12" x14ac:dyDescent="0.25">
      <c r="A203" s="4" t="s">
        <v>1055</v>
      </c>
      <c r="B203" s="35" t="s">
        <v>213</v>
      </c>
      <c r="C203" s="36">
        <v>0</v>
      </c>
      <c r="D203" s="11" t="str">
        <f t="shared" si="54"/>
        <v>N/A</v>
      </c>
      <c r="E203" s="36">
        <v>0</v>
      </c>
      <c r="F203" s="11" t="str">
        <f t="shared" si="55"/>
        <v>N/A</v>
      </c>
      <c r="G203" s="36">
        <v>0</v>
      </c>
      <c r="H203" s="11" t="str">
        <f t="shared" si="56"/>
        <v>N/A</v>
      </c>
      <c r="I203" s="12" t="s">
        <v>1746</v>
      </c>
      <c r="J203" s="12" t="s">
        <v>1746</v>
      </c>
      <c r="K203" s="43" t="s">
        <v>739</v>
      </c>
      <c r="L203" s="9" t="str">
        <f t="shared" si="57"/>
        <v>N/A</v>
      </c>
    </row>
    <row r="204" spans="1:12" x14ac:dyDescent="0.25">
      <c r="A204" s="4" t="s">
        <v>1056</v>
      </c>
      <c r="B204" s="35" t="s">
        <v>213</v>
      </c>
      <c r="C204" s="36">
        <v>0</v>
      </c>
      <c r="D204" s="11" t="str">
        <f t="shared" si="54"/>
        <v>N/A</v>
      </c>
      <c r="E204" s="36">
        <v>0</v>
      </c>
      <c r="F204" s="11" t="str">
        <f t="shared" si="55"/>
        <v>N/A</v>
      </c>
      <c r="G204" s="36">
        <v>0</v>
      </c>
      <c r="H204" s="11" t="str">
        <f t="shared" si="56"/>
        <v>N/A</v>
      </c>
      <c r="I204" s="12" t="s">
        <v>1746</v>
      </c>
      <c r="J204" s="12" t="s">
        <v>1746</v>
      </c>
      <c r="K204" s="43" t="s">
        <v>739</v>
      </c>
      <c r="L204" s="9" t="str">
        <f t="shared" si="57"/>
        <v>N/A</v>
      </c>
    </row>
    <row r="205" spans="1:12" x14ac:dyDescent="0.25">
      <c r="A205" s="4" t="s">
        <v>1057</v>
      </c>
      <c r="B205" s="35" t="s">
        <v>213</v>
      </c>
      <c r="C205" s="36">
        <v>0</v>
      </c>
      <c r="D205" s="11" t="str">
        <f t="shared" si="54"/>
        <v>N/A</v>
      </c>
      <c r="E205" s="36">
        <v>0</v>
      </c>
      <c r="F205" s="11" t="str">
        <f t="shared" si="55"/>
        <v>N/A</v>
      </c>
      <c r="G205" s="36">
        <v>0</v>
      </c>
      <c r="H205" s="11" t="str">
        <f t="shared" si="56"/>
        <v>N/A</v>
      </c>
      <c r="I205" s="12" t="s">
        <v>1746</v>
      </c>
      <c r="J205" s="12" t="s">
        <v>1746</v>
      </c>
      <c r="K205" s="43" t="s">
        <v>739</v>
      </c>
      <c r="L205" s="9" t="str">
        <f t="shared" si="57"/>
        <v>N/A</v>
      </c>
    </row>
    <row r="206" spans="1:12" ht="25" x14ac:dyDescent="0.25">
      <c r="A206" s="4" t="s">
        <v>1058</v>
      </c>
      <c r="B206" s="35" t="s">
        <v>213</v>
      </c>
      <c r="C206" s="36">
        <v>0</v>
      </c>
      <c r="D206" s="11" t="str">
        <f t="shared" si="54"/>
        <v>N/A</v>
      </c>
      <c r="E206" s="36">
        <v>0</v>
      </c>
      <c r="F206" s="11" t="str">
        <f t="shared" si="55"/>
        <v>N/A</v>
      </c>
      <c r="G206" s="36">
        <v>0</v>
      </c>
      <c r="H206" s="11" t="str">
        <f t="shared" si="56"/>
        <v>N/A</v>
      </c>
      <c r="I206" s="12" t="s">
        <v>1746</v>
      </c>
      <c r="J206" s="12" t="s">
        <v>1746</v>
      </c>
      <c r="K206" s="43" t="s">
        <v>739</v>
      </c>
      <c r="L206" s="9" t="str">
        <f t="shared" si="57"/>
        <v>N/A</v>
      </c>
    </row>
    <row r="207" spans="1:12" x14ac:dyDescent="0.25">
      <c r="A207" s="6" t="s">
        <v>1059</v>
      </c>
      <c r="B207" s="35" t="s">
        <v>213</v>
      </c>
      <c r="C207" s="36">
        <v>0</v>
      </c>
      <c r="D207" s="11" t="str">
        <f t="shared" si="54"/>
        <v>N/A</v>
      </c>
      <c r="E207" s="36">
        <v>0</v>
      </c>
      <c r="F207" s="11" t="str">
        <f t="shared" si="55"/>
        <v>N/A</v>
      </c>
      <c r="G207" s="36">
        <v>0</v>
      </c>
      <c r="H207" s="11" t="str">
        <f t="shared" si="56"/>
        <v>N/A</v>
      </c>
      <c r="I207" s="12" t="s">
        <v>1746</v>
      </c>
      <c r="J207" s="12" t="s">
        <v>1746</v>
      </c>
      <c r="K207" s="43" t="s">
        <v>739</v>
      </c>
      <c r="L207" s="9" t="str">
        <f t="shared" si="57"/>
        <v>N/A</v>
      </c>
    </row>
    <row r="208" spans="1:12" x14ac:dyDescent="0.25">
      <c r="A208" s="4" t="s">
        <v>1060</v>
      </c>
      <c r="B208" s="35" t="s">
        <v>213</v>
      </c>
      <c r="C208" s="36">
        <v>0</v>
      </c>
      <c r="D208" s="11" t="str">
        <f t="shared" si="54"/>
        <v>N/A</v>
      </c>
      <c r="E208" s="36">
        <v>0</v>
      </c>
      <c r="F208" s="11" t="str">
        <f t="shared" si="55"/>
        <v>N/A</v>
      </c>
      <c r="G208" s="36">
        <v>0</v>
      </c>
      <c r="H208" s="11" t="str">
        <f t="shared" si="56"/>
        <v>N/A</v>
      </c>
      <c r="I208" s="12" t="s">
        <v>1746</v>
      </c>
      <c r="J208" s="12" t="s">
        <v>1746</v>
      </c>
      <c r="K208" s="43" t="s">
        <v>739</v>
      </c>
      <c r="L208" s="9" t="str">
        <f t="shared" si="57"/>
        <v>N/A</v>
      </c>
    </row>
    <row r="209" spans="1:12" x14ac:dyDescent="0.25">
      <c r="A209" s="4" t="s">
        <v>1061</v>
      </c>
      <c r="B209" s="35" t="s">
        <v>213</v>
      </c>
      <c r="C209" s="36">
        <v>0</v>
      </c>
      <c r="D209" s="11" t="str">
        <f t="shared" si="54"/>
        <v>N/A</v>
      </c>
      <c r="E209" s="36">
        <v>0</v>
      </c>
      <c r="F209" s="11" t="str">
        <f t="shared" si="55"/>
        <v>N/A</v>
      </c>
      <c r="G209" s="36">
        <v>0</v>
      </c>
      <c r="H209" s="11" t="str">
        <f t="shared" si="56"/>
        <v>N/A</v>
      </c>
      <c r="I209" s="12" t="s">
        <v>1746</v>
      </c>
      <c r="J209" s="12" t="s">
        <v>1746</v>
      </c>
      <c r="K209" s="43" t="s">
        <v>739</v>
      </c>
      <c r="L209" s="9" t="str">
        <f t="shared" si="57"/>
        <v>N/A</v>
      </c>
    </row>
    <row r="210" spans="1:12" ht="25" x14ac:dyDescent="0.25">
      <c r="A210" s="4" t="s">
        <v>1062</v>
      </c>
      <c r="B210" s="35" t="s">
        <v>213</v>
      </c>
      <c r="C210" s="36">
        <v>0</v>
      </c>
      <c r="D210" s="11" t="str">
        <f t="shared" si="54"/>
        <v>N/A</v>
      </c>
      <c r="E210" s="36">
        <v>0</v>
      </c>
      <c r="F210" s="11" t="str">
        <f t="shared" si="55"/>
        <v>N/A</v>
      </c>
      <c r="G210" s="36">
        <v>0</v>
      </c>
      <c r="H210" s="11" t="str">
        <f t="shared" si="56"/>
        <v>N/A</v>
      </c>
      <c r="I210" s="12" t="s">
        <v>1746</v>
      </c>
      <c r="J210" s="12" t="s">
        <v>1746</v>
      </c>
      <c r="K210" s="43" t="s">
        <v>739</v>
      </c>
      <c r="L210" s="9" t="str">
        <f t="shared" si="57"/>
        <v>N/A</v>
      </c>
    </row>
    <row r="211" spans="1:12" ht="25" x14ac:dyDescent="0.25">
      <c r="A211" s="4" t="s">
        <v>1063</v>
      </c>
      <c r="B211" s="35" t="s">
        <v>213</v>
      </c>
      <c r="C211" s="36">
        <v>0</v>
      </c>
      <c r="D211" s="11" t="str">
        <f t="shared" si="54"/>
        <v>N/A</v>
      </c>
      <c r="E211" s="36">
        <v>0</v>
      </c>
      <c r="F211" s="11" t="str">
        <f t="shared" si="55"/>
        <v>N/A</v>
      </c>
      <c r="G211" s="36">
        <v>0</v>
      </c>
      <c r="H211" s="11" t="str">
        <f t="shared" si="56"/>
        <v>N/A</v>
      </c>
      <c r="I211" s="12" t="s">
        <v>1746</v>
      </c>
      <c r="J211" s="12" t="s">
        <v>1746</v>
      </c>
      <c r="K211" s="43" t="s">
        <v>739</v>
      </c>
      <c r="L211" s="9" t="str">
        <f t="shared" si="57"/>
        <v>N/A</v>
      </c>
    </row>
    <row r="212" spans="1:12" ht="25" x14ac:dyDescent="0.25">
      <c r="A212" s="4" t="s">
        <v>1064</v>
      </c>
      <c r="B212" s="35" t="s">
        <v>213</v>
      </c>
      <c r="C212" s="36">
        <v>0</v>
      </c>
      <c r="D212" s="11" t="str">
        <f t="shared" si="54"/>
        <v>N/A</v>
      </c>
      <c r="E212" s="36">
        <v>0</v>
      </c>
      <c r="F212" s="11" t="str">
        <f t="shared" si="55"/>
        <v>N/A</v>
      </c>
      <c r="G212" s="36">
        <v>0</v>
      </c>
      <c r="H212" s="11" t="str">
        <f t="shared" si="56"/>
        <v>N/A</v>
      </c>
      <c r="I212" s="12" t="s">
        <v>1746</v>
      </c>
      <c r="J212" s="12" t="s">
        <v>1746</v>
      </c>
      <c r="K212" s="43" t="s">
        <v>739</v>
      </c>
      <c r="L212" s="9" t="str">
        <f t="shared" si="57"/>
        <v>N/A</v>
      </c>
    </row>
    <row r="213" spans="1:12" x14ac:dyDescent="0.25">
      <c r="A213" s="6" t="s">
        <v>1065</v>
      </c>
      <c r="B213" s="35" t="s">
        <v>213</v>
      </c>
      <c r="C213" s="36">
        <v>0</v>
      </c>
      <c r="D213" s="11" t="str">
        <f t="shared" si="54"/>
        <v>N/A</v>
      </c>
      <c r="E213" s="36">
        <v>0</v>
      </c>
      <c r="F213" s="11" t="str">
        <f t="shared" si="55"/>
        <v>N/A</v>
      </c>
      <c r="G213" s="36">
        <v>0</v>
      </c>
      <c r="H213" s="11" t="str">
        <f t="shared" si="56"/>
        <v>N/A</v>
      </c>
      <c r="I213" s="12" t="s">
        <v>1746</v>
      </c>
      <c r="J213" s="12" t="s">
        <v>1746</v>
      </c>
      <c r="K213" s="43" t="s">
        <v>739</v>
      </c>
      <c r="L213" s="9" t="str">
        <f t="shared" si="57"/>
        <v>N/A</v>
      </c>
    </row>
    <row r="214" spans="1:12" ht="25" x14ac:dyDescent="0.25">
      <c r="A214" s="4" t="s">
        <v>1066</v>
      </c>
      <c r="B214" s="35" t="s">
        <v>213</v>
      </c>
      <c r="C214" s="36">
        <v>0</v>
      </c>
      <c r="D214" s="11" t="str">
        <f t="shared" si="54"/>
        <v>N/A</v>
      </c>
      <c r="E214" s="36">
        <v>0</v>
      </c>
      <c r="F214" s="11" t="str">
        <f t="shared" si="55"/>
        <v>N/A</v>
      </c>
      <c r="G214" s="36">
        <v>0</v>
      </c>
      <c r="H214" s="11" t="str">
        <f t="shared" si="56"/>
        <v>N/A</v>
      </c>
      <c r="I214" s="12" t="s">
        <v>1746</v>
      </c>
      <c r="J214" s="12" t="s">
        <v>1746</v>
      </c>
      <c r="K214" s="43" t="s">
        <v>739</v>
      </c>
      <c r="L214" s="9" t="str">
        <f t="shared" si="57"/>
        <v>N/A</v>
      </c>
    </row>
    <row r="215" spans="1:12" ht="25" x14ac:dyDescent="0.25">
      <c r="A215" s="4" t="s">
        <v>1067</v>
      </c>
      <c r="B215" s="35" t="s">
        <v>213</v>
      </c>
      <c r="C215" s="36">
        <v>0</v>
      </c>
      <c r="D215" s="11" t="str">
        <f t="shared" si="54"/>
        <v>N/A</v>
      </c>
      <c r="E215" s="36">
        <v>0</v>
      </c>
      <c r="F215" s="11" t="str">
        <f t="shared" si="55"/>
        <v>N/A</v>
      </c>
      <c r="G215" s="36">
        <v>0</v>
      </c>
      <c r="H215" s="11" t="str">
        <f t="shared" si="56"/>
        <v>N/A</v>
      </c>
      <c r="I215" s="12" t="s">
        <v>1746</v>
      </c>
      <c r="J215" s="12" t="s">
        <v>1746</v>
      </c>
      <c r="K215" s="43" t="s">
        <v>739</v>
      </c>
      <c r="L215" s="9" t="str">
        <f t="shared" si="57"/>
        <v>N/A</v>
      </c>
    </row>
    <row r="216" spans="1:12" ht="25" x14ac:dyDescent="0.25">
      <c r="A216" s="4" t="s">
        <v>1068</v>
      </c>
      <c r="B216" s="35" t="s">
        <v>213</v>
      </c>
      <c r="C216" s="36">
        <v>0</v>
      </c>
      <c r="D216" s="11" t="str">
        <f t="shared" si="54"/>
        <v>N/A</v>
      </c>
      <c r="E216" s="36">
        <v>0</v>
      </c>
      <c r="F216" s="11" t="str">
        <f t="shared" si="55"/>
        <v>N/A</v>
      </c>
      <c r="G216" s="36">
        <v>0</v>
      </c>
      <c r="H216" s="11" t="str">
        <f t="shared" si="56"/>
        <v>N/A</v>
      </c>
      <c r="I216" s="12" t="s">
        <v>1746</v>
      </c>
      <c r="J216" s="12" t="s">
        <v>1746</v>
      </c>
      <c r="K216" s="43" t="s">
        <v>739</v>
      </c>
      <c r="L216" s="9" t="str">
        <f t="shared" si="57"/>
        <v>N/A</v>
      </c>
    </row>
    <row r="217" spans="1:12" ht="25" x14ac:dyDescent="0.25">
      <c r="A217" s="4" t="s">
        <v>1069</v>
      </c>
      <c r="B217" s="35" t="s">
        <v>213</v>
      </c>
      <c r="C217" s="36">
        <v>0</v>
      </c>
      <c r="D217" s="11" t="str">
        <f t="shared" si="54"/>
        <v>N/A</v>
      </c>
      <c r="E217" s="36">
        <v>0</v>
      </c>
      <c r="F217" s="11" t="str">
        <f t="shared" si="55"/>
        <v>N/A</v>
      </c>
      <c r="G217" s="36">
        <v>0</v>
      </c>
      <c r="H217" s="11" t="str">
        <f t="shared" si="56"/>
        <v>N/A</v>
      </c>
      <c r="I217" s="12" t="s">
        <v>1746</v>
      </c>
      <c r="J217" s="12" t="s">
        <v>1746</v>
      </c>
      <c r="K217" s="43" t="s">
        <v>739</v>
      </c>
      <c r="L217" s="9" t="str">
        <f t="shared" si="57"/>
        <v>N/A</v>
      </c>
    </row>
    <row r="218" spans="1:12" ht="25" x14ac:dyDescent="0.25">
      <c r="A218" s="4" t="s">
        <v>1070</v>
      </c>
      <c r="B218" s="35" t="s">
        <v>213</v>
      </c>
      <c r="C218" s="36">
        <v>0</v>
      </c>
      <c r="D218" s="11" t="str">
        <f t="shared" si="54"/>
        <v>N/A</v>
      </c>
      <c r="E218" s="36">
        <v>0</v>
      </c>
      <c r="F218" s="11" t="str">
        <f t="shared" si="55"/>
        <v>N/A</v>
      </c>
      <c r="G218" s="36">
        <v>0</v>
      </c>
      <c r="H218" s="11" t="str">
        <f t="shared" si="56"/>
        <v>N/A</v>
      </c>
      <c r="I218" s="12" t="s">
        <v>1746</v>
      </c>
      <c r="J218" s="12" t="s">
        <v>1746</v>
      </c>
      <c r="K218" s="43" t="s">
        <v>739</v>
      </c>
      <c r="L218" s="9" t="str">
        <f t="shared" si="57"/>
        <v>N/A</v>
      </c>
    </row>
    <row r="219" spans="1:12" x14ac:dyDescent="0.25">
      <c r="A219" s="6" t="s">
        <v>1071</v>
      </c>
      <c r="B219" s="35" t="s">
        <v>213</v>
      </c>
      <c r="C219" s="36">
        <v>0</v>
      </c>
      <c r="D219" s="11" t="str">
        <f t="shared" si="54"/>
        <v>N/A</v>
      </c>
      <c r="E219" s="36">
        <v>0</v>
      </c>
      <c r="F219" s="11" t="str">
        <f t="shared" si="55"/>
        <v>N/A</v>
      </c>
      <c r="G219" s="36">
        <v>0</v>
      </c>
      <c r="H219" s="11" t="str">
        <f t="shared" si="56"/>
        <v>N/A</v>
      </c>
      <c r="I219" s="12" t="s">
        <v>1746</v>
      </c>
      <c r="J219" s="12" t="s">
        <v>1746</v>
      </c>
      <c r="K219" s="43" t="s">
        <v>739</v>
      </c>
      <c r="L219" s="9" t="str">
        <f t="shared" si="57"/>
        <v>N/A</v>
      </c>
    </row>
    <row r="220" spans="1:12" ht="25" x14ac:dyDescent="0.25">
      <c r="A220" s="18" t="s">
        <v>1072</v>
      </c>
      <c r="B220" s="35" t="s">
        <v>213</v>
      </c>
      <c r="C220" s="36">
        <v>0</v>
      </c>
      <c r="D220" s="11" t="str">
        <f t="shared" si="54"/>
        <v>N/A</v>
      </c>
      <c r="E220" s="36">
        <v>0</v>
      </c>
      <c r="F220" s="11" t="str">
        <f t="shared" si="55"/>
        <v>N/A</v>
      </c>
      <c r="G220" s="36">
        <v>0</v>
      </c>
      <c r="H220" s="11" t="str">
        <f t="shared" si="56"/>
        <v>N/A</v>
      </c>
      <c r="I220" s="12" t="s">
        <v>1746</v>
      </c>
      <c r="J220" s="12" t="s">
        <v>1746</v>
      </c>
      <c r="K220" s="43" t="s">
        <v>739</v>
      </c>
      <c r="L220" s="9" t="str">
        <f t="shared" si="57"/>
        <v>N/A</v>
      </c>
    </row>
    <row r="221" spans="1:12" ht="25" x14ac:dyDescent="0.25">
      <c r="A221" s="18" t="s">
        <v>1073</v>
      </c>
      <c r="B221" s="35" t="s">
        <v>213</v>
      </c>
      <c r="C221" s="36">
        <v>0</v>
      </c>
      <c r="D221" s="11" t="str">
        <f t="shared" si="54"/>
        <v>N/A</v>
      </c>
      <c r="E221" s="36">
        <v>0</v>
      </c>
      <c r="F221" s="11" t="str">
        <f t="shared" si="55"/>
        <v>N/A</v>
      </c>
      <c r="G221" s="36">
        <v>0</v>
      </c>
      <c r="H221" s="11" t="str">
        <f t="shared" si="56"/>
        <v>N/A</v>
      </c>
      <c r="I221" s="12" t="s">
        <v>1746</v>
      </c>
      <c r="J221" s="12" t="s">
        <v>1746</v>
      </c>
      <c r="K221" s="43" t="s">
        <v>739</v>
      </c>
      <c r="L221" s="9" t="str">
        <f t="shared" si="57"/>
        <v>N/A</v>
      </c>
    </row>
    <row r="222" spans="1:12" ht="25" x14ac:dyDescent="0.25">
      <c r="A222" s="18" t="s">
        <v>1074</v>
      </c>
      <c r="B222" s="35" t="s">
        <v>213</v>
      </c>
      <c r="C222" s="36">
        <v>0</v>
      </c>
      <c r="D222" s="11" t="str">
        <f t="shared" si="54"/>
        <v>N/A</v>
      </c>
      <c r="E222" s="36">
        <v>0</v>
      </c>
      <c r="F222" s="11" t="str">
        <f t="shared" si="55"/>
        <v>N/A</v>
      </c>
      <c r="G222" s="36">
        <v>0</v>
      </c>
      <c r="H222" s="11" t="str">
        <f t="shared" si="56"/>
        <v>N/A</v>
      </c>
      <c r="I222" s="12" t="s">
        <v>1746</v>
      </c>
      <c r="J222" s="12" t="s">
        <v>1746</v>
      </c>
      <c r="K222" s="43" t="s">
        <v>739</v>
      </c>
      <c r="L222" s="9" t="str">
        <f t="shared" si="57"/>
        <v>N/A</v>
      </c>
    </row>
    <row r="223" spans="1:12" ht="25" x14ac:dyDescent="0.25">
      <c r="A223" s="18" t="s">
        <v>1075</v>
      </c>
      <c r="B223" s="35" t="s">
        <v>213</v>
      </c>
      <c r="C223" s="36">
        <v>0</v>
      </c>
      <c r="D223" s="11" t="str">
        <f t="shared" si="54"/>
        <v>N/A</v>
      </c>
      <c r="E223" s="36">
        <v>0</v>
      </c>
      <c r="F223" s="11" t="str">
        <f t="shared" si="55"/>
        <v>N/A</v>
      </c>
      <c r="G223" s="36">
        <v>0</v>
      </c>
      <c r="H223" s="11" t="str">
        <f t="shared" si="56"/>
        <v>N/A</v>
      </c>
      <c r="I223" s="12" t="s">
        <v>1746</v>
      </c>
      <c r="J223" s="12" t="s">
        <v>1746</v>
      </c>
      <c r="K223" s="43" t="s">
        <v>739</v>
      </c>
      <c r="L223" s="9" t="str">
        <f t="shared" si="57"/>
        <v>N/A</v>
      </c>
    </row>
    <row r="224" spans="1:12" ht="25" x14ac:dyDescent="0.25">
      <c r="A224" s="18" t="s">
        <v>1076</v>
      </c>
      <c r="B224" s="35" t="s">
        <v>213</v>
      </c>
      <c r="C224" s="36">
        <v>0</v>
      </c>
      <c r="D224" s="11" t="str">
        <f t="shared" si="54"/>
        <v>N/A</v>
      </c>
      <c r="E224" s="36">
        <v>0</v>
      </c>
      <c r="F224" s="11" t="str">
        <f t="shared" si="55"/>
        <v>N/A</v>
      </c>
      <c r="G224" s="36">
        <v>0</v>
      </c>
      <c r="H224" s="11" t="str">
        <f t="shared" ref="H224:H230" si="58">IF($B224="N/A","N/A",IF(G224&gt;10,"No",IF(G224&lt;-10,"No","Yes")))</f>
        <v>N/A</v>
      </c>
      <c r="I224" s="12" t="s">
        <v>1746</v>
      </c>
      <c r="J224" s="12" t="s">
        <v>1746</v>
      </c>
      <c r="K224" s="43" t="s">
        <v>739</v>
      </c>
      <c r="L224" s="9" t="str">
        <f t="shared" ref="L224:L235" si="59">IF(J224="Div by 0", "N/A", IF(K224="N/A","N/A", IF(J224&gt;VALUE(MID(K224,1,2)), "No", IF(J224&lt;-1*VALUE(MID(K224,1,2)), "No", "Yes"))))</f>
        <v>N/A</v>
      </c>
    </row>
    <row r="225" spans="1:12" x14ac:dyDescent="0.25">
      <c r="A225" s="6" t="s">
        <v>1077</v>
      </c>
      <c r="B225" s="35" t="s">
        <v>213</v>
      </c>
      <c r="C225" s="36">
        <v>0</v>
      </c>
      <c r="D225" s="11" t="str">
        <f t="shared" si="54"/>
        <v>N/A</v>
      </c>
      <c r="E225" s="36">
        <v>0</v>
      </c>
      <c r="F225" s="11" t="str">
        <f t="shared" si="55"/>
        <v>N/A</v>
      </c>
      <c r="G225" s="36">
        <v>0</v>
      </c>
      <c r="H225" s="11" t="str">
        <f t="shared" si="58"/>
        <v>N/A</v>
      </c>
      <c r="I225" s="12" t="s">
        <v>1746</v>
      </c>
      <c r="J225" s="12" t="s">
        <v>1746</v>
      </c>
      <c r="K225" s="43" t="s">
        <v>739</v>
      </c>
      <c r="L225" s="9" t="str">
        <f t="shared" si="59"/>
        <v>N/A</v>
      </c>
    </row>
    <row r="226" spans="1:12" ht="25" x14ac:dyDescent="0.25">
      <c r="A226" s="18" t="s">
        <v>1078</v>
      </c>
      <c r="B226" s="35" t="s">
        <v>213</v>
      </c>
      <c r="C226" s="36">
        <v>0</v>
      </c>
      <c r="D226" s="11" t="str">
        <f t="shared" si="54"/>
        <v>N/A</v>
      </c>
      <c r="E226" s="36">
        <v>0</v>
      </c>
      <c r="F226" s="11" t="str">
        <f t="shared" si="55"/>
        <v>N/A</v>
      </c>
      <c r="G226" s="36">
        <v>0</v>
      </c>
      <c r="H226" s="11" t="str">
        <f t="shared" si="58"/>
        <v>N/A</v>
      </c>
      <c r="I226" s="12" t="s">
        <v>1746</v>
      </c>
      <c r="J226" s="12" t="s">
        <v>1746</v>
      </c>
      <c r="K226" s="43" t="s">
        <v>739</v>
      </c>
      <c r="L226" s="9" t="str">
        <f t="shared" si="59"/>
        <v>N/A</v>
      </c>
    </row>
    <row r="227" spans="1:12" ht="25" x14ac:dyDescent="0.25">
      <c r="A227" s="18" t="s">
        <v>1079</v>
      </c>
      <c r="B227" s="35" t="s">
        <v>213</v>
      </c>
      <c r="C227" s="36">
        <v>0</v>
      </c>
      <c r="D227" s="11" t="str">
        <f t="shared" si="54"/>
        <v>N/A</v>
      </c>
      <c r="E227" s="36">
        <v>0</v>
      </c>
      <c r="F227" s="11" t="str">
        <f t="shared" si="55"/>
        <v>N/A</v>
      </c>
      <c r="G227" s="36">
        <v>0</v>
      </c>
      <c r="H227" s="11" t="str">
        <f t="shared" si="58"/>
        <v>N/A</v>
      </c>
      <c r="I227" s="12" t="s">
        <v>1746</v>
      </c>
      <c r="J227" s="12" t="s">
        <v>1746</v>
      </c>
      <c r="K227" s="43" t="s">
        <v>739</v>
      </c>
      <c r="L227" s="9" t="str">
        <f t="shared" si="59"/>
        <v>N/A</v>
      </c>
    </row>
    <row r="228" spans="1:12" ht="25" x14ac:dyDescent="0.25">
      <c r="A228" s="18" t="s">
        <v>1080</v>
      </c>
      <c r="B228" s="35" t="s">
        <v>213</v>
      </c>
      <c r="C228" s="36">
        <v>0</v>
      </c>
      <c r="D228" s="11" t="str">
        <f t="shared" si="54"/>
        <v>N/A</v>
      </c>
      <c r="E228" s="36">
        <v>0</v>
      </c>
      <c r="F228" s="11" t="str">
        <f t="shared" si="55"/>
        <v>N/A</v>
      </c>
      <c r="G228" s="36">
        <v>0</v>
      </c>
      <c r="H228" s="11" t="str">
        <f t="shared" si="58"/>
        <v>N/A</v>
      </c>
      <c r="I228" s="12" t="s">
        <v>1746</v>
      </c>
      <c r="J228" s="12" t="s">
        <v>1746</v>
      </c>
      <c r="K228" s="43" t="s">
        <v>739</v>
      </c>
      <c r="L228" s="9" t="str">
        <f t="shared" si="59"/>
        <v>N/A</v>
      </c>
    </row>
    <row r="229" spans="1:12" ht="25" x14ac:dyDescent="0.25">
      <c r="A229" s="18" t="s">
        <v>1081</v>
      </c>
      <c r="B229" s="35" t="s">
        <v>213</v>
      </c>
      <c r="C229" s="36">
        <v>0</v>
      </c>
      <c r="D229" s="11" t="str">
        <f t="shared" si="54"/>
        <v>N/A</v>
      </c>
      <c r="E229" s="36">
        <v>0</v>
      </c>
      <c r="F229" s="11" t="str">
        <f t="shared" si="55"/>
        <v>N/A</v>
      </c>
      <c r="G229" s="36">
        <v>0</v>
      </c>
      <c r="H229" s="11" t="str">
        <f t="shared" si="58"/>
        <v>N/A</v>
      </c>
      <c r="I229" s="12" t="s">
        <v>1746</v>
      </c>
      <c r="J229" s="12" t="s">
        <v>1746</v>
      </c>
      <c r="K229" s="43" t="s">
        <v>739</v>
      </c>
      <c r="L229" s="9" t="str">
        <f t="shared" si="59"/>
        <v>N/A</v>
      </c>
    </row>
    <row r="230" spans="1:12" ht="25" x14ac:dyDescent="0.25">
      <c r="A230" s="18" t="s">
        <v>1082</v>
      </c>
      <c r="B230" s="35" t="s">
        <v>213</v>
      </c>
      <c r="C230" s="36">
        <v>0</v>
      </c>
      <c r="D230" s="11" t="str">
        <f t="shared" si="54"/>
        <v>N/A</v>
      </c>
      <c r="E230" s="36">
        <v>0</v>
      </c>
      <c r="F230" s="11" t="str">
        <f t="shared" si="55"/>
        <v>N/A</v>
      </c>
      <c r="G230" s="36">
        <v>0</v>
      </c>
      <c r="H230" s="11" t="str">
        <f t="shared" si="58"/>
        <v>N/A</v>
      </c>
      <c r="I230" s="12" t="s">
        <v>1746</v>
      </c>
      <c r="J230" s="12" t="s">
        <v>1746</v>
      </c>
      <c r="K230" s="43" t="s">
        <v>739</v>
      </c>
      <c r="L230" s="9" t="str">
        <f t="shared" si="59"/>
        <v>N/A</v>
      </c>
    </row>
    <row r="231" spans="1:12" x14ac:dyDescent="0.25">
      <c r="A231" s="18" t="s">
        <v>1083</v>
      </c>
      <c r="B231" s="35" t="s">
        <v>289</v>
      </c>
      <c r="C231" s="8" t="s">
        <v>1746</v>
      </c>
      <c r="D231" s="11" t="str">
        <f>IF($B231="N/A","N/A",IF(C231&lt;15,"Yes","No"))</f>
        <v>No</v>
      </c>
      <c r="E231" s="8" t="s">
        <v>1746</v>
      </c>
      <c r="F231" s="11" t="str">
        <f>IF($B231="N/A","N/A",IF(E231&lt;15,"Yes","No"))</f>
        <v>No</v>
      </c>
      <c r="G231" s="8" t="s">
        <v>1746</v>
      </c>
      <c r="H231" s="11" t="str">
        <f>IF($B231="N/A","N/A",IF(G231&lt;15,"Yes","No"))</f>
        <v>No</v>
      </c>
      <c r="I231" s="12" t="s">
        <v>1746</v>
      </c>
      <c r="J231" s="12" t="s">
        <v>1746</v>
      </c>
      <c r="K231" s="43" t="s">
        <v>739</v>
      </c>
      <c r="L231" s="9" t="str">
        <f t="shared" si="59"/>
        <v>N/A</v>
      </c>
    </row>
    <row r="232" spans="1:12" x14ac:dyDescent="0.25">
      <c r="A232" s="18" t="s">
        <v>1084</v>
      </c>
      <c r="B232" s="35" t="s">
        <v>213</v>
      </c>
      <c r="C232" s="36" t="s">
        <v>213</v>
      </c>
      <c r="D232" s="11" t="str">
        <f t="shared" ref="D232" si="60">IF($B232="N/A","N/A",IF(C232&gt;10,"No",IF(C232&lt;-10,"No","Yes")))</f>
        <v>N/A</v>
      </c>
      <c r="E232" s="36">
        <v>21502</v>
      </c>
      <c r="F232" s="11" t="str">
        <f t="shared" ref="F232" si="61">IF($B232="N/A","N/A",IF(E232&gt;10,"No",IF(E232&lt;-10,"No","Yes")))</f>
        <v>N/A</v>
      </c>
      <c r="G232" s="36">
        <v>23227</v>
      </c>
      <c r="H232" s="11" t="str">
        <f t="shared" ref="H232" si="62">IF($B232="N/A","N/A",IF(G232&gt;10,"No",IF(G232&lt;-10,"No","Yes")))</f>
        <v>N/A</v>
      </c>
      <c r="I232" s="12" t="s">
        <v>213</v>
      </c>
      <c r="J232" s="12">
        <v>8.0229999999999997</v>
      </c>
      <c r="K232" s="43" t="s">
        <v>739</v>
      </c>
      <c r="L232" s="9" t="str">
        <f t="shared" si="59"/>
        <v>Yes</v>
      </c>
    </row>
    <row r="233" spans="1:12" x14ac:dyDescent="0.25">
      <c r="A233" s="18" t="s">
        <v>1085</v>
      </c>
      <c r="B233" s="35" t="s">
        <v>279</v>
      </c>
      <c r="C233" s="8">
        <v>100</v>
      </c>
      <c r="D233" s="11" t="str">
        <f>IF($B233="N/A","N/A",IF(C233&lt;10,"Yes","No"))</f>
        <v>No</v>
      </c>
      <c r="E233" s="8">
        <v>100</v>
      </c>
      <c r="F233" s="11" t="str">
        <f>IF($B233="N/A","N/A",IF(E233&lt;10,"Yes","No"))</f>
        <v>No</v>
      </c>
      <c r="G233" s="8">
        <v>100</v>
      </c>
      <c r="H233" s="11" t="str">
        <f>IF($B233="N/A","N/A",IF(G233&lt;10,"Yes","No"))</f>
        <v>No</v>
      </c>
      <c r="I233" s="12">
        <v>0</v>
      </c>
      <c r="J233" s="12">
        <v>0</v>
      </c>
      <c r="K233" s="43" t="s">
        <v>739</v>
      </c>
      <c r="L233" s="9" t="str">
        <f t="shared" si="59"/>
        <v>Yes</v>
      </c>
    </row>
    <row r="234" spans="1:12" x14ac:dyDescent="0.25">
      <c r="A234" s="2" t="s">
        <v>72</v>
      </c>
      <c r="B234" s="35" t="s">
        <v>213</v>
      </c>
      <c r="C234" s="8" t="s">
        <v>1746</v>
      </c>
      <c r="D234" s="11" t="str">
        <f t="shared" si="54"/>
        <v>N/A</v>
      </c>
      <c r="E234" s="8" t="s">
        <v>1746</v>
      </c>
      <c r="F234" s="11" t="str">
        <f t="shared" si="55"/>
        <v>N/A</v>
      </c>
      <c r="G234" s="8" t="s">
        <v>1746</v>
      </c>
      <c r="H234" s="11" t="str">
        <f>IF($B234="N/A","N/A",IF(G234&gt;10,"No",IF(G234&lt;-10,"No","Yes")))</f>
        <v>N/A</v>
      </c>
      <c r="I234" s="12" t="s">
        <v>1746</v>
      </c>
      <c r="J234" s="12" t="s">
        <v>1746</v>
      </c>
      <c r="K234" s="43" t="s">
        <v>739</v>
      </c>
      <c r="L234" s="9" t="str">
        <f t="shared" si="59"/>
        <v>N/A</v>
      </c>
    </row>
    <row r="235" spans="1:12" ht="25" x14ac:dyDescent="0.25">
      <c r="A235" s="18" t="s">
        <v>1086</v>
      </c>
      <c r="B235" s="35" t="s">
        <v>289</v>
      </c>
      <c r="C235" s="9" t="s">
        <v>1746</v>
      </c>
      <c r="D235" s="11" t="str">
        <f>IF($B235="N/A","N/A",IF(C235&lt;15,"Yes","No"))</f>
        <v>No</v>
      </c>
      <c r="E235" s="9" t="s">
        <v>1746</v>
      </c>
      <c r="F235" s="11" t="str">
        <f>IF($B235="N/A","N/A",IF(E235&lt;15,"Yes","No"))</f>
        <v>No</v>
      </c>
      <c r="G235" s="9" t="s">
        <v>1746</v>
      </c>
      <c r="H235" s="11" t="str">
        <f>IF($B235="N/A","N/A",IF(G235&lt;15,"Yes","No"))</f>
        <v>No</v>
      </c>
      <c r="I235" s="12" t="s">
        <v>1746</v>
      </c>
      <c r="J235" s="12" t="s">
        <v>1746</v>
      </c>
      <c r="K235" s="43" t="s">
        <v>739</v>
      </c>
      <c r="L235" s="9" t="str">
        <f t="shared" si="59"/>
        <v>N/A</v>
      </c>
    </row>
    <row r="236" spans="1:12" ht="25" x14ac:dyDescent="0.25">
      <c r="A236" s="18" t="s">
        <v>152</v>
      </c>
      <c r="B236" s="35" t="s">
        <v>213</v>
      </c>
      <c r="C236" s="36">
        <v>0</v>
      </c>
      <c r="D236" s="11" t="str">
        <f>IF($B236="N/A","N/A",IF(C236&gt;10,"No",IF(C236&lt;-10,"No","Yes")))</f>
        <v>N/A</v>
      </c>
      <c r="E236" s="36">
        <v>0</v>
      </c>
      <c r="F236" s="11" t="str">
        <f>IF($B236="N/A","N/A",IF(E236&gt;10,"No",IF(E236&lt;-10,"No","Yes")))</f>
        <v>N/A</v>
      </c>
      <c r="G236" s="36">
        <v>0</v>
      </c>
      <c r="H236" s="11" t="str">
        <f>IF($B236="N/A","N/A",IF(G236&gt;10,"No",IF(G236&lt;-10,"No","Yes")))</f>
        <v>N/A</v>
      </c>
      <c r="I236" s="12" t="s">
        <v>1746</v>
      </c>
      <c r="J236" s="12" t="s">
        <v>1746</v>
      </c>
      <c r="K236" s="43" t="s">
        <v>739</v>
      </c>
      <c r="L236" s="9" t="str">
        <f>IF(J236="Div by 0", "N/A", IF(K236="N/A","N/A", IF(J236&gt;VALUE(MID(K236,1,2)), "No", IF(J236&lt;-1*VALUE(MID(K236,1,2)), "No", "Yes"))))</f>
        <v>N/A</v>
      </c>
    </row>
    <row r="237" spans="1:12" x14ac:dyDescent="0.25">
      <c r="A237" s="18" t="s">
        <v>1087</v>
      </c>
      <c r="B237" s="35" t="s">
        <v>213</v>
      </c>
      <c r="C237" s="36">
        <v>23095</v>
      </c>
      <c r="D237" s="11" t="str">
        <f t="shared" ref="D237:D242" si="63">IF($B237="N/A","N/A",IF(C237&gt;10,"No",IF(C237&lt;-10,"No","Yes")))</f>
        <v>N/A</v>
      </c>
      <c r="E237" s="36">
        <v>21502</v>
      </c>
      <c r="F237" s="11" t="str">
        <f t="shared" ref="F237:F242" si="64">IF($B237="N/A","N/A",IF(E237&gt;10,"No",IF(E237&lt;-10,"No","Yes")))</f>
        <v>N/A</v>
      </c>
      <c r="G237" s="36">
        <v>23227</v>
      </c>
      <c r="H237" s="11" t="str">
        <f>IF($B237="N/A","N/A",IF(G237&gt;10,"No",IF(G237&lt;-10,"No","Yes")))</f>
        <v>N/A</v>
      </c>
      <c r="I237" s="12">
        <v>-6.9</v>
      </c>
      <c r="J237" s="12">
        <v>8.0229999999999997</v>
      </c>
      <c r="K237" s="43" t="s">
        <v>739</v>
      </c>
      <c r="L237" s="9" t="str">
        <f>IF(J237="Div by 0", "N/A", IF(OR(J237="N/A",K237="N/A"),"N/A", IF(J237&gt;VALUE(MID(K237,1,2)), "No", IF(J237&lt;-1*VALUE(MID(K237,1,2)), "No", "Yes"))))</f>
        <v>Yes</v>
      </c>
    </row>
    <row r="238" spans="1:12" ht="25" x14ac:dyDescent="0.25">
      <c r="A238" s="18" t="s">
        <v>1088</v>
      </c>
      <c r="B238" s="35" t="s">
        <v>213</v>
      </c>
      <c r="C238" s="8" t="s">
        <v>213</v>
      </c>
      <c r="D238" s="11" t="str">
        <f t="shared" si="63"/>
        <v>N/A</v>
      </c>
      <c r="E238" s="8" t="s">
        <v>213</v>
      </c>
      <c r="F238" s="11" t="str">
        <f t="shared" si="64"/>
        <v>N/A</v>
      </c>
      <c r="G238" s="8" t="s">
        <v>1746</v>
      </c>
      <c r="H238" s="11" t="str">
        <f t="shared" ref="H238:H242" si="65">IF($B238="N/A","N/A",IF(G238&gt;10,"No",IF(G238&lt;-10,"No","Yes")))</f>
        <v>N/A</v>
      </c>
      <c r="I238" s="12" t="s">
        <v>213</v>
      </c>
      <c r="J238" s="12" t="s">
        <v>213</v>
      </c>
      <c r="K238" s="43" t="s">
        <v>213</v>
      </c>
      <c r="L238" s="9" t="str">
        <f t="shared" ref="L238:L242" si="66">IF(J238="Div by 0", "N/A", IF(OR(J238="N/A",K238="N/A"),"N/A", IF(J238&gt;VALUE(MID(K238,1,2)), "No", IF(J238&lt;-1*VALUE(MID(K238,1,2)), "No", "Yes"))))</f>
        <v>N/A</v>
      </c>
    </row>
    <row r="239" spans="1:12" ht="25" x14ac:dyDescent="0.25">
      <c r="A239" s="2" t="s">
        <v>1089</v>
      </c>
      <c r="B239" s="35" t="s">
        <v>213</v>
      </c>
      <c r="C239" s="36" t="s">
        <v>213</v>
      </c>
      <c r="D239" s="11" t="str">
        <f t="shared" si="63"/>
        <v>N/A</v>
      </c>
      <c r="E239" s="36" t="s">
        <v>213</v>
      </c>
      <c r="F239" s="11" t="str">
        <f t="shared" si="64"/>
        <v>N/A</v>
      </c>
      <c r="G239" s="36">
        <v>0</v>
      </c>
      <c r="H239" s="11" t="str">
        <f t="shared" si="65"/>
        <v>N/A</v>
      </c>
      <c r="I239" s="12" t="s">
        <v>213</v>
      </c>
      <c r="J239" s="12" t="s">
        <v>213</v>
      </c>
      <c r="K239" s="43" t="s">
        <v>213</v>
      </c>
      <c r="L239" s="9" t="str">
        <f t="shared" si="66"/>
        <v>N/A</v>
      </c>
    </row>
    <row r="240" spans="1:12" ht="25" x14ac:dyDescent="0.25">
      <c r="A240" s="18" t="s">
        <v>1090</v>
      </c>
      <c r="B240" s="35" t="s">
        <v>213</v>
      </c>
      <c r="C240" s="8" t="s">
        <v>213</v>
      </c>
      <c r="D240" s="11" t="str">
        <f t="shared" si="63"/>
        <v>N/A</v>
      </c>
      <c r="E240" s="8" t="s">
        <v>213</v>
      </c>
      <c r="F240" s="11" t="str">
        <f t="shared" si="64"/>
        <v>N/A</v>
      </c>
      <c r="G240" s="8" t="s">
        <v>1746</v>
      </c>
      <c r="H240" s="11" t="str">
        <f t="shared" si="65"/>
        <v>N/A</v>
      </c>
      <c r="I240" s="12" t="s">
        <v>213</v>
      </c>
      <c r="J240" s="12" t="s">
        <v>213</v>
      </c>
      <c r="K240" s="43" t="s">
        <v>213</v>
      </c>
      <c r="L240" s="9" t="str">
        <f t="shared" si="66"/>
        <v>N/A</v>
      </c>
    </row>
    <row r="241" spans="1:12" x14ac:dyDescent="0.25">
      <c r="A241" s="18" t="s">
        <v>1091</v>
      </c>
      <c r="B241" s="35" t="s">
        <v>213</v>
      </c>
      <c r="C241" s="36" t="s">
        <v>213</v>
      </c>
      <c r="D241" s="11" t="str">
        <f t="shared" si="63"/>
        <v>N/A</v>
      </c>
      <c r="E241" s="36" t="s">
        <v>213</v>
      </c>
      <c r="F241" s="11" t="str">
        <f t="shared" si="64"/>
        <v>N/A</v>
      </c>
      <c r="G241" s="36">
        <v>0</v>
      </c>
      <c r="H241" s="11" t="str">
        <f t="shared" si="65"/>
        <v>N/A</v>
      </c>
      <c r="I241" s="12" t="s">
        <v>213</v>
      </c>
      <c r="J241" s="12" t="s">
        <v>213</v>
      </c>
      <c r="K241" s="43" t="s">
        <v>213</v>
      </c>
      <c r="L241" s="9" t="str">
        <f t="shared" si="66"/>
        <v>N/A</v>
      </c>
    </row>
    <row r="242" spans="1:12" ht="25" x14ac:dyDescent="0.25">
      <c r="A242" s="18" t="s">
        <v>1092</v>
      </c>
      <c r="B242" s="35" t="s">
        <v>213</v>
      </c>
      <c r="C242" s="8" t="s">
        <v>213</v>
      </c>
      <c r="D242" s="11" t="str">
        <f t="shared" si="63"/>
        <v>N/A</v>
      </c>
      <c r="E242" s="8" t="s">
        <v>213</v>
      </c>
      <c r="F242" s="11" t="str">
        <f t="shared" si="64"/>
        <v>N/A</v>
      </c>
      <c r="G242" s="8" t="s">
        <v>1746</v>
      </c>
      <c r="H242" s="11" t="str">
        <f t="shared" si="65"/>
        <v>N/A</v>
      </c>
      <c r="I242" s="12" t="s">
        <v>213</v>
      </c>
      <c r="J242" s="12" t="s">
        <v>213</v>
      </c>
      <c r="K242" s="43" t="s">
        <v>213</v>
      </c>
      <c r="L242" s="9" t="str">
        <f t="shared" si="66"/>
        <v>N/A</v>
      </c>
    </row>
    <row r="243" spans="1:12" x14ac:dyDescent="0.25">
      <c r="A243" s="6" t="s">
        <v>1093</v>
      </c>
      <c r="B243" s="35" t="s">
        <v>213</v>
      </c>
      <c r="C243" s="36">
        <v>1473016</v>
      </c>
      <c r="D243" s="11" t="str">
        <f>IF($B243="N/A","N/A",IF(C243&gt;10,"No",IF(C243&lt;-10,"No","Yes")))</f>
        <v>N/A</v>
      </c>
      <c r="E243" s="36">
        <v>1309962</v>
      </c>
      <c r="F243" s="11" t="str">
        <f>IF($B243="N/A","N/A",IF(E243&gt;10,"No",IF(E243&lt;-10,"No","Yes")))</f>
        <v>N/A</v>
      </c>
      <c r="G243" s="36">
        <v>1249738</v>
      </c>
      <c r="H243" s="11" t="str">
        <f>IF($B243="N/A","N/A",IF(G243&gt;10,"No",IF(G243&lt;-10,"No","Yes")))</f>
        <v>N/A</v>
      </c>
      <c r="I243" s="12">
        <v>-11.1</v>
      </c>
      <c r="J243" s="12">
        <v>-4.5999999999999996</v>
      </c>
      <c r="K243" s="43" t="s">
        <v>739</v>
      </c>
      <c r="L243" s="9" t="str">
        <f t="shared" ref="L243:L276" si="67">IF(J243="Div by 0", "N/A", IF(K243="N/A","N/A", IF(J243&gt;VALUE(MID(K243,1,2)), "No", IF(J243&lt;-1*VALUE(MID(K243,1,2)), "No", "Yes"))))</f>
        <v>Yes</v>
      </c>
    </row>
    <row r="244" spans="1:12" x14ac:dyDescent="0.25">
      <c r="A244" s="2" t="s">
        <v>1094</v>
      </c>
      <c r="B244" s="35" t="s">
        <v>213</v>
      </c>
      <c r="C244" s="8">
        <v>6.2800557556000003</v>
      </c>
      <c r="D244" s="11" t="str">
        <f>IF($B244="N/A","N/A",IF(C244&gt;10,"No",IF(C244&lt;-10,"No","Yes")))</f>
        <v>N/A</v>
      </c>
      <c r="E244" s="8">
        <v>1.878986611</v>
      </c>
      <c r="F244" s="11" t="str">
        <f>IF($B244="N/A","N/A",IF(E244&gt;10,"No",IF(E244&lt;-10,"No","Yes")))</f>
        <v>N/A</v>
      </c>
      <c r="G244" s="8">
        <v>3.1550400735999999</v>
      </c>
      <c r="H244" s="11" t="str">
        <f>IF($B244="N/A","N/A",IF(G244&gt;10,"No",IF(G244&lt;-10,"No","Yes")))</f>
        <v>N/A</v>
      </c>
      <c r="I244" s="12">
        <v>-70.099999999999994</v>
      </c>
      <c r="J244" s="12">
        <v>67.91</v>
      </c>
      <c r="K244" s="43" t="s">
        <v>739</v>
      </c>
      <c r="L244" s="9" t="str">
        <f t="shared" si="67"/>
        <v>No</v>
      </c>
    </row>
    <row r="245" spans="1:12" x14ac:dyDescent="0.25">
      <c r="A245" s="2" t="s">
        <v>1095</v>
      </c>
      <c r="B245" s="35" t="s">
        <v>213</v>
      </c>
      <c r="C245" s="8">
        <v>97.870866844999995</v>
      </c>
      <c r="D245" s="11" t="str">
        <f>IF($B245="N/A","N/A",IF(C245&gt;10,"No",IF(C245&lt;-10,"No","Yes")))</f>
        <v>N/A</v>
      </c>
      <c r="E245" s="8">
        <v>98.189731260000002</v>
      </c>
      <c r="F245" s="11" t="str">
        <f>IF($B245="N/A","N/A",IF(E245&gt;10,"No",IF(E245&lt;-10,"No","Yes")))</f>
        <v>N/A</v>
      </c>
      <c r="G245" s="8">
        <v>98.480492701000003</v>
      </c>
      <c r="H245" s="11" t="str">
        <f>IF($B245="N/A","N/A",IF(G245&gt;10,"No",IF(G245&lt;-10,"No","Yes")))</f>
        <v>N/A</v>
      </c>
      <c r="I245" s="12">
        <v>0.32579999999999998</v>
      </c>
      <c r="J245" s="12">
        <v>0.29609999999999997</v>
      </c>
      <c r="K245" s="43" t="s">
        <v>739</v>
      </c>
      <c r="L245" s="9" t="str">
        <f t="shared" si="67"/>
        <v>Yes</v>
      </c>
    </row>
    <row r="246" spans="1:12" x14ac:dyDescent="0.25">
      <c r="A246" s="2" t="s">
        <v>1096</v>
      </c>
      <c r="B246" s="35" t="s">
        <v>213</v>
      </c>
      <c r="C246" s="8">
        <v>93.750627346000002</v>
      </c>
      <c r="D246" s="11" t="str">
        <f t="shared" ref="D246:D274" si="68">IF($B246="N/A","N/A",IF(C246&gt;10,"No",IF(C246&lt;-10,"No","Yes")))</f>
        <v>N/A</v>
      </c>
      <c r="E246" s="8">
        <v>88.434259932000003</v>
      </c>
      <c r="F246" s="11" t="str">
        <f t="shared" ref="F246:F274" si="69">IF($B246="N/A","N/A",IF(E246&gt;10,"No",IF(E246&lt;-10,"No","Yes")))</f>
        <v>N/A</v>
      </c>
      <c r="G246" s="8">
        <v>91.076704313999997</v>
      </c>
      <c r="H246" s="11" t="str">
        <f t="shared" ref="H246:H274" si="70">IF($B246="N/A","N/A",IF(G246&gt;10,"No",IF(G246&lt;-10,"No","Yes")))</f>
        <v>N/A</v>
      </c>
      <c r="I246" s="12">
        <v>-5.67</v>
      </c>
      <c r="J246" s="12">
        <v>2.988</v>
      </c>
      <c r="K246" s="43" t="s">
        <v>739</v>
      </c>
      <c r="L246" s="9" t="str">
        <f t="shared" si="67"/>
        <v>Yes</v>
      </c>
    </row>
    <row r="247" spans="1:12" x14ac:dyDescent="0.25">
      <c r="A247" s="2" t="s">
        <v>1097</v>
      </c>
      <c r="B247" s="35" t="s">
        <v>213</v>
      </c>
      <c r="C247" s="8">
        <v>99.883023726999994</v>
      </c>
      <c r="D247" s="11" t="str">
        <f t="shared" si="68"/>
        <v>N/A</v>
      </c>
      <c r="E247" s="8">
        <v>99.892390336999995</v>
      </c>
      <c r="F247" s="11" t="str">
        <f t="shared" si="69"/>
        <v>N/A</v>
      </c>
      <c r="G247" s="8">
        <v>99.817413439000006</v>
      </c>
      <c r="H247" s="11" t="str">
        <f t="shared" si="70"/>
        <v>N/A</v>
      </c>
      <c r="I247" s="12">
        <v>9.4000000000000004E-3</v>
      </c>
      <c r="J247" s="12">
        <v>-7.4999999999999997E-2</v>
      </c>
      <c r="K247" s="43" t="s">
        <v>739</v>
      </c>
      <c r="L247" s="9" t="str">
        <f t="shared" si="67"/>
        <v>Yes</v>
      </c>
    </row>
    <row r="248" spans="1:12" x14ac:dyDescent="0.25">
      <c r="A248" s="2" t="s">
        <v>1098</v>
      </c>
      <c r="B248" s="35" t="s">
        <v>213</v>
      </c>
      <c r="C248" s="8">
        <v>38.103930982000001</v>
      </c>
      <c r="D248" s="11" t="str">
        <f t="shared" si="68"/>
        <v>N/A</v>
      </c>
      <c r="E248" s="8">
        <v>38.071333367000001</v>
      </c>
      <c r="F248" s="11" t="str">
        <f t="shared" si="69"/>
        <v>N/A</v>
      </c>
      <c r="G248" s="8">
        <v>44.964304517999999</v>
      </c>
      <c r="H248" s="11" t="str">
        <f t="shared" si="70"/>
        <v>N/A</v>
      </c>
      <c r="I248" s="12">
        <v>-8.5999999999999993E-2</v>
      </c>
      <c r="J248" s="12">
        <v>18.11</v>
      </c>
      <c r="K248" s="43" t="s">
        <v>739</v>
      </c>
      <c r="L248" s="9" t="str">
        <f t="shared" si="67"/>
        <v>Yes</v>
      </c>
    </row>
    <row r="249" spans="1:12" x14ac:dyDescent="0.25">
      <c r="A249" s="6" t="s">
        <v>1099</v>
      </c>
      <c r="B249" s="35" t="s">
        <v>213</v>
      </c>
      <c r="C249" s="36">
        <v>0</v>
      </c>
      <c r="D249" s="11" t="str">
        <f t="shared" si="68"/>
        <v>N/A</v>
      </c>
      <c r="E249" s="36">
        <v>0</v>
      </c>
      <c r="F249" s="11" t="str">
        <f t="shared" si="69"/>
        <v>N/A</v>
      </c>
      <c r="G249" s="36">
        <v>0</v>
      </c>
      <c r="H249" s="11" t="str">
        <f t="shared" si="70"/>
        <v>N/A</v>
      </c>
      <c r="I249" s="12" t="s">
        <v>1746</v>
      </c>
      <c r="J249" s="12" t="s">
        <v>1746</v>
      </c>
      <c r="K249" s="43" t="s">
        <v>739</v>
      </c>
      <c r="L249" s="9" t="str">
        <f t="shared" si="67"/>
        <v>N/A</v>
      </c>
    </row>
    <row r="250" spans="1:12" x14ac:dyDescent="0.25">
      <c r="A250" s="2" t="s">
        <v>1100</v>
      </c>
      <c r="B250" s="35" t="s">
        <v>213</v>
      </c>
      <c r="C250" s="8">
        <v>0</v>
      </c>
      <c r="D250" s="11" t="str">
        <f t="shared" si="68"/>
        <v>N/A</v>
      </c>
      <c r="E250" s="8">
        <v>0</v>
      </c>
      <c r="F250" s="11" t="str">
        <f t="shared" si="69"/>
        <v>N/A</v>
      </c>
      <c r="G250" s="8">
        <v>0</v>
      </c>
      <c r="H250" s="11" t="str">
        <f t="shared" si="70"/>
        <v>N/A</v>
      </c>
      <c r="I250" s="12" t="s">
        <v>1746</v>
      </c>
      <c r="J250" s="12" t="s">
        <v>1746</v>
      </c>
      <c r="K250" s="43" t="s">
        <v>739</v>
      </c>
      <c r="L250" s="9" t="str">
        <f t="shared" si="67"/>
        <v>N/A</v>
      </c>
    </row>
    <row r="251" spans="1:12" x14ac:dyDescent="0.25">
      <c r="A251" s="2" t="s">
        <v>1101</v>
      </c>
      <c r="B251" s="35" t="s">
        <v>213</v>
      </c>
      <c r="C251" s="8">
        <v>0</v>
      </c>
      <c r="D251" s="11" t="str">
        <f t="shared" si="68"/>
        <v>N/A</v>
      </c>
      <c r="E251" s="8">
        <v>0</v>
      </c>
      <c r="F251" s="11" t="str">
        <f t="shared" si="69"/>
        <v>N/A</v>
      </c>
      <c r="G251" s="8">
        <v>0</v>
      </c>
      <c r="H251" s="11" t="str">
        <f t="shared" si="70"/>
        <v>N/A</v>
      </c>
      <c r="I251" s="12" t="s">
        <v>1746</v>
      </c>
      <c r="J251" s="12" t="s">
        <v>1746</v>
      </c>
      <c r="K251" s="43" t="s">
        <v>739</v>
      </c>
      <c r="L251" s="9" t="str">
        <f t="shared" si="67"/>
        <v>N/A</v>
      </c>
    </row>
    <row r="252" spans="1:12" x14ac:dyDescent="0.25">
      <c r="A252" s="2" t="s">
        <v>1102</v>
      </c>
      <c r="B252" s="35" t="s">
        <v>213</v>
      </c>
      <c r="C252" s="8">
        <v>0</v>
      </c>
      <c r="D252" s="11" t="str">
        <f t="shared" si="68"/>
        <v>N/A</v>
      </c>
      <c r="E252" s="8">
        <v>0</v>
      </c>
      <c r="F252" s="11" t="str">
        <f t="shared" si="69"/>
        <v>N/A</v>
      </c>
      <c r="G252" s="8">
        <v>0</v>
      </c>
      <c r="H252" s="11" t="str">
        <f t="shared" si="70"/>
        <v>N/A</v>
      </c>
      <c r="I252" s="12" t="s">
        <v>1746</v>
      </c>
      <c r="J252" s="12" t="s">
        <v>1746</v>
      </c>
      <c r="K252" s="43" t="s">
        <v>739</v>
      </c>
      <c r="L252" s="9" t="str">
        <f t="shared" si="67"/>
        <v>N/A</v>
      </c>
    </row>
    <row r="253" spans="1:12" x14ac:dyDescent="0.25">
      <c r="A253" s="2" t="s">
        <v>1103</v>
      </c>
      <c r="B253" s="35" t="s">
        <v>213</v>
      </c>
      <c r="C253" s="8">
        <v>0</v>
      </c>
      <c r="D253" s="11" t="str">
        <f t="shared" si="68"/>
        <v>N/A</v>
      </c>
      <c r="E253" s="8">
        <v>0</v>
      </c>
      <c r="F253" s="11" t="str">
        <f t="shared" si="69"/>
        <v>N/A</v>
      </c>
      <c r="G253" s="8">
        <v>0</v>
      </c>
      <c r="H253" s="11" t="str">
        <f t="shared" si="70"/>
        <v>N/A</v>
      </c>
      <c r="I253" s="12" t="s">
        <v>1746</v>
      </c>
      <c r="J253" s="12" t="s">
        <v>1746</v>
      </c>
      <c r="K253" s="43" t="s">
        <v>739</v>
      </c>
      <c r="L253" s="9" t="str">
        <f t="shared" si="67"/>
        <v>N/A</v>
      </c>
    </row>
    <row r="254" spans="1:12" x14ac:dyDescent="0.25">
      <c r="A254" s="2" t="s">
        <v>1104</v>
      </c>
      <c r="B254" s="35" t="s">
        <v>213</v>
      </c>
      <c r="C254" s="8" t="s">
        <v>1746</v>
      </c>
      <c r="D254" s="11" t="str">
        <f t="shared" si="68"/>
        <v>N/A</v>
      </c>
      <c r="E254" s="8" t="s">
        <v>1746</v>
      </c>
      <c r="F254" s="11" t="str">
        <f t="shared" si="69"/>
        <v>N/A</v>
      </c>
      <c r="G254" s="8" t="s">
        <v>1746</v>
      </c>
      <c r="H254" s="11" t="str">
        <f t="shared" si="70"/>
        <v>N/A</v>
      </c>
      <c r="I254" s="12" t="s">
        <v>1746</v>
      </c>
      <c r="J254" s="12" t="s">
        <v>1746</v>
      </c>
      <c r="K254" s="43" t="s">
        <v>739</v>
      </c>
      <c r="L254" s="9" t="str">
        <f t="shared" si="67"/>
        <v>N/A</v>
      </c>
    </row>
    <row r="255" spans="1:12" x14ac:dyDescent="0.25">
      <c r="A255" s="2" t="s">
        <v>1105</v>
      </c>
      <c r="B255" s="35" t="s">
        <v>213</v>
      </c>
      <c r="C255" s="8" t="s">
        <v>1746</v>
      </c>
      <c r="D255" s="11" t="str">
        <f t="shared" si="68"/>
        <v>N/A</v>
      </c>
      <c r="E255" s="8" t="s">
        <v>1746</v>
      </c>
      <c r="F255" s="11" t="str">
        <f t="shared" si="69"/>
        <v>N/A</v>
      </c>
      <c r="G255" s="8" t="s">
        <v>1746</v>
      </c>
      <c r="H255" s="11" t="str">
        <f t="shared" si="70"/>
        <v>N/A</v>
      </c>
      <c r="I255" s="12" t="s">
        <v>1746</v>
      </c>
      <c r="J255" s="12" t="s">
        <v>1746</v>
      </c>
      <c r="K255" s="43" t="s">
        <v>739</v>
      </c>
      <c r="L255" s="9" t="str">
        <f>IF(J255="Div by 0", "N/A", IF(OR(J255="N/A",K255="N/A"),"N/A", IF(J255&gt;VALUE(MID(K255,1,2)), "No", IF(J255&lt;-1*VALUE(MID(K255,1,2)), "No", "Yes"))))</f>
        <v>N/A</v>
      </c>
    </row>
    <row r="256" spans="1:12" x14ac:dyDescent="0.25">
      <c r="A256" s="6" t="s">
        <v>1106</v>
      </c>
      <c r="B256" s="35" t="s">
        <v>213</v>
      </c>
      <c r="C256" s="36">
        <v>0</v>
      </c>
      <c r="D256" s="11" t="str">
        <f t="shared" si="68"/>
        <v>N/A</v>
      </c>
      <c r="E256" s="36">
        <v>0</v>
      </c>
      <c r="F256" s="11" t="str">
        <f t="shared" si="69"/>
        <v>N/A</v>
      </c>
      <c r="G256" s="36">
        <v>0</v>
      </c>
      <c r="H256" s="11" t="str">
        <f t="shared" si="70"/>
        <v>N/A</v>
      </c>
      <c r="I256" s="12" t="s">
        <v>1746</v>
      </c>
      <c r="J256" s="12" t="s">
        <v>1746</v>
      </c>
      <c r="K256" s="43" t="s">
        <v>739</v>
      </c>
      <c r="L256" s="9" t="str">
        <f t="shared" si="67"/>
        <v>N/A</v>
      </c>
    </row>
    <row r="257" spans="1:12" x14ac:dyDescent="0.25">
      <c r="A257" s="2" t="s">
        <v>1107</v>
      </c>
      <c r="B257" s="35" t="s">
        <v>213</v>
      </c>
      <c r="C257" s="8">
        <v>0</v>
      </c>
      <c r="D257" s="11" t="str">
        <f t="shared" si="68"/>
        <v>N/A</v>
      </c>
      <c r="E257" s="8">
        <v>0</v>
      </c>
      <c r="F257" s="11" t="str">
        <f t="shared" si="69"/>
        <v>N/A</v>
      </c>
      <c r="G257" s="8">
        <v>0</v>
      </c>
      <c r="H257" s="11" t="str">
        <f t="shared" si="70"/>
        <v>N/A</v>
      </c>
      <c r="I257" s="12" t="s">
        <v>1746</v>
      </c>
      <c r="J257" s="12" t="s">
        <v>1746</v>
      </c>
      <c r="K257" s="43" t="s">
        <v>739</v>
      </c>
      <c r="L257" s="9" t="str">
        <f t="shared" si="67"/>
        <v>N/A</v>
      </c>
    </row>
    <row r="258" spans="1:12" x14ac:dyDescent="0.25">
      <c r="A258" s="2" t="s">
        <v>1108</v>
      </c>
      <c r="B258" s="35" t="s">
        <v>213</v>
      </c>
      <c r="C258" s="8">
        <v>0</v>
      </c>
      <c r="D258" s="11" t="str">
        <f t="shared" si="68"/>
        <v>N/A</v>
      </c>
      <c r="E258" s="8">
        <v>0</v>
      </c>
      <c r="F258" s="11" t="str">
        <f t="shared" si="69"/>
        <v>N/A</v>
      </c>
      <c r="G258" s="8">
        <v>0</v>
      </c>
      <c r="H258" s="11" t="str">
        <f t="shared" si="70"/>
        <v>N/A</v>
      </c>
      <c r="I258" s="12" t="s">
        <v>1746</v>
      </c>
      <c r="J258" s="12" t="s">
        <v>1746</v>
      </c>
      <c r="K258" s="43" t="s">
        <v>739</v>
      </c>
      <c r="L258" s="9" t="str">
        <f t="shared" si="67"/>
        <v>N/A</v>
      </c>
    </row>
    <row r="259" spans="1:12" x14ac:dyDescent="0.25">
      <c r="A259" s="2" t="s">
        <v>1109</v>
      </c>
      <c r="B259" s="35" t="s">
        <v>213</v>
      </c>
      <c r="C259" s="8">
        <v>0</v>
      </c>
      <c r="D259" s="11" t="str">
        <f t="shared" si="68"/>
        <v>N/A</v>
      </c>
      <c r="E259" s="8">
        <v>0</v>
      </c>
      <c r="F259" s="11" t="str">
        <f t="shared" si="69"/>
        <v>N/A</v>
      </c>
      <c r="G259" s="8">
        <v>0</v>
      </c>
      <c r="H259" s="11" t="str">
        <f t="shared" si="70"/>
        <v>N/A</v>
      </c>
      <c r="I259" s="12" t="s">
        <v>1746</v>
      </c>
      <c r="J259" s="12" t="s">
        <v>1746</v>
      </c>
      <c r="K259" s="43" t="s">
        <v>739</v>
      </c>
      <c r="L259" s="9" t="str">
        <f t="shared" si="67"/>
        <v>N/A</v>
      </c>
    </row>
    <row r="260" spans="1:12" x14ac:dyDescent="0.25">
      <c r="A260" s="2" t="s">
        <v>1110</v>
      </c>
      <c r="B260" s="35" t="s">
        <v>213</v>
      </c>
      <c r="C260" s="8">
        <v>0</v>
      </c>
      <c r="D260" s="11" t="str">
        <f t="shared" si="68"/>
        <v>N/A</v>
      </c>
      <c r="E260" s="8">
        <v>0</v>
      </c>
      <c r="F260" s="11" t="str">
        <f t="shared" si="69"/>
        <v>N/A</v>
      </c>
      <c r="G260" s="8">
        <v>0</v>
      </c>
      <c r="H260" s="11" t="str">
        <f t="shared" si="70"/>
        <v>N/A</v>
      </c>
      <c r="I260" s="12" t="s">
        <v>1746</v>
      </c>
      <c r="J260" s="12" t="s">
        <v>1746</v>
      </c>
      <c r="K260" s="43" t="s">
        <v>739</v>
      </c>
      <c r="L260" s="9" t="str">
        <f t="shared" si="67"/>
        <v>N/A</v>
      </c>
    </row>
    <row r="261" spans="1:12" x14ac:dyDescent="0.25">
      <c r="A261" s="2" t="s">
        <v>1111</v>
      </c>
      <c r="B261" s="35" t="s">
        <v>213</v>
      </c>
      <c r="C261" s="8" t="s">
        <v>1746</v>
      </c>
      <c r="D261" s="11" t="str">
        <f t="shared" si="68"/>
        <v>N/A</v>
      </c>
      <c r="E261" s="8" t="s">
        <v>1746</v>
      </c>
      <c r="F261" s="11" t="str">
        <f t="shared" si="69"/>
        <v>N/A</v>
      </c>
      <c r="G261" s="8" t="s">
        <v>1746</v>
      </c>
      <c r="H261" s="11" t="str">
        <f t="shared" si="70"/>
        <v>N/A</v>
      </c>
      <c r="I261" s="12" t="s">
        <v>1746</v>
      </c>
      <c r="J261" s="12" t="s">
        <v>1746</v>
      </c>
      <c r="K261" s="43" t="s">
        <v>739</v>
      </c>
      <c r="L261" s="9" t="str">
        <f t="shared" si="67"/>
        <v>N/A</v>
      </c>
    </row>
    <row r="262" spans="1:12" x14ac:dyDescent="0.25">
      <c r="A262" s="2" t="s">
        <v>1112</v>
      </c>
      <c r="B262" s="35" t="s">
        <v>213</v>
      </c>
      <c r="C262" s="8" t="s">
        <v>1746</v>
      </c>
      <c r="D262" s="11" t="str">
        <f t="shared" si="68"/>
        <v>N/A</v>
      </c>
      <c r="E262" s="8" t="s">
        <v>1746</v>
      </c>
      <c r="F262" s="11" t="str">
        <f t="shared" si="69"/>
        <v>N/A</v>
      </c>
      <c r="G262" s="8" t="s">
        <v>1746</v>
      </c>
      <c r="H262" s="11" t="str">
        <f t="shared" si="70"/>
        <v>N/A</v>
      </c>
      <c r="I262" s="12" t="s">
        <v>1746</v>
      </c>
      <c r="J262" s="12" t="s">
        <v>1746</v>
      </c>
      <c r="K262" s="43" t="s">
        <v>739</v>
      </c>
      <c r="L262" s="9" t="str">
        <f>IF(J262="Div by 0", "N/A", IF(OR(J262="N/A",K262="N/A"),"N/A", IF(J262&gt;VALUE(MID(K262,1,2)), "No", IF(J262&lt;-1*VALUE(MID(K262,1,2)), "No", "Yes"))))</f>
        <v>N/A</v>
      </c>
    </row>
    <row r="263" spans="1:12" x14ac:dyDescent="0.25">
      <c r="A263" s="2" t="s">
        <v>1113</v>
      </c>
      <c r="B263" s="35" t="s">
        <v>213</v>
      </c>
      <c r="C263" s="36">
        <v>0</v>
      </c>
      <c r="D263" s="11" t="str">
        <f t="shared" si="68"/>
        <v>N/A</v>
      </c>
      <c r="E263" s="36">
        <v>0</v>
      </c>
      <c r="F263" s="11" t="str">
        <f t="shared" si="69"/>
        <v>N/A</v>
      </c>
      <c r="G263" s="36">
        <v>0</v>
      </c>
      <c r="H263" s="11" t="str">
        <f t="shared" si="70"/>
        <v>N/A</v>
      </c>
      <c r="I263" s="12" t="s">
        <v>1746</v>
      </c>
      <c r="J263" s="12" t="s">
        <v>1746</v>
      </c>
      <c r="K263" s="43" t="s">
        <v>739</v>
      </c>
      <c r="L263" s="9" t="str">
        <f t="shared" si="67"/>
        <v>N/A</v>
      </c>
    </row>
    <row r="264" spans="1:12" x14ac:dyDescent="0.25">
      <c r="A264" s="6" t="s">
        <v>1114</v>
      </c>
      <c r="B264" s="35" t="s">
        <v>213</v>
      </c>
      <c r="C264" s="36">
        <v>0</v>
      </c>
      <c r="D264" s="11" t="str">
        <f t="shared" si="68"/>
        <v>N/A</v>
      </c>
      <c r="E264" s="36">
        <v>0</v>
      </c>
      <c r="F264" s="11" t="str">
        <f t="shared" si="69"/>
        <v>N/A</v>
      </c>
      <c r="G264" s="36">
        <v>0</v>
      </c>
      <c r="H264" s="11" t="str">
        <f t="shared" si="70"/>
        <v>N/A</v>
      </c>
      <c r="I264" s="12" t="s">
        <v>1746</v>
      </c>
      <c r="J264" s="12" t="s">
        <v>1746</v>
      </c>
      <c r="K264" s="43" t="s">
        <v>739</v>
      </c>
      <c r="L264" s="9" t="str">
        <f t="shared" si="67"/>
        <v>N/A</v>
      </c>
    </row>
    <row r="265" spans="1:12" x14ac:dyDescent="0.25">
      <c r="A265" s="2" t="s">
        <v>1115</v>
      </c>
      <c r="B265" s="35" t="s">
        <v>213</v>
      </c>
      <c r="C265" s="8">
        <v>0</v>
      </c>
      <c r="D265" s="11" t="str">
        <f t="shared" si="68"/>
        <v>N/A</v>
      </c>
      <c r="E265" s="8">
        <v>0</v>
      </c>
      <c r="F265" s="11" t="str">
        <f t="shared" si="69"/>
        <v>N/A</v>
      </c>
      <c r="G265" s="8">
        <v>0</v>
      </c>
      <c r="H265" s="11" t="str">
        <f t="shared" si="70"/>
        <v>N/A</v>
      </c>
      <c r="I265" s="12" t="s">
        <v>1746</v>
      </c>
      <c r="J265" s="12" t="s">
        <v>1746</v>
      </c>
      <c r="K265" s="43" t="s">
        <v>739</v>
      </c>
      <c r="L265" s="9" t="str">
        <f t="shared" si="67"/>
        <v>N/A</v>
      </c>
    </row>
    <row r="266" spans="1:12" x14ac:dyDescent="0.25">
      <c r="A266" s="2" t="s">
        <v>1116</v>
      </c>
      <c r="B266" s="35" t="s">
        <v>213</v>
      </c>
      <c r="C266" s="8">
        <v>0</v>
      </c>
      <c r="D266" s="11" t="str">
        <f t="shared" si="68"/>
        <v>N/A</v>
      </c>
      <c r="E266" s="8">
        <v>0</v>
      </c>
      <c r="F266" s="11" t="str">
        <f t="shared" si="69"/>
        <v>N/A</v>
      </c>
      <c r="G266" s="8">
        <v>0</v>
      </c>
      <c r="H266" s="11" t="str">
        <f t="shared" si="70"/>
        <v>N/A</v>
      </c>
      <c r="I266" s="12" t="s">
        <v>1746</v>
      </c>
      <c r="J266" s="12" t="s">
        <v>1746</v>
      </c>
      <c r="K266" s="43" t="s">
        <v>739</v>
      </c>
      <c r="L266" s="9" t="str">
        <f t="shared" si="67"/>
        <v>N/A</v>
      </c>
    </row>
    <row r="267" spans="1:12" x14ac:dyDescent="0.25">
      <c r="A267" s="2" t="s">
        <v>1117</v>
      </c>
      <c r="B267" s="35" t="s">
        <v>213</v>
      </c>
      <c r="C267" s="8">
        <v>0</v>
      </c>
      <c r="D267" s="11" t="str">
        <f t="shared" si="68"/>
        <v>N/A</v>
      </c>
      <c r="E267" s="8">
        <v>0</v>
      </c>
      <c r="F267" s="11" t="str">
        <f t="shared" si="69"/>
        <v>N/A</v>
      </c>
      <c r="G267" s="8">
        <v>0</v>
      </c>
      <c r="H267" s="11" t="str">
        <f t="shared" si="70"/>
        <v>N/A</v>
      </c>
      <c r="I267" s="12" t="s">
        <v>1746</v>
      </c>
      <c r="J267" s="12" t="s">
        <v>1746</v>
      </c>
      <c r="K267" s="43" t="s">
        <v>739</v>
      </c>
      <c r="L267" s="9" t="str">
        <f t="shared" si="67"/>
        <v>N/A</v>
      </c>
    </row>
    <row r="268" spans="1:12" x14ac:dyDescent="0.25">
      <c r="A268" s="2" t="s">
        <v>1118</v>
      </c>
      <c r="B268" s="35" t="s">
        <v>213</v>
      </c>
      <c r="C268" s="8">
        <v>0</v>
      </c>
      <c r="D268" s="11" t="str">
        <f t="shared" si="68"/>
        <v>N/A</v>
      </c>
      <c r="E268" s="8">
        <v>0</v>
      </c>
      <c r="F268" s="11" t="str">
        <f t="shared" si="69"/>
        <v>N/A</v>
      </c>
      <c r="G268" s="8">
        <v>0</v>
      </c>
      <c r="H268" s="11" t="str">
        <f t="shared" si="70"/>
        <v>N/A</v>
      </c>
      <c r="I268" s="12" t="s">
        <v>1746</v>
      </c>
      <c r="J268" s="12" t="s">
        <v>1746</v>
      </c>
      <c r="K268" s="43" t="s">
        <v>739</v>
      </c>
      <c r="L268" s="9" t="str">
        <f t="shared" si="67"/>
        <v>N/A</v>
      </c>
    </row>
    <row r="269" spans="1:12" x14ac:dyDescent="0.25">
      <c r="A269" s="2" t="s">
        <v>1119</v>
      </c>
      <c r="B269" s="35" t="s">
        <v>213</v>
      </c>
      <c r="C269" s="8" t="s">
        <v>1746</v>
      </c>
      <c r="D269" s="11" t="str">
        <f t="shared" si="68"/>
        <v>N/A</v>
      </c>
      <c r="E269" s="8" t="s">
        <v>1746</v>
      </c>
      <c r="F269" s="11" t="str">
        <f t="shared" si="69"/>
        <v>N/A</v>
      </c>
      <c r="G269" s="8" t="s">
        <v>1746</v>
      </c>
      <c r="H269" s="11" t="str">
        <f t="shared" si="70"/>
        <v>N/A</v>
      </c>
      <c r="I269" s="12" t="s">
        <v>1746</v>
      </c>
      <c r="J269" s="12" t="s">
        <v>1746</v>
      </c>
      <c r="K269" s="43" t="s">
        <v>739</v>
      </c>
      <c r="L269" s="9" t="str">
        <f t="shared" si="67"/>
        <v>N/A</v>
      </c>
    </row>
    <row r="270" spans="1:12" x14ac:dyDescent="0.25">
      <c r="A270" s="2" t="s">
        <v>1120</v>
      </c>
      <c r="B270" s="35" t="s">
        <v>213</v>
      </c>
      <c r="C270" s="36">
        <v>0</v>
      </c>
      <c r="D270" s="11" t="str">
        <f t="shared" si="68"/>
        <v>N/A</v>
      </c>
      <c r="E270" s="36">
        <v>0</v>
      </c>
      <c r="F270" s="11" t="str">
        <f t="shared" si="69"/>
        <v>N/A</v>
      </c>
      <c r="G270" s="36">
        <v>0</v>
      </c>
      <c r="H270" s="11" t="str">
        <f t="shared" si="70"/>
        <v>N/A</v>
      </c>
      <c r="I270" s="12" t="s">
        <v>1746</v>
      </c>
      <c r="J270" s="12" t="s">
        <v>1746</v>
      </c>
      <c r="K270" s="43" t="s">
        <v>739</v>
      </c>
      <c r="L270" s="9" t="str">
        <f t="shared" si="67"/>
        <v>N/A</v>
      </c>
    </row>
    <row r="271" spans="1:12" x14ac:dyDescent="0.25">
      <c r="A271" s="2" t="s">
        <v>1121</v>
      </c>
      <c r="B271" s="35" t="s">
        <v>213</v>
      </c>
      <c r="C271" s="36">
        <v>0</v>
      </c>
      <c r="D271" s="11" t="str">
        <f t="shared" si="68"/>
        <v>N/A</v>
      </c>
      <c r="E271" s="36">
        <v>0</v>
      </c>
      <c r="F271" s="11" t="str">
        <f t="shared" si="69"/>
        <v>N/A</v>
      </c>
      <c r="G271" s="36">
        <v>0</v>
      </c>
      <c r="H271" s="11" t="str">
        <f t="shared" si="70"/>
        <v>N/A</v>
      </c>
      <c r="I271" s="12" t="s">
        <v>1746</v>
      </c>
      <c r="J271" s="12" t="s">
        <v>1746</v>
      </c>
      <c r="K271" s="43" t="s">
        <v>739</v>
      </c>
      <c r="L271" s="9" t="str">
        <f t="shared" si="67"/>
        <v>N/A</v>
      </c>
    </row>
    <row r="272" spans="1:12" x14ac:dyDescent="0.25">
      <c r="A272" s="2" t="s">
        <v>1122</v>
      </c>
      <c r="B272" s="35" t="s">
        <v>213</v>
      </c>
      <c r="C272" s="36">
        <v>0</v>
      </c>
      <c r="D272" s="11" t="str">
        <f t="shared" si="68"/>
        <v>N/A</v>
      </c>
      <c r="E272" s="36">
        <v>0</v>
      </c>
      <c r="F272" s="11" t="str">
        <f t="shared" si="69"/>
        <v>N/A</v>
      </c>
      <c r="G272" s="36">
        <v>0</v>
      </c>
      <c r="H272" s="11" t="str">
        <f t="shared" si="70"/>
        <v>N/A</v>
      </c>
      <c r="I272" s="12" t="s">
        <v>1746</v>
      </c>
      <c r="J272" s="12" t="s">
        <v>1746</v>
      </c>
      <c r="K272" s="43" t="s">
        <v>739</v>
      </c>
      <c r="L272" s="9" t="str">
        <f t="shared" si="67"/>
        <v>N/A</v>
      </c>
    </row>
    <row r="273" spans="1:12" x14ac:dyDescent="0.25">
      <c r="A273" s="2" t="s">
        <v>1123</v>
      </c>
      <c r="B273" s="35" t="s">
        <v>213</v>
      </c>
      <c r="C273" s="36">
        <v>0</v>
      </c>
      <c r="D273" s="11" t="str">
        <f t="shared" si="68"/>
        <v>N/A</v>
      </c>
      <c r="E273" s="36">
        <v>0</v>
      </c>
      <c r="F273" s="11" t="str">
        <f t="shared" si="69"/>
        <v>N/A</v>
      </c>
      <c r="G273" s="36">
        <v>0</v>
      </c>
      <c r="H273" s="11" t="str">
        <f t="shared" si="70"/>
        <v>N/A</v>
      </c>
      <c r="I273" s="12" t="s">
        <v>1746</v>
      </c>
      <c r="J273" s="12" t="s">
        <v>1746</v>
      </c>
      <c r="K273" s="43" t="s">
        <v>739</v>
      </c>
      <c r="L273" s="9" t="str">
        <f t="shared" si="67"/>
        <v>N/A</v>
      </c>
    </row>
    <row r="274" spans="1:12" x14ac:dyDescent="0.25">
      <c r="A274" s="66" t="s">
        <v>153</v>
      </c>
      <c r="B274" s="35" t="s">
        <v>213</v>
      </c>
      <c r="C274" s="36">
        <v>0</v>
      </c>
      <c r="D274" s="11" t="str">
        <f t="shared" si="68"/>
        <v>N/A</v>
      </c>
      <c r="E274" s="36">
        <v>0</v>
      </c>
      <c r="F274" s="11" t="str">
        <f t="shared" si="69"/>
        <v>N/A</v>
      </c>
      <c r="G274" s="36">
        <v>0</v>
      </c>
      <c r="H274" s="11" t="str">
        <f t="shared" si="70"/>
        <v>N/A</v>
      </c>
      <c r="I274" s="12" t="s">
        <v>1746</v>
      </c>
      <c r="J274" s="12" t="s">
        <v>1746</v>
      </c>
      <c r="K274" s="43" t="s">
        <v>739</v>
      </c>
      <c r="L274" s="9" t="str">
        <f t="shared" si="67"/>
        <v>N/A</v>
      </c>
    </row>
    <row r="275" spans="1:12" x14ac:dyDescent="0.25">
      <c r="A275" s="2" t="s">
        <v>154</v>
      </c>
      <c r="B275" s="43" t="s">
        <v>217</v>
      </c>
      <c r="C275" s="1">
        <v>1</v>
      </c>
      <c r="D275" s="11" t="str">
        <f t="shared" ref="D275:D276" si="71">IF($B275="N/A","N/A",IF(C275&gt;0,"No",IF(C275&lt;0,"No","Yes")))</f>
        <v>No</v>
      </c>
      <c r="E275" s="1">
        <v>0</v>
      </c>
      <c r="F275" s="11" t="str">
        <f t="shared" ref="F275:F276" si="72">IF($B275="N/A","N/A",IF(E275&gt;0,"No",IF(E275&lt;0,"No","Yes")))</f>
        <v>Yes</v>
      </c>
      <c r="G275" s="1">
        <v>0</v>
      </c>
      <c r="H275" s="11" t="str">
        <f t="shared" ref="H275:H276" si="73">IF($B275="N/A","N/A",IF(G275&gt;0,"No",IF(G275&lt;0,"No","Yes")))</f>
        <v>Yes</v>
      </c>
      <c r="I275" s="12">
        <v>-100</v>
      </c>
      <c r="J275" s="12" t="s">
        <v>1746</v>
      </c>
      <c r="K275" s="43" t="s">
        <v>739</v>
      </c>
      <c r="L275" s="9" t="str">
        <f t="shared" si="67"/>
        <v>N/A</v>
      </c>
    </row>
    <row r="276" spans="1:12" x14ac:dyDescent="0.25">
      <c r="A276" s="2" t="s">
        <v>155</v>
      </c>
      <c r="B276" s="43" t="s">
        <v>217</v>
      </c>
      <c r="C276" s="1">
        <v>0</v>
      </c>
      <c r="D276" s="11" t="str">
        <f t="shared" si="71"/>
        <v>Yes</v>
      </c>
      <c r="E276" s="1">
        <v>0</v>
      </c>
      <c r="F276" s="11" t="str">
        <f t="shared" si="72"/>
        <v>Yes</v>
      </c>
      <c r="G276" s="1">
        <v>0</v>
      </c>
      <c r="H276" s="11" t="str">
        <f t="shared" si="73"/>
        <v>Yes</v>
      </c>
      <c r="I276" s="12" t="s">
        <v>1746</v>
      </c>
      <c r="J276" s="12" t="s">
        <v>1746</v>
      </c>
      <c r="K276" s="43" t="s">
        <v>739</v>
      </c>
      <c r="L276" s="9" t="str">
        <f t="shared" si="67"/>
        <v>N/A</v>
      </c>
    </row>
    <row r="277" spans="1:12" x14ac:dyDescent="0.25">
      <c r="A277" s="18" t="s">
        <v>693</v>
      </c>
      <c r="B277" s="1" t="s">
        <v>213</v>
      </c>
      <c r="C277" s="1">
        <v>1211726</v>
      </c>
      <c r="D277" s="11" t="str">
        <f t="shared" ref="D277:D284" si="74">IF($B277="N/A","N/A",IF(C277&gt;10,"No",IF(C277&lt;-10,"No","Yes")))</f>
        <v>N/A</v>
      </c>
      <c r="E277" s="1">
        <v>1079802</v>
      </c>
      <c r="F277" s="11" t="str">
        <f t="shared" ref="F277:F278" si="75">IF($B277="N/A","N/A",IF(E277&gt;10,"No",IF(E277&lt;-10,"No","Yes")))</f>
        <v>N/A</v>
      </c>
      <c r="G277" s="1">
        <v>1196165</v>
      </c>
      <c r="H277" s="11" t="str">
        <f t="shared" ref="H277:H278" si="76">IF($B277="N/A","N/A",IF(G277&gt;10,"No",IF(G277&lt;-10,"No","Yes")))</f>
        <v>N/A</v>
      </c>
      <c r="I277" s="12">
        <v>-10.9</v>
      </c>
      <c r="J277" s="12">
        <v>10.78</v>
      </c>
      <c r="K277" s="1" t="s">
        <v>213</v>
      </c>
      <c r="L277" s="9" t="str">
        <f t="shared" ref="L277:L278" si="77">IF(J277="Div by 0", "N/A", IF(K277="N/A","N/A", IF(J277&gt;VALUE(MID(K277,1,2)), "No", IF(J277&lt;-1*VALUE(MID(K277,1,2)), "No", "Yes"))))</f>
        <v>N/A</v>
      </c>
    </row>
    <row r="278" spans="1:12" x14ac:dyDescent="0.25">
      <c r="A278" s="18" t="s">
        <v>694</v>
      </c>
      <c r="B278" s="1" t="s">
        <v>213</v>
      </c>
      <c r="C278" s="1">
        <v>1000003.9166999999</v>
      </c>
      <c r="D278" s="11" t="str">
        <f t="shared" si="74"/>
        <v>N/A</v>
      </c>
      <c r="E278" s="1">
        <v>717167.41666999995</v>
      </c>
      <c r="F278" s="11" t="str">
        <f t="shared" si="75"/>
        <v>N/A</v>
      </c>
      <c r="G278" s="1">
        <v>966609.41666999995</v>
      </c>
      <c r="H278" s="11" t="str">
        <f t="shared" si="76"/>
        <v>N/A</v>
      </c>
      <c r="I278" s="12">
        <v>-28.3</v>
      </c>
      <c r="J278" s="12">
        <v>34.78</v>
      </c>
      <c r="K278" s="1" t="s">
        <v>213</v>
      </c>
      <c r="L278" s="9" t="str">
        <f t="shared" si="77"/>
        <v>N/A</v>
      </c>
    </row>
    <row r="279" spans="1:12" x14ac:dyDescent="0.25">
      <c r="A279" s="18" t="s">
        <v>695</v>
      </c>
      <c r="B279" s="1" t="s">
        <v>213</v>
      </c>
      <c r="C279" s="1">
        <v>10585</v>
      </c>
      <c r="D279" s="11" t="str">
        <f t="shared" si="74"/>
        <v>N/A</v>
      </c>
      <c r="E279" s="1">
        <v>72413</v>
      </c>
      <c r="F279" s="11" t="str">
        <f t="shared" ref="F279:F284" si="78">IF($B279="N/A","N/A",IF(E279&gt;10,"No",IF(E279&lt;-10,"No","Yes")))</f>
        <v>N/A</v>
      </c>
      <c r="G279" s="1">
        <v>75544</v>
      </c>
      <c r="H279" s="11" t="str">
        <f t="shared" ref="H279:H284" si="79">IF($B279="N/A","N/A",IF(G279&gt;10,"No",IF(G279&lt;-10,"No","Yes")))</f>
        <v>N/A</v>
      </c>
      <c r="I279" s="12">
        <v>584.1</v>
      </c>
      <c r="J279" s="12">
        <v>4.3239999999999998</v>
      </c>
      <c r="K279" s="1" t="s">
        <v>213</v>
      </c>
      <c r="L279" s="9" t="str">
        <f t="shared" ref="L279:L285" si="80">IF(J279="Div by 0", "N/A", IF(K279="N/A","N/A", IF(J279&gt;VALUE(MID(K279,1,2)), "No", IF(J279&lt;-1*VALUE(MID(K279,1,2)), "No", "Yes"))))</f>
        <v>N/A</v>
      </c>
    </row>
    <row r="280" spans="1:12" x14ac:dyDescent="0.25">
      <c r="A280" s="18" t="s">
        <v>696</v>
      </c>
      <c r="B280" s="1" t="s">
        <v>213</v>
      </c>
      <c r="C280" s="1">
        <v>22770</v>
      </c>
      <c r="D280" s="11" t="str">
        <f t="shared" si="74"/>
        <v>N/A</v>
      </c>
      <c r="E280" s="1">
        <v>75433</v>
      </c>
      <c r="F280" s="11" t="str">
        <f t="shared" si="78"/>
        <v>N/A</v>
      </c>
      <c r="G280" s="1">
        <v>82868</v>
      </c>
      <c r="H280" s="11" t="str">
        <f t="shared" si="79"/>
        <v>N/A</v>
      </c>
      <c r="I280" s="12">
        <v>231.3</v>
      </c>
      <c r="J280" s="12">
        <v>9.8559999999999999</v>
      </c>
      <c r="K280" s="1" t="s">
        <v>213</v>
      </c>
      <c r="L280" s="9" t="str">
        <f t="shared" si="80"/>
        <v>N/A</v>
      </c>
    </row>
    <row r="281" spans="1:12" x14ac:dyDescent="0.25">
      <c r="A281" s="18" t="s">
        <v>697</v>
      </c>
      <c r="B281" s="1" t="s">
        <v>213</v>
      </c>
      <c r="C281" s="1">
        <v>13610.666667</v>
      </c>
      <c r="D281" s="11" t="str">
        <f t="shared" si="74"/>
        <v>N/A</v>
      </c>
      <c r="E281" s="1">
        <v>52823.5</v>
      </c>
      <c r="F281" s="11" t="str">
        <f t="shared" si="78"/>
        <v>N/A</v>
      </c>
      <c r="G281" s="1">
        <v>62328.333333000002</v>
      </c>
      <c r="H281" s="11" t="str">
        <f t="shared" si="79"/>
        <v>N/A</v>
      </c>
      <c r="I281" s="12">
        <v>288.10000000000002</v>
      </c>
      <c r="J281" s="12">
        <v>17.989999999999998</v>
      </c>
      <c r="K281" s="1" t="s">
        <v>213</v>
      </c>
      <c r="L281" s="9" t="str">
        <f t="shared" si="80"/>
        <v>N/A</v>
      </c>
    </row>
    <row r="282" spans="1:12" x14ac:dyDescent="0.25">
      <c r="A282" s="18" t="s">
        <v>698</v>
      </c>
      <c r="B282" s="1" t="s">
        <v>213</v>
      </c>
      <c r="C282" s="1">
        <v>19526</v>
      </c>
      <c r="D282" s="11" t="str">
        <f t="shared" si="74"/>
        <v>N/A</v>
      </c>
      <c r="E282" s="1">
        <v>19818</v>
      </c>
      <c r="F282" s="11" t="str">
        <f t="shared" si="78"/>
        <v>N/A</v>
      </c>
      <c r="G282" s="1">
        <v>22104</v>
      </c>
      <c r="H282" s="11" t="str">
        <f t="shared" si="79"/>
        <v>N/A</v>
      </c>
      <c r="I282" s="12">
        <v>1.4950000000000001</v>
      </c>
      <c r="J282" s="12">
        <v>11.53</v>
      </c>
      <c r="K282" s="1" t="s">
        <v>213</v>
      </c>
      <c r="L282" s="9" t="str">
        <f t="shared" si="80"/>
        <v>N/A</v>
      </c>
    </row>
    <row r="283" spans="1:12" x14ac:dyDescent="0.25">
      <c r="A283" s="18" t="s">
        <v>699</v>
      </c>
      <c r="B283" s="1" t="s">
        <v>213</v>
      </c>
      <c r="C283" s="1">
        <v>24641</v>
      </c>
      <c r="D283" s="11" t="str">
        <f t="shared" si="74"/>
        <v>N/A</v>
      </c>
      <c r="E283" s="1">
        <v>20538</v>
      </c>
      <c r="F283" s="11" t="str">
        <f t="shared" si="78"/>
        <v>N/A</v>
      </c>
      <c r="G283" s="1">
        <v>26273</v>
      </c>
      <c r="H283" s="11" t="str">
        <f t="shared" si="79"/>
        <v>N/A</v>
      </c>
      <c r="I283" s="12">
        <v>-16.7</v>
      </c>
      <c r="J283" s="12">
        <v>27.92</v>
      </c>
      <c r="K283" s="1" t="s">
        <v>213</v>
      </c>
      <c r="L283" s="9" t="str">
        <f t="shared" si="80"/>
        <v>N/A</v>
      </c>
    </row>
    <row r="284" spans="1:12" x14ac:dyDescent="0.25">
      <c r="A284" s="18" t="s">
        <v>700</v>
      </c>
      <c r="B284" s="1" t="s">
        <v>213</v>
      </c>
      <c r="C284" s="1">
        <v>18653</v>
      </c>
      <c r="D284" s="11" t="str">
        <f t="shared" si="74"/>
        <v>N/A</v>
      </c>
      <c r="E284" s="1">
        <v>16754.083332999999</v>
      </c>
      <c r="F284" s="11" t="str">
        <f t="shared" si="78"/>
        <v>N/A</v>
      </c>
      <c r="G284" s="1">
        <v>20721.583332999999</v>
      </c>
      <c r="H284" s="11" t="str">
        <f t="shared" si="79"/>
        <v>N/A</v>
      </c>
      <c r="I284" s="12">
        <v>-10.199999999999999</v>
      </c>
      <c r="J284" s="12">
        <v>23.68</v>
      </c>
      <c r="K284" s="1" t="s">
        <v>213</v>
      </c>
      <c r="L284" s="9" t="str">
        <f t="shared" si="80"/>
        <v>N/A</v>
      </c>
    </row>
    <row r="285" spans="1:12" x14ac:dyDescent="0.25">
      <c r="A285" s="18" t="s">
        <v>404</v>
      </c>
      <c r="B285" s="35" t="s">
        <v>290</v>
      </c>
      <c r="C285" s="8">
        <v>7.1324987854000002</v>
      </c>
      <c r="D285" s="11" t="str">
        <f>IF($B285="N/A","N/A",IF(C285&lt;=40,"Yes","No"))</f>
        <v>Yes</v>
      </c>
      <c r="E285" s="8">
        <v>7.9407946404</v>
      </c>
      <c r="F285" s="11" t="str">
        <f>IF($B285="N/A","N/A",IF(E285&lt;=40,"Yes","No"))</f>
        <v>Yes</v>
      </c>
      <c r="G285" s="8">
        <v>8.1125122950000002</v>
      </c>
      <c r="H285" s="11" t="str">
        <f>IF($B285="N/A","N/A",IF(G285&lt;=40,"Yes","No"))</f>
        <v>Yes</v>
      </c>
      <c r="I285" s="12">
        <v>11.33</v>
      </c>
      <c r="J285" s="12">
        <v>2.1619999999999999</v>
      </c>
      <c r="K285" s="43" t="s">
        <v>741</v>
      </c>
      <c r="L285" s="9" t="str">
        <f t="shared" si="80"/>
        <v>Yes</v>
      </c>
    </row>
    <row r="286" spans="1:12" x14ac:dyDescent="0.25">
      <c r="A286" s="18" t="s">
        <v>701</v>
      </c>
      <c r="B286" s="1" t="s">
        <v>213</v>
      </c>
      <c r="C286" s="1">
        <v>2516</v>
      </c>
      <c r="D286" s="11" t="str">
        <f t="shared" ref="D286:D304" si="81">IF($B286="N/A","N/A",IF(C286&gt;10,"No",IF(C286&lt;-10,"No","Yes")))</f>
        <v>N/A</v>
      </c>
      <c r="E286" s="1">
        <v>702</v>
      </c>
      <c r="F286" s="11" t="str">
        <f t="shared" ref="F286:F287" si="82">IF($B286="N/A","N/A",IF(E286&gt;10,"No",IF(E286&lt;-10,"No","Yes")))</f>
        <v>N/A</v>
      </c>
      <c r="G286" s="1">
        <v>1491</v>
      </c>
      <c r="H286" s="11" t="str">
        <f t="shared" ref="H286:H287" si="83">IF($B286="N/A","N/A",IF(G286&gt;10,"No",IF(G286&lt;-10,"No","Yes")))</f>
        <v>N/A</v>
      </c>
      <c r="I286" s="12">
        <v>-72.099999999999994</v>
      </c>
      <c r="J286" s="12">
        <v>112.4</v>
      </c>
      <c r="K286" s="1" t="s">
        <v>213</v>
      </c>
      <c r="L286" s="9" t="str">
        <f t="shared" ref="L286:L287" si="84">IF(J286="Div by 0", "N/A", IF(K286="N/A","N/A", IF(J286&gt;VALUE(MID(K286,1,2)), "No", IF(J286&lt;-1*VALUE(MID(K286,1,2)), "No", "Yes"))))</f>
        <v>N/A</v>
      </c>
    </row>
    <row r="287" spans="1:12" x14ac:dyDescent="0.25">
      <c r="A287" s="18" t="s">
        <v>702</v>
      </c>
      <c r="B287" s="1" t="s">
        <v>213</v>
      </c>
      <c r="C287" s="1">
        <v>570.25</v>
      </c>
      <c r="D287" s="11" t="str">
        <f t="shared" si="81"/>
        <v>N/A</v>
      </c>
      <c r="E287" s="1">
        <v>138.33333332999999</v>
      </c>
      <c r="F287" s="11" t="str">
        <f t="shared" si="82"/>
        <v>N/A</v>
      </c>
      <c r="G287" s="1">
        <v>327</v>
      </c>
      <c r="H287" s="11" t="str">
        <f t="shared" si="83"/>
        <v>N/A</v>
      </c>
      <c r="I287" s="12">
        <v>-75.7</v>
      </c>
      <c r="J287" s="12">
        <v>136.4</v>
      </c>
      <c r="K287" s="1" t="s">
        <v>213</v>
      </c>
      <c r="L287" s="9" t="str">
        <f t="shared" si="84"/>
        <v>N/A</v>
      </c>
    </row>
    <row r="288" spans="1:12" x14ac:dyDescent="0.25">
      <c r="A288" s="18" t="s">
        <v>703</v>
      </c>
      <c r="B288" s="1" t="s">
        <v>213</v>
      </c>
      <c r="C288" s="1">
        <v>239825</v>
      </c>
      <c r="D288" s="11" t="str">
        <f t="shared" si="81"/>
        <v>N/A</v>
      </c>
      <c r="E288" s="1">
        <v>126447</v>
      </c>
      <c r="F288" s="11" t="str">
        <f t="shared" ref="F288:F289" si="85">IF($B288="N/A","N/A",IF(E288&gt;10,"No",IF(E288&lt;-10,"No","Yes")))</f>
        <v>N/A</v>
      </c>
      <c r="G288" s="1">
        <v>167239</v>
      </c>
      <c r="H288" s="11" t="str">
        <f t="shared" ref="H288:H289" si="86">IF($B288="N/A","N/A",IF(G288&gt;10,"No",IF(G288&lt;-10,"No","Yes")))</f>
        <v>N/A</v>
      </c>
      <c r="I288" s="12">
        <v>-47.3</v>
      </c>
      <c r="J288" s="12">
        <v>32.26</v>
      </c>
      <c r="K288" s="1" t="s">
        <v>213</v>
      </c>
      <c r="L288" s="9" t="str">
        <f t="shared" ref="L288:L289" si="87">IF(J288="Div by 0", "N/A", IF(K288="N/A","N/A", IF(J288&gt;VALUE(MID(K288,1,2)), "No", IF(J288&lt;-1*VALUE(MID(K288,1,2)), "No", "Yes"))))</f>
        <v>N/A</v>
      </c>
    </row>
    <row r="289" spans="1:12" x14ac:dyDescent="0.25">
      <c r="A289" s="18" t="s">
        <v>715</v>
      </c>
      <c r="B289" s="1" t="s">
        <v>213</v>
      </c>
      <c r="C289" s="1">
        <v>150772.5</v>
      </c>
      <c r="D289" s="11" t="str">
        <f t="shared" si="81"/>
        <v>N/A</v>
      </c>
      <c r="E289" s="1">
        <v>77981.25</v>
      </c>
      <c r="F289" s="11" t="str">
        <f t="shared" si="85"/>
        <v>N/A</v>
      </c>
      <c r="G289" s="1">
        <v>117085.83332999999</v>
      </c>
      <c r="H289" s="11" t="str">
        <f t="shared" si="86"/>
        <v>N/A</v>
      </c>
      <c r="I289" s="12">
        <v>-48.3</v>
      </c>
      <c r="J289" s="12">
        <v>50.15</v>
      </c>
      <c r="K289" s="1" t="s">
        <v>213</v>
      </c>
      <c r="L289" s="9" t="str">
        <f t="shared" si="87"/>
        <v>N/A</v>
      </c>
    </row>
    <row r="290" spans="1:12" x14ac:dyDescent="0.25">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1746</v>
      </c>
      <c r="J290" s="12" t="s">
        <v>1746</v>
      </c>
      <c r="K290" s="1" t="s">
        <v>213</v>
      </c>
      <c r="L290" s="9" t="str">
        <f t="shared" ref="L290:L301" si="90">IF(J290="Div by 0", "N/A", IF(K290="N/A","N/A", IF(J290&gt;VALUE(MID(K290,1,2)), "No", IF(J290&lt;-1*VALUE(MID(K290,1,2)), "No", "Yes"))))</f>
        <v>N/A</v>
      </c>
    </row>
    <row r="291" spans="1:12" x14ac:dyDescent="0.25">
      <c r="A291" s="18" t="s">
        <v>705</v>
      </c>
      <c r="B291" s="1" t="s">
        <v>213</v>
      </c>
      <c r="C291" s="1">
        <v>0</v>
      </c>
      <c r="D291" s="11" t="str">
        <f t="shared" si="81"/>
        <v>N/A</v>
      </c>
      <c r="E291" s="1">
        <v>0</v>
      </c>
      <c r="F291" s="11" t="str">
        <f t="shared" si="88"/>
        <v>N/A</v>
      </c>
      <c r="G291" s="1">
        <v>0</v>
      </c>
      <c r="H291" s="11" t="str">
        <f t="shared" si="89"/>
        <v>N/A</v>
      </c>
      <c r="I291" s="12" t="s">
        <v>1746</v>
      </c>
      <c r="J291" s="12" t="s">
        <v>1746</v>
      </c>
      <c r="K291" s="1" t="s">
        <v>213</v>
      </c>
      <c r="L291" s="9" t="str">
        <f t="shared" si="90"/>
        <v>N/A</v>
      </c>
    </row>
    <row r="292" spans="1:12" x14ac:dyDescent="0.25">
      <c r="A292" s="18" t="s">
        <v>723</v>
      </c>
      <c r="B292" s="35" t="s">
        <v>213</v>
      </c>
      <c r="C292" s="13" t="s">
        <v>1746</v>
      </c>
      <c r="D292" s="11" t="str">
        <f t="shared" si="81"/>
        <v>N/A</v>
      </c>
      <c r="E292" s="13" t="s">
        <v>1746</v>
      </c>
      <c r="F292" s="11" t="str">
        <f t="shared" si="88"/>
        <v>N/A</v>
      </c>
      <c r="G292" s="13" t="s">
        <v>1746</v>
      </c>
      <c r="H292" s="11" t="str">
        <f t="shared" si="89"/>
        <v>N/A</v>
      </c>
      <c r="I292" s="12" t="s">
        <v>1746</v>
      </c>
      <c r="J292" s="12" t="s">
        <v>1746</v>
      </c>
      <c r="K292" s="35" t="s">
        <v>213</v>
      </c>
      <c r="L292" s="9" t="str">
        <f t="shared" si="90"/>
        <v>N/A</v>
      </c>
    </row>
    <row r="293" spans="1:12" x14ac:dyDescent="0.25">
      <c r="A293" s="18" t="s">
        <v>716</v>
      </c>
      <c r="B293" s="1" t="s">
        <v>213</v>
      </c>
      <c r="C293" s="1">
        <v>0</v>
      </c>
      <c r="D293" s="11" t="str">
        <f t="shared" si="81"/>
        <v>N/A</v>
      </c>
      <c r="E293" s="1">
        <v>0</v>
      </c>
      <c r="F293" s="11" t="str">
        <f t="shared" si="88"/>
        <v>N/A</v>
      </c>
      <c r="G293" s="1">
        <v>0</v>
      </c>
      <c r="H293" s="11" t="str">
        <f t="shared" si="89"/>
        <v>N/A</v>
      </c>
      <c r="I293" s="12" t="s">
        <v>1746</v>
      </c>
      <c r="J293" s="12" t="s">
        <v>1746</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0</v>
      </c>
      <c r="D296" s="11" t="str">
        <f t="shared" si="81"/>
        <v>N/A</v>
      </c>
      <c r="E296" s="1">
        <v>0</v>
      </c>
      <c r="F296" s="11" t="str">
        <f t="shared" si="88"/>
        <v>N/A</v>
      </c>
      <c r="G296" s="1">
        <v>102</v>
      </c>
      <c r="H296" s="11" t="str">
        <f t="shared" si="89"/>
        <v>N/A</v>
      </c>
      <c r="I296" s="12" t="s">
        <v>1746</v>
      </c>
      <c r="J296" s="12" t="s">
        <v>1746</v>
      </c>
      <c r="K296" s="1" t="s">
        <v>213</v>
      </c>
      <c r="L296" s="9" t="str">
        <f t="shared" si="90"/>
        <v>N/A</v>
      </c>
    </row>
    <row r="297" spans="1:12" x14ac:dyDescent="0.25">
      <c r="A297" s="18" t="s">
        <v>718</v>
      </c>
      <c r="B297" s="1" t="s">
        <v>213</v>
      </c>
      <c r="C297" s="1">
        <v>0</v>
      </c>
      <c r="D297" s="11" t="str">
        <f t="shared" si="81"/>
        <v>N/A</v>
      </c>
      <c r="E297" s="1">
        <v>0</v>
      </c>
      <c r="F297" s="11" t="str">
        <f t="shared" si="88"/>
        <v>N/A</v>
      </c>
      <c r="G297" s="1">
        <v>27</v>
      </c>
      <c r="H297" s="11" t="str">
        <f t="shared" si="89"/>
        <v>N/A</v>
      </c>
      <c r="I297" s="12" t="s">
        <v>1746</v>
      </c>
      <c r="J297" s="12" t="s">
        <v>1746</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222421</v>
      </c>
      <c r="D302" s="11" t="str">
        <f t="shared" si="81"/>
        <v>N/A</v>
      </c>
      <c r="E302" s="1">
        <v>212303</v>
      </c>
      <c r="F302" s="11" t="str">
        <f t="shared" si="88"/>
        <v>N/A</v>
      </c>
      <c r="G302" s="1">
        <v>4936</v>
      </c>
      <c r="H302" s="11" t="str">
        <f t="shared" si="89"/>
        <v>N/A</v>
      </c>
      <c r="I302" s="12">
        <v>-4.55</v>
      </c>
      <c r="J302" s="12">
        <v>-97.7</v>
      </c>
      <c r="K302" s="1" t="s">
        <v>213</v>
      </c>
      <c r="L302" s="9" t="str">
        <f t="shared" ref="L302:L304" si="91">IF(J302="Div by 0", "N/A", IF(K302="N/A","N/A", IF(J302&gt;VALUE(MID(K302,1,2)), "No", IF(J302&lt;-1*VALUE(MID(K302,1,2)), "No", "Yes"))))</f>
        <v>N/A</v>
      </c>
    </row>
    <row r="303" spans="1:12" x14ac:dyDescent="0.25">
      <c r="A303" s="18" t="s">
        <v>710</v>
      </c>
      <c r="B303" s="1" t="s">
        <v>213</v>
      </c>
      <c r="C303" s="1">
        <v>288427</v>
      </c>
      <c r="D303" s="11" t="str">
        <f t="shared" si="81"/>
        <v>N/A</v>
      </c>
      <c r="E303" s="1">
        <v>224588</v>
      </c>
      <c r="F303" s="11" t="str">
        <f t="shared" si="88"/>
        <v>N/A</v>
      </c>
      <c r="G303" s="1">
        <v>5340</v>
      </c>
      <c r="H303" s="11" t="str">
        <f t="shared" si="89"/>
        <v>N/A</v>
      </c>
      <c r="I303" s="12">
        <v>-22.1</v>
      </c>
      <c r="J303" s="12">
        <v>-97.6</v>
      </c>
      <c r="K303" s="1" t="s">
        <v>213</v>
      </c>
      <c r="L303" s="9" t="str">
        <f t="shared" si="91"/>
        <v>N/A</v>
      </c>
    </row>
    <row r="304" spans="1:12" x14ac:dyDescent="0.25">
      <c r="A304" s="18" t="s">
        <v>721</v>
      </c>
      <c r="B304" s="1" t="s">
        <v>213</v>
      </c>
      <c r="C304" s="1">
        <v>187706.66667000001</v>
      </c>
      <c r="D304" s="11" t="str">
        <f t="shared" si="81"/>
        <v>N/A</v>
      </c>
      <c r="E304" s="1">
        <v>120270.5</v>
      </c>
      <c r="F304" s="11" t="str">
        <f t="shared" si="88"/>
        <v>N/A</v>
      </c>
      <c r="G304" s="1">
        <v>4078.3333333</v>
      </c>
      <c r="H304" s="11" t="str">
        <f t="shared" si="89"/>
        <v>N/A</v>
      </c>
      <c r="I304" s="12">
        <v>-35.9</v>
      </c>
      <c r="J304" s="12">
        <v>-96.6</v>
      </c>
      <c r="K304" s="1" t="s">
        <v>213</v>
      </c>
      <c r="L304" s="9" t="str">
        <f t="shared" si="91"/>
        <v>N/A</v>
      </c>
    </row>
    <row r="305" spans="1:12" ht="25" x14ac:dyDescent="0.25">
      <c r="A305" s="50"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50"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50"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50"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50" t="s">
        <v>714</v>
      </c>
      <c r="B309" s="1" t="s">
        <v>213</v>
      </c>
      <c r="C309" s="1">
        <v>253122</v>
      </c>
      <c r="D309" s="1" t="s">
        <v>213</v>
      </c>
      <c r="E309" s="1">
        <v>304829</v>
      </c>
      <c r="F309" s="1" t="s">
        <v>213</v>
      </c>
      <c r="G309" s="1">
        <v>102781</v>
      </c>
      <c r="H309" s="1" t="s">
        <v>213</v>
      </c>
      <c r="I309" s="12">
        <v>20.43</v>
      </c>
      <c r="J309" s="12">
        <v>-66.3</v>
      </c>
      <c r="K309" s="1" t="s">
        <v>213</v>
      </c>
      <c r="L309" s="9" t="str">
        <f>IF(J309="Div by 0", "N/A", IF(K309="N/A","N/A", IF(J309&gt;VALUE(MID(K309,1,2)), "No", IF(J309&lt;-1*VALUE(MID(K309,1,2)), "No", "Yes"))))</f>
        <v>N/A</v>
      </c>
    </row>
    <row r="310" spans="1:12" x14ac:dyDescent="0.25">
      <c r="A310" s="67" t="s">
        <v>73</v>
      </c>
      <c r="B310" s="35" t="s">
        <v>213</v>
      </c>
      <c r="C310" s="36">
        <v>1375723</v>
      </c>
      <c r="D310" s="11" t="str">
        <f>IF($B310="N/A","N/A",IF(C310&gt;10,"No",IF(C310&lt;-10,"No","Yes")))</f>
        <v>N/A</v>
      </c>
      <c r="E310" s="36">
        <v>866799</v>
      </c>
      <c r="F310" s="11" t="str">
        <f>IF($B310="N/A","N/A",IF(E310&gt;10,"No",IF(E310&lt;-10,"No","Yes")))</f>
        <v>N/A</v>
      </c>
      <c r="G310" s="36">
        <v>1248150</v>
      </c>
      <c r="H310" s="11" t="str">
        <f>IF($B310="N/A","N/A",IF(G310&gt;10,"No",IF(G310&lt;-10,"No","Yes")))</f>
        <v>N/A</v>
      </c>
      <c r="I310" s="12">
        <v>-37</v>
      </c>
      <c r="J310" s="12">
        <v>44</v>
      </c>
      <c r="K310" s="43" t="s">
        <v>741</v>
      </c>
      <c r="L310" s="9" t="str">
        <f t="shared" ref="L310:L339" si="92">IF(J310="Div by 0", "N/A", IF(K310="N/A","N/A", IF(J310&gt;VALUE(MID(K310,1,2)), "No", IF(J310&lt;-1*VALUE(MID(K310,1,2)), "No", "Yes"))))</f>
        <v>No</v>
      </c>
    </row>
    <row r="311" spans="1:12" x14ac:dyDescent="0.25">
      <c r="A311" s="50" t="s">
        <v>182</v>
      </c>
      <c r="B311" s="35" t="s">
        <v>213</v>
      </c>
      <c r="C311" s="36">
        <v>146475</v>
      </c>
      <c r="D311" s="11" t="str">
        <f t="shared" ref="D311:D314" si="93">IF($B311="N/A","N/A",IF(C311&gt;10,"No",IF(C311&lt;-10,"No","Yes")))</f>
        <v>N/A</v>
      </c>
      <c r="E311" s="36">
        <v>123347</v>
      </c>
      <c r="F311" s="11" t="str">
        <f t="shared" ref="F311:F314" si="94">IF($B311="N/A","N/A",IF(E311&gt;10,"No",IF(E311&lt;-10,"No","Yes")))</f>
        <v>N/A</v>
      </c>
      <c r="G311" s="36">
        <v>149464</v>
      </c>
      <c r="H311" s="11" t="str">
        <f t="shared" ref="H311:H314" si="95">IF($B311="N/A","N/A",IF(G311&gt;10,"No",IF(G311&lt;-10,"No","Yes")))</f>
        <v>N/A</v>
      </c>
      <c r="I311" s="12">
        <v>-15.8</v>
      </c>
      <c r="J311" s="12">
        <v>21.17</v>
      </c>
      <c r="K311" s="43" t="s">
        <v>741</v>
      </c>
      <c r="L311" s="9" t="str">
        <f>IF(J311="Div by 0", "N/A", IF(OR(J311="N/A",K311="N/A"),"N/A", IF(J311&gt;VALUE(MID(K311,1,2)), "No", IF(J311&lt;-1*VALUE(MID(K311,1,2)), "No", "Yes"))))</f>
        <v>No</v>
      </c>
    </row>
    <row r="312" spans="1:12" x14ac:dyDescent="0.25">
      <c r="A312" s="50" t="s">
        <v>183</v>
      </c>
      <c r="B312" s="35" t="s">
        <v>213</v>
      </c>
      <c r="C312" s="36">
        <v>245971</v>
      </c>
      <c r="D312" s="11" t="str">
        <f t="shared" si="93"/>
        <v>N/A</v>
      </c>
      <c r="E312" s="36">
        <v>221922</v>
      </c>
      <c r="F312" s="11" t="str">
        <f t="shared" si="94"/>
        <v>N/A</v>
      </c>
      <c r="G312" s="36">
        <v>323206</v>
      </c>
      <c r="H312" s="11" t="str">
        <f t="shared" si="95"/>
        <v>N/A</v>
      </c>
      <c r="I312" s="12">
        <v>-9.7799999999999994</v>
      </c>
      <c r="J312" s="12">
        <v>45.64</v>
      </c>
      <c r="K312" s="43" t="s">
        <v>741</v>
      </c>
      <c r="L312" s="9" t="str">
        <f t="shared" ref="L312:L314" si="96">IF(J312="Div by 0", "N/A", IF(OR(J312="N/A",K312="N/A"),"N/A", IF(J312&gt;VALUE(MID(K312,1,2)), "No", IF(J312&lt;-1*VALUE(MID(K312,1,2)), "No", "Yes"))))</f>
        <v>No</v>
      </c>
    </row>
    <row r="313" spans="1:12" x14ac:dyDescent="0.25">
      <c r="A313" s="50" t="s">
        <v>184</v>
      </c>
      <c r="B313" s="35" t="s">
        <v>213</v>
      </c>
      <c r="C313" s="36">
        <v>445817</v>
      </c>
      <c r="D313" s="11" t="str">
        <f t="shared" si="93"/>
        <v>N/A</v>
      </c>
      <c r="E313" s="36">
        <v>223700</v>
      </c>
      <c r="F313" s="11" t="str">
        <f t="shared" si="94"/>
        <v>N/A</v>
      </c>
      <c r="G313" s="36">
        <v>409716</v>
      </c>
      <c r="H313" s="11" t="str">
        <f t="shared" si="95"/>
        <v>N/A</v>
      </c>
      <c r="I313" s="12">
        <v>-49.8</v>
      </c>
      <c r="J313" s="12">
        <v>83.15</v>
      </c>
      <c r="K313" s="43" t="s">
        <v>741</v>
      </c>
      <c r="L313" s="9" t="str">
        <f t="shared" si="96"/>
        <v>No</v>
      </c>
    </row>
    <row r="314" spans="1:12" x14ac:dyDescent="0.25">
      <c r="A314" s="7" t="s">
        <v>185</v>
      </c>
      <c r="B314" s="35" t="s">
        <v>213</v>
      </c>
      <c r="C314" s="36">
        <v>537460</v>
      </c>
      <c r="D314" s="11" t="str">
        <f t="shared" si="93"/>
        <v>N/A</v>
      </c>
      <c r="E314" s="36">
        <v>297830</v>
      </c>
      <c r="F314" s="11" t="str">
        <f t="shared" si="94"/>
        <v>N/A</v>
      </c>
      <c r="G314" s="36">
        <v>365764</v>
      </c>
      <c r="H314" s="11" t="str">
        <f t="shared" si="95"/>
        <v>N/A</v>
      </c>
      <c r="I314" s="12">
        <v>-44.6</v>
      </c>
      <c r="J314" s="12">
        <v>22.81</v>
      </c>
      <c r="K314" s="43" t="s">
        <v>741</v>
      </c>
      <c r="L314" s="9" t="str">
        <f t="shared" si="96"/>
        <v>No</v>
      </c>
    </row>
    <row r="315" spans="1:12" x14ac:dyDescent="0.25">
      <c r="A315" s="50" t="s">
        <v>1124</v>
      </c>
      <c r="B315" s="13" t="s">
        <v>213</v>
      </c>
      <c r="C315" s="36">
        <v>451940</v>
      </c>
      <c r="D315" s="9" t="str">
        <f t="shared" ref="D315:F318" si="97">IF($B315="N/A","N/A",IF(C315&lt;0,"No","Yes"))</f>
        <v>N/A</v>
      </c>
      <c r="E315" s="36">
        <v>261726</v>
      </c>
      <c r="F315" s="9" t="str">
        <f t="shared" si="97"/>
        <v>N/A</v>
      </c>
      <c r="G315" s="36">
        <v>468199</v>
      </c>
      <c r="H315" s="9" t="str">
        <f t="shared" ref="H315:H318" si="98">IF($B315="N/A","N/A",IF(G315&lt;0,"No","Yes"))</f>
        <v>N/A</v>
      </c>
      <c r="I315" s="12">
        <v>-42.1</v>
      </c>
      <c r="J315" s="12">
        <v>78.89</v>
      </c>
      <c r="K315" s="1" t="s">
        <v>740</v>
      </c>
      <c r="L315" s="9" t="str">
        <f>IF(J315="Div by 0", "N/A", IF(OR(J315="N/A",K315="N/A"),"N/A", IF(J315&gt;VALUE(MID(K315,1,2)), "No", IF(J315&lt;-1*VALUE(MID(K315,1,2)), "No", "Yes"))))</f>
        <v>No</v>
      </c>
    </row>
    <row r="316" spans="1:12" x14ac:dyDescent="0.25">
      <c r="A316" s="50" t="s">
        <v>433</v>
      </c>
      <c r="B316" s="13" t="s">
        <v>213</v>
      </c>
      <c r="C316" s="36">
        <v>43947</v>
      </c>
      <c r="D316" s="9" t="str">
        <f t="shared" si="97"/>
        <v>N/A</v>
      </c>
      <c r="E316" s="36">
        <v>16119</v>
      </c>
      <c r="F316" s="9" t="str">
        <f t="shared" si="97"/>
        <v>N/A</v>
      </c>
      <c r="G316" s="36">
        <v>33363</v>
      </c>
      <c r="H316" s="9" t="str">
        <f t="shared" si="98"/>
        <v>N/A</v>
      </c>
      <c r="I316" s="12">
        <v>-63.3</v>
      </c>
      <c r="J316" s="12">
        <v>107</v>
      </c>
      <c r="K316" s="1" t="s">
        <v>740</v>
      </c>
      <c r="L316" s="9" t="str">
        <f t="shared" ref="L316:L318" si="99">IF(J316="Div by 0", "N/A", IF(OR(J316="N/A",K316="N/A"),"N/A", IF(J316&gt;VALUE(MID(K316,1,2)), "No", IF(J316&lt;-1*VALUE(MID(K316,1,2)), "No", "Yes"))))</f>
        <v>No</v>
      </c>
    </row>
    <row r="317" spans="1:12" x14ac:dyDescent="0.25">
      <c r="A317" s="50" t="s">
        <v>434</v>
      </c>
      <c r="B317" s="13" t="s">
        <v>213</v>
      </c>
      <c r="C317" s="36">
        <v>720704</v>
      </c>
      <c r="D317" s="9" t="str">
        <f t="shared" si="97"/>
        <v>N/A</v>
      </c>
      <c r="E317" s="36">
        <v>458951</v>
      </c>
      <c r="F317" s="9" t="str">
        <f t="shared" si="97"/>
        <v>N/A</v>
      </c>
      <c r="G317" s="36">
        <v>584790</v>
      </c>
      <c r="H317" s="9" t="str">
        <f t="shared" si="98"/>
        <v>N/A</v>
      </c>
      <c r="I317" s="12">
        <v>-36.299999999999997</v>
      </c>
      <c r="J317" s="12">
        <v>27.42</v>
      </c>
      <c r="K317" s="1" t="s">
        <v>740</v>
      </c>
      <c r="L317" s="9" t="str">
        <f t="shared" si="99"/>
        <v>No</v>
      </c>
    </row>
    <row r="318" spans="1:12" x14ac:dyDescent="0.25">
      <c r="A318" s="50" t="s">
        <v>1125</v>
      </c>
      <c r="B318" s="13" t="s">
        <v>213</v>
      </c>
      <c r="C318" s="36">
        <v>114532</v>
      </c>
      <c r="D318" s="9" t="str">
        <f t="shared" si="97"/>
        <v>N/A</v>
      </c>
      <c r="E318" s="36">
        <v>99397</v>
      </c>
      <c r="F318" s="9" t="str">
        <f t="shared" si="97"/>
        <v>N/A</v>
      </c>
      <c r="G318" s="36">
        <v>120552</v>
      </c>
      <c r="H318" s="9" t="str">
        <f t="shared" si="98"/>
        <v>N/A</v>
      </c>
      <c r="I318" s="12">
        <v>-13.2</v>
      </c>
      <c r="J318" s="12">
        <v>21.28</v>
      </c>
      <c r="K318" s="1" t="s">
        <v>740</v>
      </c>
      <c r="L318" s="9" t="str">
        <f t="shared" si="99"/>
        <v>No</v>
      </c>
    </row>
    <row r="319" spans="1:12" x14ac:dyDescent="0.25">
      <c r="A319" s="50" t="s">
        <v>98</v>
      </c>
      <c r="B319" s="35" t="s">
        <v>291</v>
      </c>
      <c r="C319" s="8">
        <v>72.474328044000004</v>
      </c>
      <c r="D319" s="11" t="str">
        <f>IF($B319="N/A","N/A",IF(C319&gt;80,"Yes","No"))</f>
        <v>No</v>
      </c>
      <c r="E319" s="8">
        <v>72.431094174999998</v>
      </c>
      <c r="F319" s="11" t="str">
        <f>IF($B319="N/A","N/A",IF(E319&gt;80,"Yes","No"))</f>
        <v>No</v>
      </c>
      <c r="G319" s="8">
        <v>82.195409205999994</v>
      </c>
      <c r="H319" s="11" t="str">
        <f>IF($B319="N/A","N/A",IF(G319&gt;80,"Yes","No"))</f>
        <v>Yes</v>
      </c>
      <c r="I319" s="12">
        <v>-0.06</v>
      </c>
      <c r="J319" s="12">
        <v>13.48</v>
      </c>
      <c r="K319" s="43" t="s">
        <v>741</v>
      </c>
      <c r="L319" s="9" t="str">
        <f t="shared" si="92"/>
        <v>Yes</v>
      </c>
    </row>
    <row r="320" spans="1:12" x14ac:dyDescent="0.25">
      <c r="A320" s="50" t="s">
        <v>332</v>
      </c>
      <c r="B320" s="35" t="s">
        <v>278</v>
      </c>
      <c r="C320" s="8">
        <v>1.1770538109999999</v>
      </c>
      <c r="D320" s="11" t="str">
        <f>IF($B320="N/A","N/A",IF(C320&gt;=5,"No",IF(C320&lt;0,"No","Yes")))</f>
        <v>Yes</v>
      </c>
      <c r="E320" s="8">
        <v>5.7956919654999997</v>
      </c>
      <c r="F320" s="11" t="str">
        <f>IF($B320="N/A","N/A",IF(E320&gt;=5,"No",IF(E320&lt;0,"No","Yes")))</f>
        <v>No</v>
      </c>
      <c r="G320" s="8">
        <v>5.2311020309999998</v>
      </c>
      <c r="H320" s="11" t="str">
        <f>IF($B320="N/A","N/A",IF(G320&gt;=5,"No",IF(G320&lt;0,"No","Yes")))</f>
        <v>No</v>
      </c>
      <c r="I320" s="12">
        <v>392.4</v>
      </c>
      <c r="J320" s="12">
        <v>-9.74</v>
      </c>
      <c r="K320" s="43" t="s">
        <v>741</v>
      </c>
      <c r="L320" s="9" t="str">
        <f t="shared" si="92"/>
        <v>Yes</v>
      </c>
    </row>
    <row r="321" spans="1:12" x14ac:dyDescent="0.25">
      <c r="A321" s="50" t="s">
        <v>340</v>
      </c>
      <c r="B321" s="43" t="s">
        <v>278</v>
      </c>
      <c r="C321" s="8">
        <v>1.3510714002999999</v>
      </c>
      <c r="D321" s="11" t="str">
        <f>IF($B321="N/A","N/A",IF(C321&gt;=5,"No",IF(C321&lt;0,"No","Yes")))</f>
        <v>Yes</v>
      </c>
      <c r="E321" s="8">
        <v>1.9205144445</v>
      </c>
      <c r="F321" s="11" t="str">
        <f>IF($B321="N/A","N/A",IF(E321&gt;=5,"No",IF(E321&lt;0,"No","Yes")))</f>
        <v>Yes</v>
      </c>
      <c r="G321" s="8">
        <v>1.7545166847</v>
      </c>
      <c r="H321" s="11" t="str">
        <f>IF($B321="N/A","N/A",IF(G321&gt;=5,"No",IF(G321&lt;0,"No","Yes")))</f>
        <v>Yes</v>
      </c>
      <c r="I321" s="12">
        <v>42.15</v>
      </c>
      <c r="J321" s="12">
        <v>-8.64</v>
      </c>
      <c r="K321" s="43" t="s">
        <v>741</v>
      </c>
      <c r="L321" s="9" t="str">
        <f t="shared" si="92"/>
        <v>Yes</v>
      </c>
    </row>
    <row r="322" spans="1:12" x14ac:dyDescent="0.25">
      <c r="A322" s="50" t="s">
        <v>333</v>
      </c>
      <c r="B322" s="43" t="s">
        <v>278</v>
      </c>
      <c r="C322" s="8">
        <v>4.5866791499999997E-2</v>
      </c>
      <c r="D322" s="11" t="str">
        <f>IF($B322="N/A","N/A",IF(C322&gt;=5,"No",IF(C322&lt;0,"No","Yes")))</f>
        <v>Yes</v>
      </c>
      <c r="E322" s="8">
        <v>1.499771E-3</v>
      </c>
      <c r="F322" s="11" t="str">
        <f>IF($B322="N/A","N/A",IF(E322&gt;=5,"No",IF(E322&lt;0,"No","Yes")))</f>
        <v>Yes</v>
      </c>
      <c r="G322" s="8">
        <v>3.00444658E-2</v>
      </c>
      <c r="H322" s="11" t="str">
        <f>IF($B322="N/A","N/A",IF(G322&gt;=5,"No",IF(G322&lt;0,"No","Yes")))</f>
        <v>Yes</v>
      </c>
      <c r="I322" s="12">
        <v>-96.7</v>
      </c>
      <c r="J322" s="12">
        <v>1903</v>
      </c>
      <c r="K322" s="43" t="s">
        <v>741</v>
      </c>
      <c r="L322" s="9" t="str">
        <f t="shared" si="92"/>
        <v>No</v>
      </c>
    </row>
    <row r="323" spans="1:12" x14ac:dyDescent="0.25">
      <c r="A323" s="50" t="s">
        <v>334</v>
      </c>
      <c r="B323" s="43" t="s">
        <v>292</v>
      </c>
      <c r="C323" s="8">
        <v>10.921602676999999</v>
      </c>
      <c r="D323" s="11" t="str">
        <f>IF($B323="N/A","N/A",IF(C323&gt;0,"No",IF(C323&lt;0,"No","Yes")))</f>
        <v>No</v>
      </c>
      <c r="E323" s="8">
        <v>7.8524548366999998</v>
      </c>
      <c r="F323" s="11" t="str">
        <f>IF($B323="N/A","N/A",IF(E323&gt;0,"No",IF(E323&lt;0,"No","Yes")))</f>
        <v>No</v>
      </c>
      <c r="G323" s="8">
        <v>9.7454632856999996</v>
      </c>
      <c r="H323" s="11" t="str">
        <f>IF($B323="N/A","N/A",IF(G323&gt;0,"No",IF(G323&lt;0,"No","Yes")))</f>
        <v>No</v>
      </c>
      <c r="I323" s="12">
        <v>-28.1</v>
      </c>
      <c r="J323" s="12">
        <v>24.11</v>
      </c>
      <c r="K323" s="43" t="s">
        <v>741</v>
      </c>
      <c r="L323" s="9" t="str">
        <f t="shared" si="92"/>
        <v>No</v>
      </c>
    </row>
    <row r="324" spans="1:12" x14ac:dyDescent="0.25">
      <c r="A324" s="50" t="s">
        <v>335</v>
      </c>
      <c r="B324" s="43" t="s">
        <v>278</v>
      </c>
      <c r="C324" s="8">
        <v>0</v>
      </c>
      <c r="D324" s="11" t="str">
        <f>IF($B324="N/A","N/A",IF(C324&gt;=5,"No",IF(C324&lt;0,"No","Yes")))</f>
        <v>Yes</v>
      </c>
      <c r="E324" s="8">
        <v>0</v>
      </c>
      <c r="F324" s="11" t="str">
        <f>IF($B324="N/A","N/A",IF(E324&gt;=5,"No",IF(E324&lt;0,"No","Yes")))</f>
        <v>Yes</v>
      </c>
      <c r="G324" s="8">
        <v>0</v>
      </c>
      <c r="H324" s="11" t="str">
        <f>IF($B324="N/A","N/A",IF(G324&gt;=5,"No",IF(G324&lt;0,"No","Yes")))</f>
        <v>Yes</v>
      </c>
      <c r="I324" s="12" t="s">
        <v>1746</v>
      </c>
      <c r="J324" s="12" t="s">
        <v>1746</v>
      </c>
      <c r="K324" s="43" t="s">
        <v>741</v>
      </c>
      <c r="L324" s="9" t="str">
        <f t="shared" si="92"/>
        <v>N/A</v>
      </c>
    </row>
    <row r="325" spans="1:12" x14ac:dyDescent="0.25">
      <c r="A325" s="50" t="s">
        <v>336</v>
      </c>
      <c r="B325" s="43"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3" t="s">
        <v>741</v>
      </c>
      <c r="L325" s="9" t="str">
        <f t="shared" si="92"/>
        <v>N/A</v>
      </c>
    </row>
    <row r="326" spans="1:12" x14ac:dyDescent="0.25">
      <c r="A326" s="50" t="s">
        <v>337</v>
      </c>
      <c r="B326" s="43" t="s">
        <v>292</v>
      </c>
      <c r="C326" s="8">
        <v>0</v>
      </c>
      <c r="D326" s="11" t="str">
        <f t="shared" si="100"/>
        <v>Yes</v>
      </c>
      <c r="E326" s="8">
        <v>0</v>
      </c>
      <c r="F326" s="11" t="str">
        <f t="shared" si="101"/>
        <v>Yes</v>
      </c>
      <c r="G326" s="8">
        <v>0</v>
      </c>
      <c r="H326" s="11" t="str">
        <f t="shared" si="102"/>
        <v>Yes</v>
      </c>
      <c r="I326" s="12" t="s">
        <v>1746</v>
      </c>
      <c r="J326" s="12" t="s">
        <v>1746</v>
      </c>
      <c r="K326" s="43" t="s">
        <v>741</v>
      </c>
      <c r="L326" s="9" t="str">
        <f t="shared" si="92"/>
        <v>N/A</v>
      </c>
    </row>
    <row r="327" spans="1:12" x14ac:dyDescent="0.25">
      <c r="A327" s="50" t="s">
        <v>99</v>
      </c>
      <c r="B327" s="43" t="s">
        <v>292</v>
      </c>
      <c r="C327" s="8">
        <v>0.41985196149999998</v>
      </c>
      <c r="D327" s="11" t="str">
        <f>IF($B327="N/A","N/A",IF(C327&gt;0,"No",IF(C327&lt;0,"No","Yes")))</f>
        <v>No</v>
      </c>
      <c r="E327" s="8">
        <v>0.75842265620000004</v>
      </c>
      <c r="F327" s="11" t="str">
        <f>IF($B327="N/A","N/A",IF(E327&gt;0,"No",IF(E327&lt;0,"No","Yes")))</f>
        <v>No</v>
      </c>
      <c r="G327" s="8">
        <v>0.6891799864</v>
      </c>
      <c r="H327" s="11" t="str">
        <f>IF($B327="N/A","N/A",IF(G327&gt;0,"No",IF(G327&lt;0,"No","Yes")))</f>
        <v>No</v>
      </c>
      <c r="I327" s="12">
        <v>80.64</v>
      </c>
      <c r="J327" s="12">
        <v>-9.1300000000000008</v>
      </c>
      <c r="K327" s="43" t="s">
        <v>741</v>
      </c>
      <c r="L327" s="9" t="str">
        <f t="shared" si="92"/>
        <v>Yes</v>
      </c>
    </row>
    <row r="328" spans="1:12" x14ac:dyDescent="0.25">
      <c r="A328" s="50" t="s">
        <v>338</v>
      </c>
      <c r="B328" s="43"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3" t="s">
        <v>741</v>
      </c>
      <c r="L328" s="9" t="str">
        <f t="shared" si="92"/>
        <v>N/A</v>
      </c>
    </row>
    <row r="329" spans="1:12" x14ac:dyDescent="0.25">
      <c r="A329" s="50" t="s">
        <v>339</v>
      </c>
      <c r="B329" s="43"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3" t="s">
        <v>741</v>
      </c>
      <c r="L329" s="9" t="str">
        <f t="shared" si="92"/>
        <v>N/A</v>
      </c>
    </row>
    <row r="330" spans="1:12" x14ac:dyDescent="0.25">
      <c r="A330" s="50" t="s">
        <v>1126</v>
      </c>
      <c r="B330" s="35" t="s">
        <v>213</v>
      </c>
      <c r="C330" s="8">
        <v>13.610225313999999</v>
      </c>
      <c r="D330" s="11" t="str">
        <f>IF($B330="N/A","N/A",IF(C330&gt;10,"No",IF(C330&lt;-10,"No","Yes")))</f>
        <v>N/A</v>
      </c>
      <c r="E330" s="8">
        <v>11.240322151000001</v>
      </c>
      <c r="F330" s="11" t="str">
        <f>IF($B330="N/A","N/A",IF(E330&gt;10,"No",IF(E330&lt;-10,"No","Yes")))</f>
        <v>N/A</v>
      </c>
      <c r="G330" s="8">
        <v>0.35428434079999999</v>
      </c>
      <c r="H330" s="11" t="str">
        <f>IF($B330="N/A","N/A",IF(G330&gt;10,"No",IF(G330&lt;-10,"No","Yes")))</f>
        <v>N/A</v>
      </c>
      <c r="I330" s="12">
        <v>-17.399999999999999</v>
      </c>
      <c r="J330" s="12">
        <v>-96.8</v>
      </c>
      <c r="K330" s="43" t="s">
        <v>741</v>
      </c>
      <c r="L330" s="9" t="str">
        <f t="shared" si="92"/>
        <v>No</v>
      </c>
    </row>
    <row r="331" spans="1:12" x14ac:dyDescent="0.25">
      <c r="A331" s="50" t="s">
        <v>1127</v>
      </c>
      <c r="B331" s="35"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3" t="s">
        <v>741</v>
      </c>
      <c r="L331" s="9" t="str">
        <f t="shared" si="92"/>
        <v>N/A</v>
      </c>
    </row>
    <row r="332" spans="1:12" x14ac:dyDescent="0.25">
      <c r="A332" s="50" t="s">
        <v>1128</v>
      </c>
      <c r="B332" s="35"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3" t="s">
        <v>741</v>
      </c>
      <c r="L332" s="9" t="str">
        <f t="shared" si="92"/>
        <v>N/A</v>
      </c>
    </row>
    <row r="333" spans="1:12" x14ac:dyDescent="0.25">
      <c r="A333" s="50" t="s">
        <v>1129</v>
      </c>
      <c r="B333" s="35"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3" t="s">
        <v>741</v>
      </c>
      <c r="L333" s="9" t="str">
        <f t="shared" si="92"/>
        <v>N/A</v>
      </c>
    </row>
    <row r="334" spans="1:12" x14ac:dyDescent="0.25">
      <c r="A334" s="50" t="s">
        <v>1130</v>
      </c>
      <c r="B334" s="35" t="s">
        <v>293</v>
      </c>
      <c r="C334" s="8">
        <v>22.539421090000001</v>
      </c>
      <c r="D334" s="11" t="str">
        <f>IF($B334="N/A","N/A",IF(C334&gt;15,"No",IF(C334&lt;2,"No","Yes")))</f>
        <v>No</v>
      </c>
      <c r="E334" s="8">
        <v>18.582047280000001</v>
      </c>
      <c r="F334" s="11" t="str">
        <f>IF($B334="N/A","N/A",IF(E334&gt;15,"No",IF(E334&lt;2,"No","Yes")))</f>
        <v>No</v>
      </c>
      <c r="G334" s="8">
        <v>9.3872531345999999</v>
      </c>
      <c r="H334" s="11" t="str">
        <f>IF($B334="N/A","N/A",IF(G334&gt;15,"No",IF(G334&lt;2,"No","Yes")))</f>
        <v>Yes</v>
      </c>
      <c r="I334" s="12">
        <v>-17.600000000000001</v>
      </c>
      <c r="J334" s="12">
        <v>-49.5</v>
      </c>
      <c r="K334" s="43" t="s">
        <v>741</v>
      </c>
      <c r="L334" s="9" t="str">
        <f t="shared" si="92"/>
        <v>No</v>
      </c>
    </row>
    <row r="335" spans="1:12" x14ac:dyDescent="0.25">
      <c r="A335" s="50" t="s">
        <v>1131</v>
      </c>
      <c r="B335" s="35" t="s">
        <v>213</v>
      </c>
      <c r="C335" s="36">
        <v>106627</v>
      </c>
      <c r="D335" s="11" t="str">
        <f>IF($B335="N/A","N/A",IF(C335&gt;10,"No",IF(C335&lt;-10,"No","Yes")))</f>
        <v>N/A</v>
      </c>
      <c r="E335" s="36">
        <v>72755</v>
      </c>
      <c r="F335" s="11" t="str">
        <f>IF($B335="N/A","N/A",IF(E335&gt;10,"No",IF(E335&lt;-10,"No","Yes")))</f>
        <v>N/A</v>
      </c>
      <c r="G335" s="36">
        <v>113344</v>
      </c>
      <c r="H335" s="11" t="str">
        <f>IF($B335="N/A","N/A",IF(G335&gt;10,"No",IF(G335&lt;-10,"No","Yes")))</f>
        <v>N/A</v>
      </c>
      <c r="I335" s="12">
        <v>-31.8</v>
      </c>
      <c r="J335" s="12">
        <v>55.79</v>
      </c>
      <c r="K335" s="43" t="s">
        <v>741</v>
      </c>
      <c r="L335" s="9" t="str">
        <f t="shared" si="92"/>
        <v>No</v>
      </c>
    </row>
    <row r="336" spans="1:12" x14ac:dyDescent="0.25">
      <c r="A336" s="50" t="s">
        <v>1686</v>
      </c>
      <c r="B336" s="35" t="s">
        <v>213</v>
      </c>
      <c r="C336" s="36">
        <v>47624</v>
      </c>
      <c r="D336" s="11" t="str">
        <f>IF($B336="N/A","N/A",IF(C336&gt;10,"No",IF(C336&lt;-10,"No","Yes")))</f>
        <v>N/A</v>
      </c>
      <c r="E336" s="36">
        <v>24091</v>
      </c>
      <c r="F336" s="11" t="str">
        <f>IF($B336="N/A","N/A",IF(E336&gt;10,"No",IF(E336&lt;-10,"No","Yes")))</f>
        <v>N/A</v>
      </c>
      <c r="G336" s="36">
        <v>49945</v>
      </c>
      <c r="H336" s="11" t="str">
        <f>IF($B336="N/A","N/A",IF(G336&gt;10,"No",IF(G336&lt;-10,"No","Yes")))</f>
        <v>N/A</v>
      </c>
      <c r="I336" s="12">
        <v>-49.4</v>
      </c>
      <c r="J336" s="12">
        <v>107.3</v>
      </c>
      <c r="K336" s="43" t="s">
        <v>741</v>
      </c>
      <c r="L336" s="9" t="str">
        <f t="shared" si="92"/>
        <v>No</v>
      </c>
    </row>
    <row r="337" spans="1:12" x14ac:dyDescent="0.25">
      <c r="A337" s="50" t="s">
        <v>1687</v>
      </c>
      <c r="B337" s="35" t="s">
        <v>213</v>
      </c>
      <c r="C337" s="36">
        <v>6403</v>
      </c>
      <c r="D337" s="11" t="str">
        <f>IF($B337="N/A","N/A",IF(C337&gt;10,"No",IF(C337&lt;-10,"No","Yes")))</f>
        <v>N/A</v>
      </c>
      <c r="E337" s="36">
        <v>1618</v>
      </c>
      <c r="F337" s="11" t="str">
        <f>IF($B337="N/A","N/A",IF(E337&gt;10,"No",IF(E337&lt;-10,"No","Yes")))</f>
        <v>N/A</v>
      </c>
      <c r="G337" s="36">
        <v>6621</v>
      </c>
      <c r="H337" s="11" t="str">
        <f>IF($B337="N/A","N/A",IF(G337&gt;10,"No",IF(G337&lt;-10,"No","Yes")))</f>
        <v>N/A</v>
      </c>
      <c r="I337" s="12">
        <v>-74.7</v>
      </c>
      <c r="J337" s="12">
        <v>309.2</v>
      </c>
      <c r="K337" s="43" t="s">
        <v>741</v>
      </c>
      <c r="L337" s="9" t="str">
        <f t="shared" si="92"/>
        <v>No</v>
      </c>
    </row>
    <row r="338" spans="1:12" x14ac:dyDescent="0.25">
      <c r="A338" s="50" t="s">
        <v>1688</v>
      </c>
      <c r="B338" s="35" t="s">
        <v>213</v>
      </c>
      <c r="C338" s="36">
        <v>18004</v>
      </c>
      <c r="D338" s="11" t="str">
        <f>IF($B338="N/A","N/A",IF(C338&gt;10,"No",IF(C338&lt;-10,"No","Yes")))</f>
        <v>N/A</v>
      </c>
      <c r="E338" s="36">
        <v>1520</v>
      </c>
      <c r="F338" s="11" t="str">
        <f>IF($B338="N/A","N/A",IF(E338&gt;10,"No",IF(E338&lt;-10,"No","Yes")))</f>
        <v>N/A</v>
      </c>
      <c r="G338" s="36">
        <v>13404</v>
      </c>
      <c r="H338" s="11" t="str">
        <f>IF($B338="N/A","N/A",IF(G338&gt;10,"No",IF(G338&lt;-10,"No","Yes")))</f>
        <v>N/A</v>
      </c>
      <c r="I338" s="12">
        <v>-91.6</v>
      </c>
      <c r="J338" s="12">
        <v>781.8</v>
      </c>
      <c r="K338" s="43" t="s">
        <v>741</v>
      </c>
      <c r="L338" s="9" t="str">
        <f t="shared" si="92"/>
        <v>No</v>
      </c>
    </row>
    <row r="339" spans="1:12" x14ac:dyDescent="0.25">
      <c r="A339" s="50" t="s">
        <v>1689</v>
      </c>
      <c r="B339" s="35" t="s">
        <v>213</v>
      </c>
      <c r="C339" s="36">
        <v>4762</v>
      </c>
      <c r="D339" s="11" t="str">
        <f>IF($B339="N/A","N/A",IF(C339&gt;10,"No",IF(C339&lt;-10,"No","Yes")))</f>
        <v>N/A</v>
      </c>
      <c r="E339" s="36">
        <v>203</v>
      </c>
      <c r="F339" s="11" t="str">
        <f>IF($B339="N/A","N/A",IF(E339&gt;10,"No",IF(E339&lt;-10,"No","Yes")))</f>
        <v>N/A</v>
      </c>
      <c r="G339" s="36">
        <v>2525</v>
      </c>
      <c r="H339" s="11" t="str">
        <f>IF($B339="N/A","N/A",IF(G339&gt;10,"No",IF(G339&lt;-10,"No","Yes")))</f>
        <v>N/A</v>
      </c>
      <c r="I339" s="12">
        <v>-95.7</v>
      </c>
      <c r="J339" s="12">
        <v>1144</v>
      </c>
      <c r="K339" s="43" t="s">
        <v>741</v>
      </c>
      <c r="L339" s="9" t="str">
        <f t="shared" si="92"/>
        <v>No</v>
      </c>
    </row>
    <row r="340" spans="1:12" s="20" customFormat="1" ht="12" customHeight="1" x14ac:dyDescent="0.25">
      <c r="A340" s="137" t="s">
        <v>1646</v>
      </c>
      <c r="B340" s="138"/>
      <c r="C340" s="138"/>
      <c r="D340" s="138"/>
      <c r="E340" s="138"/>
      <c r="F340" s="138"/>
      <c r="G340" s="138"/>
      <c r="H340" s="138"/>
      <c r="I340" s="138"/>
      <c r="J340" s="138"/>
      <c r="K340" s="138"/>
      <c r="L340" s="139"/>
    </row>
    <row r="341" spans="1:12" s="20" customFormat="1" ht="12.75" customHeight="1" x14ac:dyDescent="0.25">
      <c r="A341" s="132" t="s">
        <v>1644</v>
      </c>
      <c r="B341" s="133"/>
      <c r="C341" s="133"/>
      <c r="D341" s="133"/>
      <c r="E341" s="133"/>
      <c r="F341" s="133"/>
      <c r="G341" s="133"/>
      <c r="H341" s="133"/>
      <c r="I341" s="133"/>
      <c r="J341" s="133"/>
      <c r="K341" s="133"/>
      <c r="L341" s="134"/>
    </row>
    <row r="342" spans="1:12" x14ac:dyDescent="0.25">
      <c r="A342" s="143" t="s">
        <v>1742</v>
      </c>
      <c r="B342" s="144"/>
      <c r="C342" s="144"/>
      <c r="D342" s="144"/>
      <c r="E342" s="144"/>
      <c r="F342" s="144"/>
      <c r="G342" s="144"/>
      <c r="H342" s="144"/>
      <c r="I342" s="144"/>
      <c r="J342" s="144"/>
      <c r="K342" s="144"/>
      <c r="L342" s="145"/>
    </row>
    <row r="344" spans="1:12" x14ac:dyDescent="0.25">
      <c r="A344" s="2"/>
    </row>
    <row r="345" spans="1:12" x14ac:dyDescent="0.25">
      <c r="A345" s="2"/>
    </row>
    <row r="347" spans="1:12" x14ac:dyDescent="0.25">
      <c r="A347" s="49"/>
    </row>
    <row r="348" spans="1:12" x14ac:dyDescent="0.25">
      <c r="A348" s="49"/>
    </row>
    <row r="349" spans="1:12" x14ac:dyDescent="0.25">
      <c r="A349" s="49"/>
    </row>
    <row r="350" spans="1:12" x14ac:dyDescent="0.25">
      <c r="A350" s="49"/>
    </row>
    <row r="351" spans="1:12" x14ac:dyDescent="0.25">
      <c r="A351" s="49"/>
    </row>
    <row r="352" spans="1:12" x14ac:dyDescent="0.25">
      <c r="A352" s="49"/>
    </row>
    <row r="353" spans="1:1" x14ac:dyDescent="0.25">
      <c r="A353" s="49"/>
    </row>
    <row r="354" spans="1:1" x14ac:dyDescent="0.25">
      <c r="A354" s="49"/>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4" zoomScaleNormal="100" workbookViewId="0">
      <selection activeCell="A17" sqref="A17"/>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9" customFormat="1" x14ac:dyDescent="0.25">
      <c r="A1" s="99" t="s">
        <v>745</v>
      </c>
    </row>
    <row r="2" spans="1:1" s="99" customFormat="1" x14ac:dyDescent="0.25">
      <c r="A2" s="111" t="s">
        <v>1645</v>
      </c>
    </row>
    <row r="3" spans="1:1" s="99" customFormat="1" x14ac:dyDescent="0.25">
      <c r="A3" s="100" t="s">
        <v>1642</v>
      </c>
    </row>
    <row r="4" spans="1:1" s="99" customFormat="1" x14ac:dyDescent="0.25">
      <c r="A4" s="99" t="s">
        <v>1685</v>
      </c>
    </row>
    <row r="5" spans="1:1" s="99" customFormat="1" x14ac:dyDescent="0.25">
      <c r="A5" s="99" t="s">
        <v>1643</v>
      </c>
    </row>
    <row r="6" spans="1:1" s="99" customFormat="1" x14ac:dyDescent="0.25">
      <c r="A6" s="99" t="s">
        <v>746</v>
      </c>
    </row>
    <row r="7" spans="1:1" x14ac:dyDescent="0.25">
      <c r="A7" s="99" t="s">
        <v>747</v>
      </c>
    </row>
    <row r="8" spans="1:1" x14ac:dyDescent="0.25">
      <c r="A8" s="111" t="s">
        <v>1645</v>
      </c>
    </row>
    <row r="9" spans="1:1" x14ac:dyDescent="0.25">
      <c r="A9" s="98"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1"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1605</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 t="s">
        <v>58</v>
      </c>
      <c r="B6" s="43" t="s">
        <v>213</v>
      </c>
      <c r="C6" s="14">
        <v>9966379752</v>
      </c>
      <c r="D6" s="11" t="str">
        <f t="shared" ref="D6:D12" si="0">IF($B6="N/A","N/A",IF(C6&gt;10,"No",IF(C6&lt;-10,"No","Yes")))</f>
        <v>N/A</v>
      </c>
      <c r="E6" s="14">
        <v>10023378449</v>
      </c>
      <c r="F6" s="11" t="str">
        <f t="shared" ref="F6:F12" si="1">IF($B6="N/A","N/A",IF(E6&gt;10,"No",IF(E6&lt;-10,"No","Yes")))</f>
        <v>N/A</v>
      </c>
      <c r="G6" s="14">
        <v>10591651680</v>
      </c>
      <c r="H6" s="11" t="str">
        <f t="shared" ref="H6:H12" si="2">IF($B6="N/A","N/A",IF(G6&gt;10,"No",IF(G6&lt;-10,"No","Yes")))</f>
        <v>N/A</v>
      </c>
      <c r="I6" s="12">
        <v>0.57189999999999996</v>
      </c>
      <c r="J6" s="12">
        <v>5.6689999999999996</v>
      </c>
      <c r="K6" s="43" t="s">
        <v>739</v>
      </c>
      <c r="L6" s="9" t="str">
        <f t="shared" ref="L6:L13" si="3">IF(J6="Div by 0", "N/A", IF(K6="N/A","N/A", IF(J6&gt;VALUE(MID(K6,1,2)), "No", IF(J6&lt;-1*VALUE(MID(K6,1,2)), "No", "Yes"))))</f>
        <v>Yes</v>
      </c>
    </row>
    <row r="7" spans="1:12" x14ac:dyDescent="0.25">
      <c r="A7" s="4" t="s">
        <v>1132</v>
      </c>
      <c r="B7" s="43" t="s">
        <v>213</v>
      </c>
      <c r="C7" s="14">
        <v>5949.5553238000002</v>
      </c>
      <c r="D7" s="11" t="str">
        <f t="shared" si="0"/>
        <v>N/A</v>
      </c>
      <c r="E7" s="14">
        <v>6609.7390554000003</v>
      </c>
      <c r="F7" s="11" t="str">
        <f t="shared" si="1"/>
        <v>N/A</v>
      </c>
      <c r="G7" s="14">
        <v>7259.9860169000003</v>
      </c>
      <c r="H7" s="11" t="str">
        <f t="shared" si="2"/>
        <v>N/A</v>
      </c>
      <c r="I7" s="12">
        <v>11.1</v>
      </c>
      <c r="J7" s="12">
        <v>9.8379999999999992</v>
      </c>
      <c r="K7" s="43" t="s">
        <v>739</v>
      </c>
      <c r="L7" s="9" t="str">
        <f t="shared" si="3"/>
        <v>Yes</v>
      </c>
    </row>
    <row r="8" spans="1:12" x14ac:dyDescent="0.25">
      <c r="A8" s="4" t="s">
        <v>724</v>
      </c>
      <c r="B8" s="43" t="s">
        <v>213</v>
      </c>
      <c r="C8" s="14">
        <v>576</v>
      </c>
      <c r="D8" s="11" t="str">
        <f t="shared" si="0"/>
        <v>N/A</v>
      </c>
      <c r="E8" s="14">
        <v>1057</v>
      </c>
      <c r="F8" s="11" t="str">
        <f t="shared" si="1"/>
        <v>N/A</v>
      </c>
      <c r="G8" s="14">
        <v>865</v>
      </c>
      <c r="H8" s="11" t="str">
        <f t="shared" si="2"/>
        <v>N/A</v>
      </c>
      <c r="I8" s="12">
        <v>83.51</v>
      </c>
      <c r="J8" s="12">
        <v>-18.2</v>
      </c>
      <c r="K8" s="43" t="s">
        <v>739</v>
      </c>
      <c r="L8" s="9" t="str">
        <f t="shared" si="3"/>
        <v>Yes</v>
      </c>
    </row>
    <row r="9" spans="1:12" x14ac:dyDescent="0.25">
      <c r="A9" s="4" t="s">
        <v>725</v>
      </c>
      <c r="B9" s="43" t="s">
        <v>213</v>
      </c>
      <c r="C9" s="14">
        <v>2520</v>
      </c>
      <c r="D9" s="11" t="str">
        <f t="shared" si="0"/>
        <v>N/A</v>
      </c>
      <c r="E9" s="14">
        <v>3260</v>
      </c>
      <c r="F9" s="11" t="str">
        <f t="shared" si="1"/>
        <v>N/A</v>
      </c>
      <c r="G9" s="14">
        <v>3225</v>
      </c>
      <c r="H9" s="11" t="str">
        <f t="shared" si="2"/>
        <v>N/A</v>
      </c>
      <c r="I9" s="12">
        <v>29.37</v>
      </c>
      <c r="J9" s="12">
        <v>-1.07</v>
      </c>
      <c r="K9" s="43" t="s">
        <v>739</v>
      </c>
      <c r="L9" s="9" t="str">
        <f t="shared" si="3"/>
        <v>Yes</v>
      </c>
    </row>
    <row r="10" spans="1:12" x14ac:dyDescent="0.25">
      <c r="A10" s="4" t="s">
        <v>726</v>
      </c>
      <c r="B10" s="43" t="s">
        <v>213</v>
      </c>
      <c r="C10" s="14">
        <v>3921</v>
      </c>
      <c r="D10" s="11" t="str">
        <f t="shared" si="0"/>
        <v>N/A</v>
      </c>
      <c r="E10" s="14">
        <v>4698</v>
      </c>
      <c r="F10" s="11" t="str">
        <f t="shared" si="1"/>
        <v>N/A</v>
      </c>
      <c r="G10" s="14">
        <v>4490</v>
      </c>
      <c r="H10" s="11" t="str">
        <f t="shared" si="2"/>
        <v>N/A</v>
      </c>
      <c r="I10" s="12">
        <v>19.82</v>
      </c>
      <c r="J10" s="12">
        <v>-4.43</v>
      </c>
      <c r="K10" s="43" t="s">
        <v>739</v>
      </c>
      <c r="L10" s="9" t="str">
        <f t="shared" si="3"/>
        <v>Yes</v>
      </c>
    </row>
    <row r="11" spans="1:12" x14ac:dyDescent="0.25">
      <c r="A11" s="4" t="s">
        <v>727</v>
      </c>
      <c r="B11" s="43" t="s">
        <v>213</v>
      </c>
      <c r="C11" s="14">
        <v>24184</v>
      </c>
      <c r="D11" s="11" t="str">
        <f t="shared" si="0"/>
        <v>N/A</v>
      </c>
      <c r="E11" s="14">
        <v>27082</v>
      </c>
      <c r="F11" s="11" t="str">
        <f t="shared" si="1"/>
        <v>N/A</v>
      </c>
      <c r="G11" s="14">
        <v>32394</v>
      </c>
      <c r="H11" s="11" t="str">
        <f t="shared" si="2"/>
        <v>N/A</v>
      </c>
      <c r="I11" s="12">
        <v>11.98</v>
      </c>
      <c r="J11" s="12">
        <v>19.61</v>
      </c>
      <c r="K11" s="43" t="s">
        <v>739</v>
      </c>
      <c r="L11" s="9" t="str">
        <f t="shared" si="3"/>
        <v>Yes</v>
      </c>
    </row>
    <row r="12" spans="1:12" x14ac:dyDescent="0.25">
      <c r="A12" s="4" t="s">
        <v>728</v>
      </c>
      <c r="B12" s="43" t="s">
        <v>213</v>
      </c>
      <c r="C12" s="14">
        <v>76437</v>
      </c>
      <c r="D12" s="11" t="str">
        <f t="shared" si="0"/>
        <v>N/A</v>
      </c>
      <c r="E12" s="14">
        <v>77716</v>
      </c>
      <c r="F12" s="11" t="str">
        <f t="shared" si="1"/>
        <v>N/A</v>
      </c>
      <c r="G12" s="14">
        <v>86621</v>
      </c>
      <c r="H12" s="11" t="str">
        <f t="shared" si="2"/>
        <v>N/A</v>
      </c>
      <c r="I12" s="12">
        <v>1.673</v>
      </c>
      <c r="J12" s="12">
        <v>11.46</v>
      </c>
      <c r="K12" s="43" t="s">
        <v>739</v>
      </c>
      <c r="L12" s="9" t="str">
        <f t="shared" si="3"/>
        <v>Yes</v>
      </c>
    </row>
    <row r="13" spans="1:12" x14ac:dyDescent="0.25">
      <c r="A13" s="4" t="s">
        <v>74</v>
      </c>
      <c r="B13" s="43" t="s">
        <v>213</v>
      </c>
      <c r="C13" s="14">
        <v>3023087</v>
      </c>
      <c r="D13" s="11" t="str">
        <f>IF($B13="N/A","N/A",IF(C13&gt;10,"No",IF(C13&lt;-10,"No","Yes")))</f>
        <v>N/A</v>
      </c>
      <c r="E13" s="14">
        <v>3030759</v>
      </c>
      <c r="F13" s="11" t="str">
        <f>IF($B13="N/A","N/A",IF(E13&gt;10,"No",IF(E13&lt;-10,"No","Yes")))</f>
        <v>N/A</v>
      </c>
      <c r="G13" s="14">
        <v>3528175</v>
      </c>
      <c r="H13" s="11" t="str">
        <f>IF($B13="N/A","N/A",IF(G13&gt;10,"No",IF(G13&lt;-10,"No","Yes")))</f>
        <v>N/A</v>
      </c>
      <c r="I13" s="12">
        <v>0.25380000000000003</v>
      </c>
      <c r="J13" s="12">
        <v>16.41</v>
      </c>
      <c r="K13" s="43" t="s">
        <v>739</v>
      </c>
      <c r="L13" s="9" t="str">
        <f t="shared" si="3"/>
        <v>Yes</v>
      </c>
    </row>
    <row r="14" spans="1:12" x14ac:dyDescent="0.25">
      <c r="A14" s="53" t="s">
        <v>157</v>
      </c>
      <c r="B14" s="35" t="s">
        <v>213</v>
      </c>
      <c r="C14" s="8">
        <v>13.364737542</v>
      </c>
      <c r="D14" s="11" t="str">
        <f t="shared" ref="D14:D18" si="4">IF($B14="N/A","N/A",IF(C14&gt;10,"No",IF(C14&lt;-10,"No","Yes")))</f>
        <v>N/A</v>
      </c>
      <c r="E14" s="8">
        <v>8.8298638403999998</v>
      </c>
      <c r="F14" s="11" t="str">
        <f t="shared" ref="F14:F18" si="5">IF($B14="N/A","N/A",IF(E14&gt;10,"No",IF(E14&lt;-10,"No","Yes")))</f>
        <v>N/A</v>
      </c>
      <c r="G14" s="8">
        <v>9.3129930056999992</v>
      </c>
      <c r="H14" s="11" t="str">
        <f t="shared" ref="H14:H18" si="6">IF($B14="N/A","N/A",IF(G14&gt;10,"No",IF(G14&lt;-10,"No","Yes")))</f>
        <v>N/A</v>
      </c>
      <c r="I14" s="12">
        <v>-33.9</v>
      </c>
      <c r="J14" s="12">
        <v>5.4720000000000004</v>
      </c>
      <c r="K14" s="43" t="s">
        <v>739</v>
      </c>
      <c r="L14" s="9" t="str">
        <f t="shared" ref="L14:L18" si="7">IF(J14="Div by 0", "N/A", IF(K14="N/A","N/A", IF(J14&gt;VALUE(MID(K14,1,2)), "No", IF(J14&lt;-1*VALUE(MID(K14,1,2)), "No", "Yes"))))</f>
        <v>Yes</v>
      </c>
    </row>
    <row r="15" spans="1:12" x14ac:dyDescent="0.25">
      <c r="A15" s="4" t="s">
        <v>419</v>
      </c>
      <c r="B15" s="35" t="s">
        <v>213</v>
      </c>
      <c r="C15" s="8">
        <v>20.924032989000001</v>
      </c>
      <c r="D15" s="11" t="str">
        <f t="shared" si="4"/>
        <v>N/A</v>
      </c>
      <c r="E15" s="8">
        <v>17.579333142999999</v>
      </c>
      <c r="F15" s="11" t="str">
        <f t="shared" si="5"/>
        <v>N/A</v>
      </c>
      <c r="G15" s="8">
        <v>19.370929078</v>
      </c>
      <c r="H15" s="11" t="str">
        <f t="shared" si="6"/>
        <v>N/A</v>
      </c>
      <c r="I15" s="12">
        <v>-16</v>
      </c>
      <c r="J15" s="12">
        <v>10.19</v>
      </c>
      <c r="K15" s="43" t="s">
        <v>739</v>
      </c>
      <c r="L15" s="9" t="str">
        <f t="shared" si="7"/>
        <v>Yes</v>
      </c>
    </row>
    <row r="16" spans="1:12" x14ac:dyDescent="0.25">
      <c r="A16" s="4" t="s">
        <v>420</v>
      </c>
      <c r="B16" s="35" t="s">
        <v>213</v>
      </c>
      <c r="C16" s="8">
        <v>5.2114983616000004</v>
      </c>
      <c r="D16" s="11" t="str">
        <f t="shared" si="4"/>
        <v>N/A</v>
      </c>
      <c r="E16" s="8">
        <v>2.4612715707000001</v>
      </c>
      <c r="F16" s="11" t="str">
        <f t="shared" si="5"/>
        <v>N/A</v>
      </c>
      <c r="G16" s="8">
        <v>3.7470815423000001</v>
      </c>
      <c r="H16" s="11" t="str">
        <f t="shared" si="6"/>
        <v>N/A</v>
      </c>
      <c r="I16" s="12">
        <v>-52.8</v>
      </c>
      <c r="J16" s="12">
        <v>52.24</v>
      </c>
      <c r="K16" s="43" t="s">
        <v>739</v>
      </c>
      <c r="L16" s="9" t="str">
        <f t="shared" si="7"/>
        <v>No</v>
      </c>
    </row>
    <row r="17" spans="1:12" x14ac:dyDescent="0.25">
      <c r="A17" s="4" t="s">
        <v>421</v>
      </c>
      <c r="B17" s="35" t="s">
        <v>213</v>
      </c>
      <c r="C17" s="8">
        <v>6.8306374933000003</v>
      </c>
      <c r="D17" s="11" t="str">
        <f t="shared" si="4"/>
        <v>N/A</v>
      </c>
      <c r="E17" s="8">
        <v>5.2863124945999997</v>
      </c>
      <c r="F17" s="11" t="str">
        <f t="shared" si="5"/>
        <v>N/A</v>
      </c>
      <c r="G17" s="8">
        <v>6.2357569830999999</v>
      </c>
      <c r="H17" s="11" t="str">
        <f t="shared" si="6"/>
        <v>N/A</v>
      </c>
      <c r="I17" s="12">
        <v>-22.6</v>
      </c>
      <c r="J17" s="12">
        <v>17.96</v>
      </c>
      <c r="K17" s="43" t="s">
        <v>739</v>
      </c>
      <c r="L17" s="9" t="str">
        <f t="shared" si="7"/>
        <v>Yes</v>
      </c>
    </row>
    <row r="18" spans="1:12" x14ac:dyDescent="0.25">
      <c r="A18" s="4" t="s">
        <v>422</v>
      </c>
      <c r="B18" s="35" t="s">
        <v>213</v>
      </c>
      <c r="C18" s="8">
        <v>19.874021070000001</v>
      </c>
      <c r="D18" s="11" t="str">
        <f t="shared" si="4"/>
        <v>N/A</v>
      </c>
      <c r="E18" s="8">
        <v>12.905631972</v>
      </c>
      <c r="F18" s="11" t="str">
        <f t="shared" si="5"/>
        <v>N/A</v>
      </c>
      <c r="G18" s="8">
        <v>13.458663251999999</v>
      </c>
      <c r="H18" s="11" t="str">
        <f t="shared" si="6"/>
        <v>N/A</v>
      </c>
      <c r="I18" s="12">
        <v>-35.1</v>
      </c>
      <c r="J18" s="12">
        <v>4.2850000000000001</v>
      </c>
      <c r="K18" s="43" t="s">
        <v>739</v>
      </c>
      <c r="L18" s="9" t="str">
        <f t="shared" si="7"/>
        <v>Yes</v>
      </c>
    </row>
    <row r="19" spans="1:12" x14ac:dyDescent="0.25">
      <c r="A19" s="4" t="s">
        <v>75</v>
      </c>
      <c r="B19" s="43" t="s">
        <v>213</v>
      </c>
      <c r="C19" s="36">
        <v>11</v>
      </c>
      <c r="D19" s="11" t="str">
        <f t="shared" ref="D19:D50" si="8">IF($B19="N/A","N/A",IF(C19&gt;10,"No",IF(C19&lt;-10,"No","Yes")))</f>
        <v>N/A</v>
      </c>
      <c r="E19" s="36">
        <v>11</v>
      </c>
      <c r="F19" s="11" t="str">
        <f t="shared" ref="F19:F50" si="9">IF($B19="N/A","N/A",IF(E19&gt;10,"No",IF(E19&lt;-10,"No","Yes")))</f>
        <v>N/A</v>
      </c>
      <c r="G19" s="36">
        <v>11</v>
      </c>
      <c r="H19" s="11" t="str">
        <f t="shared" ref="H19:H50" si="10">IF($B19="N/A","N/A",IF(G19&gt;10,"No",IF(G19&lt;-10,"No","Yes")))</f>
        <v>N/A</v>
      </c>
      <c r="I19" s="12">
        <v>-20</v>
      </c>
      <c r="J19" s="12">
        <v>-50</v>
      </c>
      <c r="K19" s="43" t="s">
        <v>213</v>
      </c>
      <c r="L19" s="9" t="str">
        <f t="shared" ref="L19:L25" si="11">IF(J19="Div by 0", "N/A", IF(K19="N/A","N/A", IF(J19&gt;VALUE(MID(K19,1,2)), "No", IF(J19&lt;-1*VALUE(MID(K19,1,2)), "No", "Yes"))))</f>
        <v>N/A</v>
      </c>
    </row>
    <row r="20" spans="1:12" x14ac:dyDescent="0.25">
      <c r="A20" s="4" t="s">
        <v>76</v>
      </c>
      <c r="B20" s="43" t="s">
        <v>213</v>
      </c>
      <c r="C20" s="36">
        <v>21</v>
      </c>
      <c r="D20" s="11" t="str">
        <f t="shared" si="8"/>
        <v>N/A</v>
      </c>
      <c r="E20" s="36">
        <v>20</v>
      </c>
      <c r="F20" s="11" t="str">
        <f t="shared" si="9"/>
        <v>N/A</v>
      </c>
      <c r="G20" s="36">
        <v>11</v>
      </c>
      <c r="H20" s="11" t="str">
        <f t="shared" si="10"/>
        <v>N/A</v>
      </c>
      <c r="I20" s="12">
        <v>-4.76</v>
      </c>
      <c r="J20" s="12">
        <v>-55</v>
      </c>
      <c r="K20" s="43" t="s">
        <v>213</v>
      </c>
      <c r="L20" s="9" t="str">
        <f t="shared" si="11"/>
        <v>N/A</v>
      </c>
    </row>
    <row r="21" spans="1:12" x14ac:dyDescent="0.25">
      <c r="A21" s="53" t="s">
        <v>1132</v>
      </c>
      <c r="B21" s="43" t="s">
        <v>213</v>
      </c>
      <c r="C21" s="14">
        <v>5949.5553238000002</v>
      </c>
      <c r="D21" s="11" t="str">
        <f t="shared" si="8"/>
        <v>N/A</v>
      </c>
      <c r="E21" s="14">
        <v>6609.7390554000003</v>
      </c>
      <c r="F21" s="11" t="str">
        <f t="shared" si="9"/>
        <v>N/A</v>
      </c>
      <c r="G21" s="14">
        <v>7259.9860169000003</v>
      </c>
      <c r="H21" s="11" t="str">
        <f t="shared" si="10"/>
        <v>N/A</v>
      </c>
      <c r="I21" s="12">
        <v>11.1</v>
      </c>
      <c r="J21" s="12">
        <v>9.8379999999999992</v>
      </c>
      <c r="K21" s="43" t="s">
        <v>739</v>
      </c>
      <c r="L21" s="9" t="str">
        <f t="shared" si="11"/>
        <v>Yes</v>
      </c>
    </row>
    <row r="22" spans="1:12" x14ac:dyDescent="0.25">
      <c r="A22" s="4" t="s">
        <v>1715</v>
      </c>
      <c r="B22" s="43" t="s">
        <v>213</v>
      </c>
      <c r="C22" s="14">
        <v>15212.976031</v>
      </c>
      <c r="D22" s="11" t="str">
        <f t="shared" si="8"/>
        <v>N/A</v>
      </c>
      <c r="E22" s="14">
        <v>16977.736603000001</v>
      </c>
      <c r="F22" s="11" t="str">
        <f t="shared" si="9"/>
        <v>N/A</v>
      </c>
      <c r="G22" s="14">
        <v>18391.609506000001</v>
      </c>
      <c r="H22" s="11" t="str">
        <f t="shared" si="10"/>
        <v>N/A</v>
      </c>
      <c r="I22" s="12">
        <v>11.6</v>
      </c>
      <c r="J22" s="12">
        <v>8.3279999999999994</v>
      </c>
      <c r="K22" s="43" t="s">
        <v>739</v>
      </c>
      <c r="L22" s="9" t="str">
        <f t="shared" si="11"/>
        <v>Yes</v>
      </c>
    </row>
    <row r="23" spans="1:12" x14ac:dyDescent="0.25">
      <c r="A23" s="4" t="s">
        <v>1133</v>
      </c>
      <c r="B23" s="43" t="s">
        <v>213</v>
      </c>
      <c r="C23" s="14">
        <v>15012.945781</v>
      </c>
      <c r="D23" s="11" t="str">
        <f t="shared" si="8"/>
        <v>N/A</v>
      </c>
      <c r="E23" s="14">
        <v>12802.530949</v>
      </c>
      <c r="F23" s="11" t="str">
        <f t="shared" si="9"/>
        <v>N/A</v>
      </c>
      <c r="G23" s="14">
        <v>12716.524458</v>
      </c>
      <c r="H23" s="11" t="str">
        <f t="shared" si="10"/>
        <v>N/A</v>
      </c>
      <c r="I23" s="12">
        <v>-14.7</v>
      </c>
      <c r="J23" s="12">
        <v>-0.67200000000000004</v>
      </c>
      <c r="K23" s="43" t="s">
        <v>739</v>
      </c>
      <c r="L23" s="9" t="str">
        <f t="shared" si="11"/>
        <v>Yes</v>
      </c>
    </row>
    <row r="24" spans="1:12" x14ac:dyDescent="0.25">
      <c r="A24" s="4" t="s">
        <v>1134</v>
      </c>
      <c r="B24" s="43" t="s">
        <v>213</v>
      </c>
      <c r="C24" s="14">
        <v>2974.4338644999998</v>
      </c>
      <c r="D24" s="11" t="str">
        <f t="shared" si="8"/>
        <v>N/A</v>
      </c>
      <c r="E24" s="14">
        <v>3062.7780093000001</v>
      </c>
      <c r="F24" s="11" t="str">
        <f t="shared" si="9"/>
        <v>N/A</v>
      </c>
      <c r="G24" s="14">
        <v>3121.4570420999999</v>
      </c>
      <c r="H24" s="11" t="str">
        <f t="shared" si="10"/>
        <v>N/A</v>
      </c>
      <c r="I24" s="12">
        <v>2.97</v>
      </c>
      <c r="J24" s="12">
        <v>1.9159999999999999</v>
      </c>
      <c r="K24" s="43" t="s">
        <v>739</v>
      </c>
      <c r="L24" s="9" t="str">
        <f t="shared" si="11"/>
        <v>Yes</v>
      </c>
    </row>
    <row r="25" spans="1:12" x14ac:dyDescent="0.25">
      <c r="A25" s="4" t="s">
        <v>1135</v>
      </c>
      <c r="B25" s="43" t="s">
        <v>213</v>
      </c>
      <c r="C25" s="14">
        <v>2455.0633463999998</v>
      </c>
      <c r="D25" s="11" t="str">
        <f t="shared" si="8"/>
        <v>N/A</v>
      </c>
      <c r="E25" s="14">
        <v>3210.8438701999999</v>
      </c>
      <c r="F25" s="11" t="str">
        <f t="shared" si="9"/>
        <v>N/A</v>
      </c>
      <c r="G25" s="14">
        <v>3115.4367505999999</v>
      </c>
      <c r="H25" s="11" t="str">
        <f t="shared" si="10"/>
        <v>N/A</v>
      </c>
      <c r="I25" s="12">
        <v>30.78</v>
      </c>
      <c r="J25" s="12">
        <v>-2.97</v>
      </c>
      <c r="K25" s="43" t="s">
        <v>739</v>
      </c>
      <c r="L25" s="9" t="str">
        <f t="shared" si="11"/>
        <v>Yes</v>
      </c>
    </row>
    <row r="26" spans="1:12" x14ac:dyDescent="0.25">
      <c r="A26" s="2" t="s">
        <v>1136</v>
      </c>
      <c r="B26" s="43" t="s">
        <v>213</v>
      </c>
      <c r="C26" s="14">
        <v>6212.7497125999998</v>
      </c>
      <c r="D26" s="11" t="str">
        <f t="shared" si="8"/>
        <v>N/A</v>
      </c>
      <c r="E26" s="14">
        <v>6842.5017403000002</v>
      </c>
      <c r="F26" s="11" t="str">
        <f t="shared" si="9"/>
        <v>N/A</v>
      </c>
      <c r="G26" s="14">
        <v>7549.7250898000002</v>
      </c>
      <c r="H26" s="11" t="str">
        <f t="shared" si="10"/>
        <v>N/A</v>
      </c>
      <c r="I26" s="12">
        <v>10.14</v>
      </c>
      <c r="J26" s="12">
        <v>10.34</v>
      </c>
      <c r="K26" s="43" t="s">
        <v>739</v>
      </c>
      <c r="L26" s="9" t="str">
        <f>IF(J26="Div by 0", "N/A", IF(OR(J26="N/A",K26="N/A"),"N/A", IF(J26&gt;VALUE(MID(K26,1,2)), "No", IF(J26&lt;-1*VALUE(MID(K26,1,2)), "No", "Yes"))))</f>
        <v>Yes</v>
      </c>
    </row>
    <row r="27" spans="1:12" x14ac:dyDescent="0.25">
      <c r="A27" s="2" t="s">
        <v>1137</v>
      </c>
      <c r="B27" s="43" t="s">
        <v>213</v>
      </c>
      <c r="C27" s="14">
        <v>5631.9230047000001</v>
      </c>
      <c r="D27" s="11" t="str">
        <f t="shared" si="8"/>
        <v>N/A</v>
      </c>
      <c r="E27" s="14">
        <v>6323.0772835999996</v>
      </c>
      <c r="F27" s="11" t="str">
        <f t="shared" si="9"/>
        <v>N/A</v>
      </c>
      <c r="G27" s="14">
        <v>6904.1715448000004</v>
      </c>
      <c r="H27" s="11" t="str">
        <f t="shared" si="10"/>
        <v>N/A</v>
      </c>
      <c r="I27" s="12">
        <v>12.27</v>
      </c>
      <c r="J27" s="12">
        <v>9.19</v>
      </c>
      <c r="K27" s="43" t="s">
        <v>739</v>
      </c>
      <c r="L27" s="9" t="str">
        <f>IF(J27="Div by 0", "N/A", IF(OR(J27="N/A",K27="N/A"),"N/A", IF(J27&gt;VALUE(MID(K27,1,2)), "No", IF(J27&lt;-1*VALUE(MID(K27,1,2)), "No", "Yes"))))</f>
        <v>Yes</v>
      </c>
    </row>
    <row r="28" spans="1:12" x14ac:dyDescent="0.25">
      <c r="A28" s="53" t="s">
        <v>1138</v>
      </c>
      <c r="B28" s="43" t="s">
        <v>213</v>
      </c>
      <c r="C28" s="14">
        <v>14836.760452</v>
      </c>
      <c r="D28" s="11" t="str">
        <f t="shared" si="8"/>
        <v>N/A</v>
      </c>
      <c r="E28" s="14">
        <v>15712.486609</v>
      </c>
      <c r="F28" s="11" t="str">
        <f t="shared" si="9"/>
        <v>N/A</v>
      </c>
      <c r="G28" s="14">
        <v>16452.62556</v>
      </c>
      <c r="H28" s="11" t="str">
        <f t="shared" si="10"/>
        <v>N/A</v>
      </c>
      <c r="I28" s="12">
        <v>5.9020000000000001</v>
      </c>
      <c r="J28" s="12">
        <v>4.7110000000000003</v>
      </c>
      <c r="K28" s="43" t="s">
        <v>739</v>
      </c>
      <c r="L28" s="9" t="str">
        <f>IF(J28="Div by 0", "N/A", IF(K28="N/A","N/A", IF(J28&gt;VALUE(MID(K28,1,2)), "No", IF(J28&lt;-1*VALUE(MID(K28,1,2)), "No", "Yes"))))</f>
        <v>Yes</v>
      </c>
    </row>
    <row r="29" spans="1:12" x14ac:dyDescent="0.25">
      <c r="A29" s="2" t="s">
        <v>1139</v>
      </c>
      <c r="B29" s="43" t="s">
        <v>213</v>
      </c>
      <c r="C29" s="14">
        <v>16786.589241000001</v>
      </c>
      <c r="D29" s="11" t="str">
        <f t="shared" si="8"/>
        <v>N/A</v>
      </c>
      <c r="E29" s="14">
        <v>18564.252022000001</v>
      </c>
      <c r="F29" s="11" t="str">
        <f t="shared" si="9"/>
        <v>N/A</v>
      </c>
      <c r="G29" s="14">
        <v>20149.382411999999</v>
      </c>
      <c r="H29" s="11" t="str">
        <f t="shared" si="10"/>
        <v>N/A</v>
      </c>
      <c r="I29" s="12">
        <v>10.59</v>
      </c>
      <c r="J29" s="12">
        <v>8.5389999999999997</v>
      </c>
      <c r="K29" s="43" t="s">
        <v>739</v>
      </c>
      <c r="L29" s="9" t="str">
        <f>IF(J29="Div by 0", "N/A", IF(K29="N/A","N/A", IF(J29&gt;VALUE(MID(K29,1,2)), "No", IF(J29&lt;-1*VALUE(MID(K29,1,2)), "No", "Yes"))))</f>
        <v>Yes</v>
      </c>
    </row>
    <row r="30" spans="1:12" x14ac:dyDescent="0.25">
      <c r="A30" s="2" t="s">
        <v>1140</v>
      </c>
      <c r="B30" s="43" t="s">
        <v>213</v>
      </c>
      <c r="C30" s="14">
        <v>13045.454868000001</v>
      </c>
      <c r="D30" s="11" t="str">
        <f t="shared" si="8"/>
        <v>N/A</v>
      </c>
      <c r="E30" s="14">
        <v>12846.523531000001</v>
      </c>
      <c r="F30" s="11" t="str">
        <f t="shared" si="9"/>
        <v>N/A</v>
      </c>
      <c r="G30" s="14">
        <v>12609.514015999999</v>
      </c>
      <c r="H30" s="11" t="str">
        <f t="shared" si="10"/>
        <v>N/A</v>
      </c>
      <c r="I30" s="12">
        <v>-1.52</v>
      </c>
      <c r="J30" s="12">
        <v>-1.84</v>
      </c>
      <c r="K30" s="43" t="s">
        <v>739</v>
      </c>
      <c r="L30" s="9" t="str">
        <f>IF(J30="Div by 0", "N/A", IF(K30="N/A","N/A", IF(J30&gt;VALUE(MID(K30,1,2)), "No", IF(J30&lt;-1*VALUE(MID(K30,1,2)), "No", "Yes"))))</f>
        <v>Yes</v>
      </c>
    </row>
    <row r="31" spans="1:12" x14ac:dyDescent="0.25">
      <c r="A31" s="2" t="s">
        <v>1141</v>
      </c>
      <c r="B31" s="43" t="s">
        <v>213</v>
      </c>
      <c r="C31" s="14">
        <v>15362.875937999999</v>
      </c>
      <c r="D31" s="11" t="str">
        <f t="shared" si="8"/>
        <v>N/A</v>
      </c>
      <c r="E31" s="14">
        <v>16262.36587</v>
      </c>
      <c r="F31" s="11" t="str">
        <f t="shared" si="9"/>
        <v>N/A</v>
      </c>
      <c r="G31" s="14">
        <v>17254.352521000001</v>
      </c>
      <c r="H31" s="11" t="str">
        <f t="shared" si="10"/>
        <v>N/A</v>
      </c>
      <c r="I31" s="12">
        <v>5.8550000000000004</v>
      </c>
      <c r="J31" s="12">
        <v>6.1</v>
      </c>
      <c r="K31" s="43" t="s">
        <v>739</v>
      </c>
      <c r="L31" s="9" t="str">
        <f>IF(J31="Div by 0", "N/A", IF(OR(J31="N/A",K31="N/A"),"N/A", IF(J31&gt;VALUE(MID(K31,1,2)), "No", IF(J31&lt;-1*VALUE(MID(K31,1,2)), "No", "Yes"))))</f>
        <v>Yes</v>
      </c>
    </row>
    <row r="32" spans="1:12" x14ac:dyDescent="0.25">
      <c r="A32" s="2" t="s">
        <v>1142</v>
      </c>
      <c r="B32" s="43" t="s">
        <v>213</v>
      </c>
      <c r="C32" s="14">
        <v>14037.146462999999</v>
      </c>
      <c r="D32" s="11" t="str">
        <f t="shared" si="8"/>
        <v>N/A</v>
      </c>
      <c r="E32" s="14">
        <v>14872.002087000001</v>
      </c>
      <c r="F32" s="11" t="str">
        <f t="shared" si="9"/>
        <v>N/A</v>
      </c>
      <c r="G32" s="14">
        <v>15252.089056999999</v>
      </c>
      <c r="H32" s="11" t="str">
        <f t="shared" si="10"/>
        <v>N/A</v>
      </c>
      <c r="I32" s="12">
        <v>5.9470000000000001</v>
      </c>
      <c r="J32" s="12">
        <v>2.556</v>
      </c>
      <c r="K32" s="43" t="s">
        <v>739</v>
      </c>
      <c r="L32" s="9" t="str">
        <f>IF(J32="Div by 0", "N/A", IF(OR(J32="N/A",K32="N/A"),"N/A", IF(J32&gt;VALUE(MID(K32,1,2)), "No", IF(J32&lt;-1*VALUE(MID(K32,1,2)), "No", "Yes"))))</f>
        <v>Yes</v>
      </c>
    </row>
    <row r="33" spans="1:12" x14ac:dyDescent="0.25">
      <c r="A33" s="2" t="s">
        <v>1718</v>
      </c>
      <c r="B33" s="43" t="s">
        <v>213</v>
      </c>
      <c r="C33" s="14">
        <v>4034.8240430999999</v>
      </c>
      <c r="D33" s="11" t="str">
        <f t="shared" si="8"/>
        <v>N/A</v>
      </c>
      <c r="E33" s="14">
        <v>9557.4339055</v>
      </c>
      <c r="F33" s="11" t="str">
        <f t="shared" si="9"/>
        <v>N/A</v>
      </c>
      <c r="G33" s="14">
        <v>7728.7806629999995</v>
      </c>
      <c r="H33" s="11" t="str">
        <f t="shared" si="10"/>
        <v>N/A</v>
      </c>
      <c r="I33" s="12">
        <v>136.9</v>
      </c>
      <c r="J33" s="12">
        <v>-19.100000000000001</v>
      </c>
      <c r="K33" s="43" t="s">
        <v>739</v>
      </c>
      <c r="L33" s="9" t="str">
        <f t="shared" ref="L33:L45" si="12">IF(J33="Div by 0", "N/A", IF(K33="N/A","N/A", IF(J33&gt;VALUE(MID(K33,1,2)), "No", IF(J33&lt;-1*VALUE(MID(K33,1,2)), "No", "Yes"))))</f>
        <v>Yes</v>
      </c>
    </row>
    <row r="34" spans="1:12" x14ac:dyDescent="0.25">
      <c r="A34" s="2" t="s">
        <v>1719</v>
      </c>
      <c r="B34" s="43" t="s">
        <v>213</v>
      </c>
      <c r="C34" s="14">
        <v>2440.5274101999998</v>
      </c>
      <c r="D34" s="11" t="str">
        <f t="shared" si="8"/>
        <v>N/A</v>
      </c>
      <c r="E34" s="14">
        <v>1227.6882662</v>
      </c>
      <c r="F34" s="11" t="str">
        <f t="shared" si="9"/>
        <v>N/A</v>
      </c>
      <c r="G34" s="14">
        <v>1066.7688679</v>
      </c>
      <c r="H34" s="11" t="str">
        <f t="shared" si="10"/>
        <v>N/A</v>
      </c>
      <c r="I34" s="12">
        <v>-49.7</v>
      </c>
      <c r="J34" s="12">
        <v>-13.1</v>
      </c>
      <c r="K34" s="43" t="s">
        <v>739</v>
      </c>
      <c r="L34" s="9" t="str">
        <f t="shared" si="12"/>
        <v>Yes</v>
      </c>
    </row>
    <row r="35" spans="1:12" x14ac:dyDescent="0.25">
      <c r="A35" s="2" t="s">
        <v>1720</v>
      </c>
      <c r="B35" s="43" t="s">
        <v>213</v>
      </c>
      <c r="C35" s="14">
        <v>13232.819352</v>
      </c>
      <c r="D35" s="11" t="str">
        <f t="shared" si="8"/>
        <v>N/A</v>
      </c>
      <c r="E35" s="14">
        <v>13687.202649999999</v>
      </c>
      <c r="F35" s="11" t="str">
        <f t="shared" si="9"/>
        <v>N/A</v>
      </c>
      <c r="G35" s="14">
        <v>14503.821773</v>
      </c>
      <c r="H35" s="11" t="str">
        <f t="shared" si="10"/>
        <v>N/A</v>
      </c>
      <c r="I35" s="12">
        <v>3.4340000000000002</v>
      </c>
      <c r="J35" s="12">
        <v>5.9660000000000002</v>
      </c>
      <c r="K35" s="43" t="s">
        <v>739</v>
      </c>
      <c r="L35" s="9" t="str">
        <f t="shared" si="12"/>
        <v>Yes</v>
      </c>
    </row>
    <row r="36" spans="1:12" x14ac:dyDescent="0.25">
      <c r="A36" s="2" t="s">
        <v>1721</v>
      </c>
      <c r="B36" s="43" t="s">
        <v>213</v>
      </c>
      <c r="C36" s="14">
        <v>315.58089181999998</v>
      </c>
      <c r="D36" s="11" t="str">
        <f t="shared" si="8"/>
        <v>N/A</v>
      </c>
      <c r="E36" s="14">
        <v>313.22525338000003</v>
      </c>
      <c r="F36" s="11" t="str">
        <f t="shared" si="9"/>
        <v>N/A</v>
      </c>
      <c r="G36" s="14">
        <v>188.39353679999999</v>
      </c>
      <c r="H36" s="11" t="str">
        <f t="shared" si="10"/>
        <v>N/A</v>
      </c>
      <c r="I36" s="12">
        <v>-0.746</v>
      </c>
      <c r="J36" s="12">
        <v>-39.9</v>
      </c>
      <c r="K36" s="43" t="s">
        <v>739</v>
      </c>
      <c r="L36" s="9" t="str">
        <f t="shared" si="12"/>
        <v>No</v>
      </c>
    </row>
    <row r="37" spans="1:12" x14ac:dyDescent="0.25">
      <c r="A37" s="2" t="s">
        <v>1722</v>
      </c>
      <c r="B37" s="43" t="s">
        <v>213</v>
      </c>
      <c r="C37" s="14">
        <v>23734.440933999998</v>
      </c>
      <c r="D37" s="11" t="str">
        <f t="shared" si="8"/>
        <v>N/A</v>
      </c>
      <c r="E37" s="14">
        <v>25220.828076000002</v>
      </c>
      <c r="F37" s="11" t="str">
        <f t="shared" si="9"/>
        <v>N/A</v>
      </c>
      <c r="G37" s="14">
        <v>28436.239331000001</v>
      </c>
      <c r="H37" s="11" t="str">
        <f t="shared" si="10"/>
        <v>N/A</v>
      </c>
      <c r="I37" s="12">
        <v>6.2629999999999999</v>
      </c>
      <c r="J37" s="12">
        <v>12.75</v>
      </c>
      <c r="K37" s="43" t="s">
        <v>739</v>
      </c>
      <c r="L37" s="9" t="str">
        <f t="shared" si="12"/>
        <v>Yes</v>
      </c>
    </row>
    <row r="38" spans="1:12" x14ac:dyDescent="0.25">
      <c r="A38" s="2" t="s">
        <v>1723</v>
      </c>
      <c r="B38" s="43" t="s">
        <v>213</v>
      </c>
      <c r="C38" s="14" t="s">
        <v>1746</v>
      </c>
      <c r="D38" s="11" t="str">
        <f t="shared" si="8"/>
        <v>N/A</v>
      </c>
      <c r="E38" s="14" t="s">
        <v>1746</v>
      </c>
      <c r="F38" s="11" t="str">
        <f t="shared" si="9"/>
        <v>N/A</v>
      </c>
      <c r="G38" s="14" t="s">
        <v>1746</v>
      </c>
      <c r="H38" s="11" t="str">
        <f t="shared" si="10"/>
        <v>N/A</v>
      </c>
      <c r="I38" s="12" t="s">
        <v>1746</v>
      </c>
      <c r="J38" s="12" t="s">
        <v>1746</v>
      </c>
      <c r="K38" s="43" t="s">
        <v>739</v>
      </c>
      <c r="L38" s="9" t="str">
        <f t="shared" si="12"/>
        <v>N/A</v>
      </c>
    </row>
    <row r="39" spans="1:12" x14ac:dyDescent="0.25">
      <c r="A39" s="2" t="s">
        <v>1724</v>
      </c>
      <c r="B39" s="43" t="s">
        <v>213</v>
      </c>
      <c r="C39" s="14">
        <v>227.65643068</v>
      </c>
      <c r="D39" s="11" t="str">
        <f t="shared" si="8"/>
        <v>N/A</v>
      </c>
      <c r="E39" s="14">
        <v>193.66657799999999</v>
      </c>
      <c r="F39" s="11" t="str">
        <f t="shared" si="9"/>
        <v>N/A</v>
      </c>
      <c r="G39" s="14">
        <v>139.85878273</v>
      </c>
      <c r="H39" s="11" t="str">
        <f t="shared" si="10"/>
        <v>N/A</v>
      </c>
      <c r="I39" s="12">
        <v>-14.9</v>
      </c>
      <c r="J39" s="12">
        <v>-27.8</v>
      </c>
      <c r="K39" s="43" t="s">
        <v>739</v>
      </c>
      <c r="L39" s="9" t="str">
        <f t="shared" si="12"/>
        <v>Yes</v>
      </c>
    </row>
    <row r="40" spans="1:12" x14ac:dyDescent="0.25">
      <c r="A40" s="2" t="s">
        <v>1725</v>
      </c>
      <c r="B40" s="43" t="s">
        <v>213</v>
      </c>
      <c r="C40" s="14" t="s">
        <v>1746</v>
      </c>
      <c r="D40" s="11" t="str">
        <f t="shared" si="8"/>
        <v>N/A</v>
      </c>
      <c r="E40" s="14" t="s">
        <v>1746</v>
      </c>
      <c r="F40" s="11" t="str">
        <f t="shared" si="9"/>
        <v>N/A</v>
      </c>
      <c r="G40" s="14" t="s">
        <v>1746</v>
      </c>
      <c r="H40" s="11" t="str">
        <f t="shared" si="10"/>
        <v>N/A</v>
      </c>
      <c r="I40" s="12" t="s">
        <v>1746</v>
      </c>
      <c r="J40" s="12" t="s">
        <v>1746</v>
      </c>
      <c r="K40" s="43" t="s">
        <v>739</v>
      </c>
      <c r="L40" s="9" t="str">
        <f t="shared" si="12"/>
        <v>N/A</v>
      </c>
    </row>
    <row r="41" spans="1:12" x14ac:dyDescent="0.25">
      <c r="A41" s="2" t="s">
        <v>1726</v>
      </c>
      <c r="B41" s="43" t="s">
        <v>213</v>
      </c>
      <c r="C41" s="14">
        <v>28001.116544</v>
      </c>
      <c r="D41" s="11" t="str">
        <f t="shared" si="8"/>
        <v>N/A</v>
      </c>
      <c r="E41" s="14">
        <v>31232.644023000001</v>
      </c>
      <c r="F41" s="11" t="str">
        <f t="shared" si="9"/>
        <v>N/A</v>
      </c>
      <c r="G41" s="14">
        <v>31504.143805</v>
      </c>
      <c r="H41" s="11" t="str">
        <f t="shared" si="10"/>
        <v>N/A</v>
      </c>
      <c r="I41" s="12">
        <v>11.54</v>
      </c>
      <c r="J41" s="12">
        <v>0.86929999999999996</v>
      </c>
      <c r="K41" s="43" t="s">
        <v>739</v>
      </c>
      <c r="L41" s="9" t="str">
        <f t="shared" si="12"/>
        <v>Yes</v>
      </c>
    </row>
    <row r="42" spans="1:12" x14ac:dyDescent="0.25">
      <c r="A42" s="2" t="s">
        <v>1727</v>
      </c>
      <c r="B42" s="43" t="s">
        <v>213</v>
      </c>
      <c r="C42" s="14" t="s">
        <v>1746</v>
      </c>
      <c r="D42" s="11" t="str">
        <f t="shared" si="8"/>
        <v>N/A</v>
      </c>
      <c r="E42" s="14" t="s">
        <v>1746</v>
      </c>
      <c r="F42" s="11" t="str">
        <f t="shared" si="9"/>
        <v>N/A</v>
      </c>
      <c r="G42" s="14" t="s">
        <v>1746</v>
      </c>
      <c r="H42" s="11" t="str">
        <f t="shared" si="10"/>
        <v>N/A</v>
      </c>
      <c r="I42" s="12" t="s">
        <v>1746</v>
      </c>
      <c r="J42" s="12" t="s">
        <v>1746</v>
      </c>
      <c r="K42" s="43" t="s">
        <v>739</v>
      </c>
      <c r="L42" s="9" t="str">
        <f t="shared" si="12"/>
        <v>N/A</v>
      </c>
    </row>
    <row r="43" spans="1:12" x14ac:dyDescent="0.25">
      <c r="A43" s="2" t="s">
        <v>1728</v>
      </c>
      <c r="B43" s="43" t="s">
        <v>213</v>
      </c>
      <c r="C43" s="14" t="s">
        <v>1746</v>
      </c>
      <c r="D43" s="11" t="str">
        <f t="shared" si="8"/>
        <v>N/A</v>
      </c>
      <c r="E43" s="14" t="s">
        <v>1746</v>
      </c>
      <c r="F43" s="11" t="str">
        <f t="shared" si="9"/>
        <v>N/A</v>
      </c>
      <c r="G43" s="14" t="s">
        <v>1746</v>
      </c>
      <c r="H43" s="11" t="str">
        <f t="shared" si="10"/>
        <v>N/A</v>
      </c>
      <c r="I43" s="12" t="s">
        <v>1746</v>
      </c>
      <c r="J43" s="12" t="s">
        <v>1746</v>
      </c>
      <c r="K43" s="43" t="s">
        <v>739</v>
      </c>
      <c r="L43" s="9" t="str">
        <f t="shared" si="12"/>
        <v>N/A</v>
      </c>
    </row>
    <row r="44" spans="1:12" x14ac:dyDescent="0.25">
      <c r="A44" s="2" t="s">
        <v>1143</v>
      </c>
      <c r="B44" s="43" t="s">
        <v>213</v>
      </c>
      <c r="C44" s="14">
        <v>16025.067531000001</v>
      </c>
      <c r="D44" s="11" t="str">
        <f t="shared" si="8"/>
        <v>N/A</v>
      </c>
      <c r="E44" s="14">
        <v>17050.58714</v>
      </c>
      <c r="F44" s="11" t="str">
        <f t="shared" si="9"/>
        <v>N/A</v>
      </c>
      <c r="G44" s="14">
        <v>17946.103681000001</v>
      </c>
      <c r="H44" s="11" t="str">
        <f t="shared" si="10"/>
        <v>N/A</v>
      </c>
      <c r="I44" s="12">
        <v>6.399</v>
      </c>
      <c r="J44" s="12">
        <v>5.2519999999999998</v>
      </c>
      <c r="K44" s="43" t="s">
        <v>739</v>
      </c>
      <c r="L44" s="9" t="str">
        <f t="shared" si="12"/>
        <v>Yes</v>
      </c>
    </row>
    <row r="45" spans="1:12" ht="25" x14ac:dyDescent="0.25">
      <c r="A45" s="2" t="s">
        <v>1144</v>
      </c>
      <c r="B45" s="43" t="s">
        <v>213</v>
      </c>
      <c r="C45" s="14">
        <v>336.7894483</v>
      </c>
      <c r="D45" s="11" t="str">
        <f t="shared" si="8"/>
        <v>N/A</v>
      </c>
      <c r="E45" s="14">
        <v>294.31891621</v>
      </c>
      <c r="F45" s="11" t="str">
        <f t="shared" si="9"/>
        <v>N/A</v>
      </c>
      <c r="G45" s="14">
        <v>195.05688362000001</v>
      </c>
      <c r="H45" s="11" t="str">
        <f t="shared" si="10"/>
        <v>N/A</v>
      </c>
      <c r="I45" s="12">
        <v>-12.6</v>
      </c>
      <c r="J45" s="12">
        <v>-33.700000000000003</v>
      </c>
      <c r="K45" s="43" t="s">
        <v>739</v>
      </c>
      <c r="L45" s="9" t="str">
        <f t="shared" si="12"/>
        <v>No</v>
      </c>
    </row>
    <row r="46" spans="1:12" x14ac:dyDescent="0.25">
      <c r="A46" s="2" t="s">
        <v>1145</v>
      </c>
      <c r="B46" s="35" t="s">
        <v>213</v>
      </c>
      <c r="C46" s="45">
        <v>49663.134903999999</v>
      </c>
      <c r="D46" s="11" t="str">
        <f t="shared" si="8"/>
        <v>N/A</v>
      </c>
      <c r="E46" s="45">
        <v>56417.072188999999</v>
      </c>
      <c r="F46" s="11" t="str">
        <f t="shared" si="9"/>
        <v>N/A</v>
      </c>
      <c r="G46" s="45">
        <v>53583.708287000001</v>
      </c>
      <c r="H46" s="11" t="str">
        <f t="shared" si="10"/>
        <v>N/A</v>
      </c>
      <c r="I46" s="12">
        <v>13.6</v>
      </c>
      <c r="J46" s="12">
        <v>-5.0199999999999996</v>
      </c>
      <c r="K46" s="43" t="s">
        <v>739</v>
      </c>
      <c r="L46" s="9" t="str">
        <f>IF(J46="Div by 0", "N/A", IF(K46="N/A","N/A", IF(J46&gt;VALUE(MID(K46,1,2)), "No", IF(J46&lt;-1*VALUE(MID(K46,1,2)), "No", "Yes"))))</f>
        <v>Yes</v>
      </c>
    </row>
    <row r="47" spans="1:12" x14ac:dyDescent="0.25">
      <c r="A47" s="54" t="s">
        <v>1146</v>
      </c>
      <c r="B47" s="35" t="s">
        <v>213</v>
      </c>
      <c r="C47" s="45">
        <v>39244.793841999999</v>
      </c>
      <c r="D47" s="11" t="str">
        <f t="shared" si="8"/>
        <v>N/A</v>
      </c>
      <c r="E47" s="45">
        <v>38564.333931000001</v>
      </c>
      <c r="F47" s="11" t="str">
        <f t="shared" si="9"/>
        <v>N/A</v>
      </c>
      <c r="G47" s="45">
        <v>39572.115229000003</v>
      </c>
      <c r="H47" s="11" t="str">
        <f t="shared" si="10"/>
        <v>N/A</v>
      </c>
      <c r="I47" s="12">
        <v>-1.73</v>
      </c>
      <c r="J47" s="12">
        <v>2.613</v>
      </c>
      <c r="K47" s="43" t="s">
        <v>739</v>
      </c>
      <c r="L47" s="9" t="str">
        <f>IF(J47="Div by 0", "N/A", IF(K47="N/A","N/A", IF(J47&gt;VALUE(MID(K47,1,2)), "No", IF(J47&lt;-1*VALUE(MID(K47,1,2)), "No", "Yes"))))</f>
        <v>Yes</v>
      </c>
    </row>
    <row r="48" spans="1:12" ht="25" x14ac:dyDescent="0.25">
      <c r="A48" s="2" t="s">
        <v>1147</v>
      </c>
      <c r="B48" s="35" t="s">
        <v>213</v>
      </c>
      <c r="C48" s="45">
        <v>47168.272896000002</v>
      </c>
      <c r="D48" s="11" t="str">
        <f t="shared" si="8"/>
        <v>N/A</v>
      </c>
      <c r="E48" s="45">
        <v>47487.395814000003</v>
      </c>
      <c r="F48" s="11" t="str">
        <f t="shared" si="9"/>
        <v>N/A</v>
      </c>
      <c r="G48" s="45">
        <v>48683.065914999999</v>
      </c>
      <c r="H48" s="11" t="str">
        <f t="shared" si="10"/>
        <v>N/A</v>
      </c>
      <c r="I48" s="12">
        <v>0.67659999999999998</v>
      </c>
      <c r="J48" s="12">
        <v>2.5179999999999998</v>
      </c>
      <c r="K48" s="43" t="s">
        <v>739</v>
      </c>
      <c r="L48" s="9" t="str">
        <f>IF(J48="Div by 0", "N/A", IF(K48="N/A","N/A", IF(J48&gt;VALUE(MID(K48,1,2)), "No", IF(J48&lt;-1*VALUE(MID(K48,1,2)), "No", "Yes"))))</f>
        <v>Yes</v>
      </c>
    </row>
    <row r="49" spans="1:12" x14ac:dyDescent="0.25">
      <c r="A49" s="6" t="s">
        <v>1148</v>
      </c>
      <c r="B49" s="35" t="s">
        <v>213</v>
      </c>
      <c r="C49" s="45" t="s">
        <v>1746</v>
      </c>
      <c r="D49" s="11" t="str">
        <f t="shared" si="8"/>
        <v>N/A</v>
      </c>
      <c r="E49" s="45" t="s">
        <v>1746</v>
      </c>
      <c r="F49" s="11" t="str">
        <f t="shared" si="9"/>
        <v>N/A</v>
      </c>
      <c r="G49" s="45" t="s">
        <v>1746</v>
      </c>
      <c r="H49" s="11" t="str">
        <f t="shared" si="10"/>
        <v>N/A</v>
      </c>
      <c r="I49" s="12" t="s">
        <v>1746</v>
      </c>
      <c r="J49" s="12" t="s">
        <v>1746</v>
      </c>
      <c r="K49" s="43" t="s">
        <v>739</v>
      </c>
      <c r="L49" s="9" t="str">
        <f t="shared" ref="L49:L59" si="13">IF(J49="Div by 0", "N/A", IF(K49="N/A","N/A", IF(J49&gt;VALUE(MID(K49,1,2)), "No", IF(J49&lt;-1*VALUE(MID(K49,1,2)), "No", "Yes"))))</f>
        <v>N/A</v>
      </c>
    </row>
    <row r="50" spans="1:12" ht="25" x14ac:dyDescent="0.25">
      <c r="A50" s="2" t="s">
        <v>1149</v>
      </c>
      <c r="B50" s="35" t="s">
        <v>213</v>
      </c>
      <c r="C50" s="45" t="s">
        <v>1746</v>
      </c>
      <c r="D50" s="11" t="str">
        <f t="shared" si="8"/>
        <v>N/A</v>
      </c>
      <c r="E50" s="45" t="s">
        <v>1746</v>
      </c>
      <c r="F50" s="11" t="str">
        <f t="shared" si="9"/>
        <v>N/A</v>
      </c>
      <c r="G50" s="45" t="s">
        <v>1746</v>
      </c>
      <c r="H50" s="11" t="str">
        <f t="shared" si="10"/>
        <v>N/A</v>
      </c>
      <c r="I50" s="12" t="s">
        <v>1746</v>
      </c>
      <c r="J50" s="12" t="s">
        <v>1746</v>
      </c>
      <c r="K50" s="43" t="s">
        <v>739</v>
      </c>
      <c r="L50" s="9" t="str">
        <f t="shared" si="13"/>
        <v>N/A</v>
      </c>
    </row>
    <row r="51" spans="1:12" x14ac:dyDescent="0.25">
      <c r="A51" s="2" t="s">
        <v>1150</v>
      </c>
      <c r="B51" s="35" t="s">
        <v>213</v>
      </c>
      <c r="C51" s="45" t="s">
        <v>1746</v>
      </c>
      <c r="D51" s="11" t="str">
        <f t="shared" ref="D51:D82" si="14">IF($B51="N/A","N/A",IF(C51&gt;10,"No",IF(C51&lt;-10,"No","Yes")))</f>
        <v>N/A</v>
      </c>
      <c r="E51" s="45" t="s">
        <v>1746</v>
      </c>
      <c r="F51" s="11" t="str">
        <f t="shared" ref="F51:F82" si="15">IF($B51="N/A","N/A",IF(E51&gt;10,"No",IF(E51&lt;-10,"No","Yes")))</f>
        <v>N/A</v>
      </c>
      <c r="G51" s="45" t="s">
        <v>1746</v>
      </c>
      <c r="H51" s="11" t="str">
        <f t="shared" ref="H51:H82" si="16">IF($B51="N/A","N/A",IF(G51&gt;10,"No",IF(G51&lt;-10,"No","Yes")))</f>
        <v>N/A</v>
      </c>
      <c r="I51" s="12" t="s">
        <v>1746</v>
      </c>
      <c r="J51" s="12" t="s">
        <v>1746</v>
      </c>
      <c r="K51" s="43" t="s">
        <v>739</v>
      </c>
      <c r="L51" s="9" t="str">
        <f t="shared" si="13"/>
        <v>N/A</v>
      </c>
    </row>
    <row r="52" spans="1:12" ht="25" x14ac:dyDescent="0.25">
      <c r="A52" s="2" t="s">
        <v>1151</v>
      </c>
      <c r="B52" s="35" t="s">
        <v>213</v>
      </c>
      <c r="C52" s="45" t="s">
        <v>1746</v>
      </c>
      <c r="D52" s="11" t="str">
        <f t="shared" si="14"/>
        <v>N/A</v>
      </c>
      <c r="E52" s="45" t="s">
        <v>1746</v>
      </c>
      <c r="F52" s="11" t="str">
        <f t="shared" si="15"/>
        <v>N/A</v>
      </c>
      <c r="G52" s="45" t="s">
        <v>1746</v>
      </c>
      <c r="H52" s="11" t="str">
        <f t="shared" si="16"/>
        <v>N/A</v>
      </c>
      <c r="I52" s="12" t="s">
        <v>1746</v>
      </c>
      <c r="J52" s="12" t="s">
        <v>1746</v>
      </c>
      <c r="K52" s="43" t="s">
        <v>739</v>
      </c>
      <c r="L52" s="9" t="str">
        <f t="shared" si="13"/>
        <v>N/A</v>
      </c>
    </row>
    <row r="53" spans="1:12" ht="25" x14ac:dyDescent="0.25">
      <c r="A53" s="2" t="s">
        <v>1152</v>
      </c>
      <c r="B53" s="35" t="s">
        <v>213</v>
      </c>
      <c r="C53" s="45" t="s">
        <v>1746</v>
      </c>
      <c r="D53" s="11" t="str">
        <f t="shared" si="14"/>
        <v>N/A</v>
      </c>
      <c r="E53" s="45" t="s">
        <v>1746</v>
      </c>
      <c r="F53" s="11" t="str">
        <f t="shared" si="15"/>
        <v>N/A</v>
      </c>
      <c r="G53" s="45" t="s">
        <v>1746</v>
      </c>
      <c r="H53" s="11" t="str">
        <f t="shared" si="16"/>
        <v>N/A</v>
      </c>
      <c r="I53" s="12" t="s">
        <v>1746</v>
      </c>
      <c r="J53" s="12" t="s">
        <v>1746</v>
      </c>
      <c r="K53" s="43" t="s">
        <v>739</v>
      </c>
      <c r="L53" s="9" t="str">
        <f t="shared" si="13"/>
        <v>N/A</v>
      </c>
    </row>
    <row r="54" spans="1:12" ht="25" x14ac:dyDescent="0.25">
      <c r="A54" s="2" t="s">
        <v>1153</v>
      </c>
      <c r="B54" s="35" t="s">
        <v>213</v>
      </c>
      <c r="C54" s="45" t="s">
        <v>1746</v>
      </c>
      <c r="D54" s="11" t="str">
        <f t="shared" si="14"/>
        <v>N/A</v>
      </c>
      <c r="E54" s="45" t="s">
        <v>1746</v>
      </c>
      <c r="F54" s="11" t="str">
        <f t="shared" si="15"/>
        <v>N/A</v>
      </c>
      <c r="G54" s="45" t="s">
        <v>1746</v>
      </c>
      <c r="H54" s="11" t="str">
        <f t="shared" si="16"/>
        <v>N/A</v>
      </c>
      <c r="I54" s="12" t="s">
        <v>1746</v>
      </c>
      <c r="J54" s="12" t="s">
        <v>1746</v>
      </c>
      <c r="K54" s="43" t="s">
        <v>739</v>
      </c>
      <c r="L54" s="9" t="str">
        <f t="shared" si="13"/>
        <v>N/A</v>
      </c>
    </row>
    <row r="55" spans="1:12" ht="25" x14ac:dyDescent="0.25">
      <c r="A55" s="2" t="s">
        <v>1154</v>
      </c>
      <c r="B55" s="35" t="s">
        <v>213</v>
      </c>
      <c r="C55" s="45" t="s">
        <v>1746</v>
      </c>
      <c r="D55" s="11" t="str">
        <f t="shared" si="14"/>
        <v>N/A</v>
      </c>
      <c r="E55" s="45" t="s">
        <v>1746</v>
      </c>
      <c r="F55" s="11" t="str">
        <f t="shared" si="15"/>
        <v>N/A</v>
      </c>
      <c r="G55" s="45" t="s">
        <v>1746</v>
      </c>
      <c r="H55" s="11" t="str">
        <f t="shared" si="16"/>
        <v>N/A</v>
      </c>
      <c r="I55" s="12" t="s">
        <v>1746</v>
      </c>
      <c r="J55" s="12" t="s">
        <v>1746</v>
      </c>
      <c r="K55" s="43" t="s">
        <v>739</v>
      </c>
      <c r="L55" s="9" t="str">
        <f t="shared" si="13"/>
        <v>N/A</v>
      </c>
    </row>
    <row r="56" spans="1:12" ht="25" x14ac:dyDescent="0.25">
      <c r="A56" s="2" t="s">
        <v>1155</v>
      </c>
      <c r="B56" s="35" t="s">
        <v>213</v>
      </c>
      <c r="C56" s="45" t="s">
        <v>1746</v>
      </c>
      <c r="D56" s="11" t="str">
        <f t="shared" si="14"/>
        <v>N/A</v>
      </c>
      <c r="E56" s="45" t="s">
        <v>1746</v>
      </c>
      <c r="F56" s="11" t="str">
        <f t="shared" si="15"/>
        <v>N/A</v>
      </c>
      <c r="G56" s="45" t="s">
        <v>1746</v>
      </c>
      <c r="H56" s="11" t="str">
        <f t="shared" si="16"/>
        <v>N/A</v>
      </c>
      <c r="I56" s="12" t="s">
        <v>1746</v>
      </c>
      <c r="J56" s="12" t="s">
        <v>1746</v>
      </c>
      <c r="K56" s="43" t="s">
        <v>739</v>
      </c>
      <c r="L56" s="9" t="str">
        <f t="shared" si="13"/>
        <v>N/A</v>
      </c>
    </row>
    <row r="57" spans="1:12" ht="25" x14ac:dyDescent="0.25">
      <c r="A57" s="2" t="s">
        <v>1156</v>
      </c>
      <c r="B57" s="35" t="s">
        <v>213</v>
      </c>
      <c r="C57" s="45" t="s">
        <v>1746</v>
      </c>
      <c r="D57" s="11" t="str">
        <f t="shared" si="14"/>
        <v>N/A</v>
      </c>
      <c r="E57" s="45" t="s">
        <v>1746</v>
      </c>
      <c r="F57" s="11" t="str">
        <f t="shared" si="15"/>
        <v>N/A</v>
      </c>
      <c r="G57" s="45" t="s">
        <v>1746</v>
      </c>
      <c r="H57" s="11" t="str">
        <f t="shared" si="16"/>
        <v>N/A</v>
      </c>
      <c r="I57" s="12" t="s">
        <v>1746</v>
      </c>
      <c r="J57" s="12" t="s">
        <v>1746</v>
      </c>
      <c r="K57" s="43" t="s">
        <v>739</v>
      </c>
      <c r="L57" s="9" t="str">
        <f t="shared" si="13"/>
        <v>N/A</v>
      </c>
    </row>
    <row r="58" spans="1:12" ht="25" x14ac:dyDescent="0.25">
      <c r="A58" s="2" t="s">
        <v>1157</v>
      </c>
      <c r="B58" s="35" t="s">
        <v>213</v>
      </c>
      <c r="C58" s="45" t="s">
        <v>1746</v>
      </c>
      <c r="D58" s="11" t="str">
        <f t="shared" si="14"/>
        <v>N/A</v>
      </c>
      <c r="E58" s="45" t="s">
        <v>1746</v>
      </c>
      <c r="F58" s="11" t="str">
        <f t="shared" si="15"/>
        <v>N/A</v>
      </c>
      <c r="G58" s="45" t="s">
        <v>1746</v>
      </c>
      <c r="H58" s="11" t="str">
        <f t="shared" si="16"/>
        <v>N/A</v>
      </c>
      <c r="I58" s="12" t="s">
        <v>1746</v>
      </c>
      <c r="J58" s="12" t="s">
        <v>1746</v>
      </c>
      <c r="K58" s="43" t="s">
        <v>739</v>
      </c>
      <c r="L58" s="9" t="str">
        <f t="shared" si="13"/>
        <v>N/A</v>
      </c>
    </row>
    <row r="59" spans="1:12" ht="25" x14ac:dyDescent="0.25">
      <c r="A59" s="2" t="s">
        <v>1158</v>
      </c>
      <c r="B59" s="35" t="s">
        <v>213</v>
      </c>
      <c r="C59" s="45" t="s">
        <v>1746</v>
      </c>
      <c r="D59" s="11" t="str">
        <f t="shared" si="14"/>
        <v>N/A</v>
      </c>
      <c r="E59" s="45" t="s">
        <v>1746</v>
      </c>
      <c r="F59" s="11" t="str">
        <f t="shared" si="15"/>
        <v>N/A</v>
      </c>
      <c r="G59" s="45" t="s">
        <v>1746</v>
      </c>
      <c r="H59" s="11" t="str">
        <f t="shared" si="16"/>
        <v>N/A</v>
      </c>
      <c r="I59" s="12" t="s">
        <v>1746</v>
      </c>
      <c r="J59" s="12" t="s">
        <v>1746</v>
      </c>
      <c r="K59" s="43" t="s">
        <v>739</v>
      </c>
      <c r="L59" s="9" t="str">
        <f t="shared" si="13"/>
        <v>N/A</v>
      </c>
    </row>
    <row r="60" spans="1:12" x14ac:dyDescent="0.25">
      <c r="A60" s="6" t="s">
        <v>356</v>
      </c>
      <c r="B60" s="35" t="s">
        <v>213</v>
      </c>
      <c r="C60" s="45" t="s">
        <v>213</v>
      </c>
      <c r="D60" s="11" t="str">
        <f t="shared" si="14"/>
        <v>N/A</v>
      </c>
      <c r="E60" s="45">
        <v>0</v>
      </c>
      <c r="F60" s="11" t="str">
        <f t="shared" si="15"/>
        <v>N/A</v>
      </c>
      <c r="G60" s="45">
        <v>0</v>
      </c>
      <c r="H60" s="11" t="str">
        <f t="shared" si="16"/>
        <v>N/A</v>
      </c>
      <c r="I60" s="12" t="s">
        <v>213</v>
      </c>
      <c r="J60" s="12" t="s">
        <v>1746</v>
      </c>
      <c r="K60" s="43" t="s">
        <v>739</v>
      </c>
      <c r="L60" s="9" t="str">
        <f t="shared" ref="L60:L70" si="17">IF(J60="Div by 0", "N/A", IF(K60="N/A","N/A", IF(J60&gt;VALUE(MID(K60,1,2)), "No", IF(J60&lt;-1*VALUE(MID(K60,1,2)), "No", "Yes"))))</f>
        <v>N/A</v>
      </c>
    </row>
    <row r="61" spans="1:12" ht="25" x14ac:dyDescent="0.25">
      <c r="A61" s="2" t="s">
        <v>1159</v>
      </c>
      <c r="B61" s="35" t="s">
        <v>213</v>
      </c>
      <c r="C61" s="45" t="s">
        <v>213</v>
      </c>
      <c r="D61" s="11" t="str">
        <f t="shared" si="14"/>
        <v>N/A</v>
      </c>
      <c r="E61" s="45">
        <v>0</v>
      </c>
      <c r="F61" s="11" t="str">
        <f t="shared" si="15"/>
        <v>N/A</v>
      </c>
      <c r="G61" s="45">
        <v>0</v>
      </c>
      <c r="H61" s="11" t="str">
        <f t="shared" si="16"/>
        <v>N/A</v>
      </c>
      <c r="I61" s="12" t="s">
        <v>213</v>
      </c>
      <c r="J61" s="12" t="s">
        <v>1746</v>
      </c>
      <c r="K61" s="43" t="s">
        <v>739</v>
      </c>
      <c r="L61" s="9" t="str">
        <f t="shared" si="17"/>
        <v>N/A</v>
      </c>
    </row>
    <row r="62" spans="1:12" x14ac:dyDescent="0.25">
      <c r="A62" s="2" t="s">
        <v>1160</v>
      </c>
      <c r="B62" s="35" t="s">
        <v>213</v>
      </c>
      <c r="C62" s="45" t="s">
        <v>213</v>
      </c>
      <c r="D62" s="11" t="str">
        <f t="shared" si="14"/>
        <v>N/A</v>
      </c>
      <c r="E62" s="45">
        <v>0</v>
      </c>
      <c r="F62" s="11" t="str">
        <f t="shared" si="15"/>
        <v>N/A</v>
      </c>
      <c r="G62" s="45">
        <v>0</v>
      </c>
      <c r="H62" s="11" t="str">
        <f t="shared" si="16"/>
        <v>N/A</v>
      </c>
      <c r="I62" s="12" t="s">
        <v>213</v>
      </c>
      <c r="J62" s="12" t="s">
        <v>1746</v>
      </c>
      <c r="K62" s="43" t="s">
        <v>739</v>
      </c>
      <c r="L62" s="9" t="str">
        <f t="shared" si="17"/>
        <v>N/A</v>
      </c>
    </row>
    <row r="63" spans="1:12" ht="25" x14ac:dyDescent="0.25">
      <c r="A63" s="2" t="s">
        <v>1161</v>
      </c>
      <c r="B63" s="35" t="s">
        <v>213</v>
      </c>
      <c r="C63" s="45" t="s">
        <v>213</v>
      </c>
      <c r="D63" s="11" t="str">
        <f t="shared" si="14"/>
        <v>N/A</v>
      </c>
      <c r="E63" s="45">
        <v>0</v>
      </c>
      <c r="F63" s="11" t="str">
        <f t="shared" si="15"/>
        <v>N/A</v>
      </c>
      <c r="G63" s="45">
        <v>0</v>
      </c>
      <c r="H63" s="11" t="str">
        <f t="shared" si="16"/>
        <v>N/A</v>
      </c>
      <c r="I63" s="12" t="s">
        <v>213</v>
      </c>
      <c r="J63" s="12" t="s">
        <v>1746</v>
      </c>
      <c r="K63" s="43" t="s">
        <v>739</v>
      </c>
      <c r="L63" s="9" t="str">
        <f t="shared" si="17"/>
        <v>N/A</v>
      </c>
    </row>
    <row r="64" spans="1:12" ht="25" x14ac:dyDescent="0.25">
      <c r="A64" s="2" t="s">
        <v>1162</v>
      </c>
      <c r="B64" s="35" t="s">
        <v>213</v>
      </c>
      <c r="C64" s="45" t="s">
        <v>213</v>
      </c>
      <c r="D64" s="11" t="str">
        <f t="shared" si="14"/>
        <v>N/A</v>
      </c>
      <c r="E64" s="45">
        <v>0</v>
      </c>
      <c r="F64" s="11" t="str">
        <f t="shared" si="15"/>
        <v>N/A</v>
      </c>
      <c r="G64" s="45">
        <v>0</v>
      </c>
      <c r="H64" s="11" t="str">
        <f t="shared" si="16"/>
        <v>N/A</v>
      </c>
      <c r="I64" s="12" t="s">
        <v>213</v>
      </c>
      <c r="J64" s="12" t="s">
        <v>1746</v>
      </c>
      <c r="K64" s="43" t="s">
        <v>739</v>
      </c>
      <c r="L64" s="9" t="str">
        <f t="shared" si="17"/>
        <v>N/A</v>
      </c>
    </row>
    <row r="65" spans="1:12" ht="25" x14ac:dyDescent="0.25">
      <c r="A65" s="2" t="s">
        <v>1163</v>
      </c>
      <c r="B65" s="35" t="s">
        <v>213</v>
      </c>
      <c r="C65" s="45" t="s">
        <v>213</v>
      </c>
      <c r="D65" s="11" t="str">
        <f t="shared" si="14"/>
        <v>N/A</v>
      </c>
      <c r="E65" s="45">
        <v>0</v>
      </c>
      <c r="F65" s="11" t="str">
        <f t="shared" si="15"/>
        <v>N/A</v>
      </c>
      <c r="G65" s="45">
        <v>0</v>
      </c>
      <c r="H65" s="11" t="str">
        <f t="shared" si="16"/>
        <v>N/A</v>
      </c>
      <c r="I65" s="12" t="s">
        <v>213</v>
      </c>
      <c r="J65" s="12" t="s">
        <v>1746</v>
      </c>
      <c r="K65" s="43" t="s">
        <v>739</v>
      </c>
      <c r="L65" s="9" t="str">
        <f t="shared" si="17"/>
        <v>N/A</v>
      </c>
    </row>
    <row r="66" spans="1:12" ht="25" x14ac:dyDescent="0.25">
      <c r="A66" s="2" t="s">
        <v>1164</v>
      </c>
      <c r="B66" s="35" t="s">
        <v>213</v>
      </c>
      <c r="C66" s="45" t="s">
        <v>213</v>
      </c>
      <c r="D66" s="11" t="str">
        <f t="shared" si="14"/>
        <v>N/A</v>
      </c>
      <c r="E66" s="45">
        <v>0</v>
      </c>
      <c r="F66" s="11" t="str">
        <f t="shared" si="15"/>
        <v>N/A</v>
      </c>
      <c r="G66" s="45">
        <v>0</v>
      </c>
      <c r="H66" s="11" t="str">
        <f t="shared" si="16"/>
        <v>N/A</v>
      </c>
      <c r="I66" s="12" t="s">
        <v>213</v>
      </c>
      <c r="J66" s="12" t="s">
        <v>1746</v>
      </c>
      <c r="K66" s="43" t="s">
        <v>739</v>
      </c>
      <c r="L66" s="9" t="str">
        <f t="shared" si="17"/>
        <v>N/A</v>
      </c>
    </row>
    <row r="67" spans="1:12" ht="25" x14ac:dyDescent="0.25">
      <c r="A67" s="2" t="s">
        <v>1165</v>
      </c>
      <c r="B67" s="35" t="s">
        <v>213</v>
      </c>
      <c r="C67" s="45" t="s">
        <v>213</v>
      </c>
      <c r="D67" s="11" t="str">
        <f t="shared" si="14"/>
        <v>N/A</v>
      </c>
      <c r="E67" s="45">
        <v>0</v>
      </c>
      <c r="F67" s="11" t="str">
        <f t="shared" si="15"/>
        <v>N/A</v>
      </c>
      <c r="G67" s="45">
        <v>0</v>
      </c>
      <c r="H67" s="11" t="str">
        <f t="shared" si="16"/>
        <v>N/A</v>
      </c>
      <c r="I67" s="12" t="s">
        <v>213</v>
      </c>
      <c r="J67" s="12" t="s">
        <v>1746</v>
      </c>
      <c r="K67" s="43" t="s">
        <v>739</v>
      </c>
      <c r="L67" s="9" t="str">
        <f t="shared" si="17"/>
        <v>N/A</v>
      </c>
    </row>
    <row r="68" spans="1:12" ht="25" x14ac:dyDescent="0.25">
      <c r="A68" s="2" t="s">
        <v>1166</v>
      </c>
      <c r="B68" s="35" t="s">
        <v>213</v>
      </c>
      <c r="C68" s="45" t="s">
        <v>213</v>
      </c>
      <c r="D68" s="11" t="str">
        <f t="shared" si="14"/>
        <v>N/A</v>
      </c>
      <c r="E68" s="45">
        <v>0</v>
      </c>
      <c r="F68" s="11" t="str">
        <f t="shared" si="15"/>
        <v>N/A</v>
      </c>
      <c r="G68" s="45">
        <v>0</v>
      </c>
      <c r="H68" s="11" t="str">
        <f t="shared" si="16"/>
        <v>N/A</v>
      </c>
      <c r="I68" s="12" t="s">
        <v>213</v>
      </c>
      <c r="J68" s="12" t="s">
        <v>1746</v>
      </c>
      <c r="K68" s="43" t="s">
        <v>739</v>
      </c>
      <c r="L68" s="9" t="str">
        <f t="shared" si="17"/>
        <v>N/A</v>
      </c>
    </row>
    <row r="69" spans="1:12" ht="25" x14ac:dyDescent="0.25">
      <c r="A69" s="2" t="s">
        <v>1167</v>
      </c>
      <c r="B69" s="35" t="s">
        <v>213</v>
      </c>
      <c r="C69" s="45" t="s">
        <v>213</v>
      </c>
      <c r="D69" s="11" t="str">
        <f t="shared" si="14"/>
        <v>N/A</v>
      </c>
      <c r="E69" s="45">
        <v>0</v>
      </c>
      <c r="F69" s="11" t="str">
        <f t="shared" si="15"/>
        <v>N/A</v>
      </c>
      <c r="G69" s="45">
        <v>0</v>
      </c>
      <c r="H69" s="11" t="str">
        <f t="shared" si="16"/>
        <v>N/A</v>
      </c>
      <c r="I69" s="12" t="s">
        <v>213</v>
      </c>
      <c r="J69" s="12" t="s">
        <v>1746</v>
      </c>
      <c r="K69" s="43" t="s">
        <v>739</v>
      </c>
      <c r="L69" s="9" t="str">
        <f t="shared" si="17"/>
        <v>N/A</v>
      </c>
    </row>
    <row r="70" spans="1:12" ht="25" x14ac:dyDescent="0.25">
      <c r="A70" s="2" t="s">
        <v>1168</v>
      </c>
      <c r="B70" s="35" t="s">
        <v>213</v>
      </c>
      <c r="C70" s="45" t="s">
        <v>213</v>
      </c>
      <c r="D70" s="11" t="str">
        <f t="shared" si="14"/>
        <v>N/A</v>
      </c>
      <c r="E70" s="45">
        <v>0</v>
      </c>
      <c r="F70" s="11" t="str">
        <f t="shared" si="15"/>
        <v>N/A</v>
      </c>
      <c r="G70" s="45">
        <v>0</v>
      </c>
      <c r="H70" s="11" t="str">
        <f t="shared" si="16"/>
        <v>N/A</v>
      </c>
      <c r="I70" s="12" t="s">
        <v>213</v>
      </c>
      <c r="J70" s="12" t="s">
        <v>1746</v>
      </c>
      <c r="K70" s="43" t="s">
        <v>739</v>
      </c>
      <c r="L70" s="9" t="str">
        <f t="shared" si="17"/>
        <v>N/A</v>
      </c>
    </row>
    <row r="71" spans="1:12" x14ac:dyDescent="0.25">
      <c r="A71" s="6" t="s">
        <v>1169</v>
      </c>
      <c r="B71" s="35" t="s">
        <v>213</v>
      </c>
      <c r="C71" s="45" t="s">
        <v>1746</v>
      </c>
      <c r="D71" s="11" t="str">
        <f t="shared" si="14"/>
        <v>N/A</v>
      </c>
      <c r="E71" s="45" t="s">
        <v>1746</v>
      </c>
      <c r="F71" s="11" t="str">
        <f t="shared" si="15"/>
        <v>N/A</v>
      </c>
      <c r="G71" s="45" t="s">
        <v>1746</v>
      </c>
      <c r="H71" s="11" t="str">
        <f t="shared" si="16"/>
        <v>N/A</v>
      </c>
      <c r="I71" s="12" t="s">
        <v>1746</v>
      </c>
      <c r="J71" s="12" t="s">
        <v>1746</v>
      </c>
      <c r="K71" s="43" t="s">
        <v>739</v>
      </c>
      <c r="L71" s="9" t="str">
        <f t="shared" ref="L71:L81" si="18">IF(J71="Div by 0", "N/A", IF(K71="N/A","N/A", IF(J71&gt;VALUE(MID(K71,1,2)), "No", IF(J71&lt;-1*VALUE(MID(K71,1,2)), "No", "Yes"))))</f>
        <v>N/A</v>
      </c>
    </row>
    <row r="72" spans="1:12" ht="25" x14ac:dyDescent="0.25">
      <c r="A72" s="2" t="s">
        <v>1170</v>
      </c>
      <c r="B72" s="35" t="s">
        <v>213</v>
      </c>
      <c r="C72" s="45" t="s">
        <v>1746</v>
      </c>
      <c r="D72" s="11" t="str">
        <f t="shared" si="14"/>
        <v>N/A</v>
      </c>
      <c r="E72" s="45" t="s">
        <v>1746</v>
      </c>
      <c r="F72" s="11" t="str">
        <f t="shared" si="15"/>
        <v>N/A</v>
      </c>
      <c r="G72" s="45" t="s">
        <v>1746</v>
      </c>
      <c r="H72" s="11" t="str">
        <f t="shared" si="16"/>
        <v>N/A</v>
      </c>
      <c r="I72" s="12" t="s">
        <v>1746</v>
      </c>
      <c r="J72" s="12" t="s">
        <v>1746</v>
      </c>
      <c r="K72" s="43" t="s">
        <v>739</v>
      </c>
      <c r="L72" s="9" t="str">
        <f t="shared" si="18"/>
        <v>N/A</v>
      </c>
    </row>
    <row r="73" spans="1:12" ht="25" x14ac:dyDescent="0.25">
      <c r="A73" s="2" t="s">
        <v>1171</v>
      </c>
      <c r="B73" s="35" t="s">
        <v>213</v>
      </c>
      <c r="C73" s="45" t="s">
        <v>1746</v>
      </c>
      <c r="D73" s="11" t="str">
        <f t="shared" si="14"/>
        <v>N/A</v>
      </c>
      <c r="E73" s="45" t="s">
        <v>1746</v>
      </c>
      <c r="F73" s="11" t="str">
        <f t="shared" si="15"/>
        <v>N/A</v>
      </c>
      <c r="G73" s="45" t="s">
        <v>1746</v>
      </c>
      <c r="H73" s="11" t="str">
        <f t="shared" si="16"/>
        <v>N/A</v>
      </c>
      <c r="I73" s="12" t="s">
        <v>1746</v>
      </c>
      <c r="J73" s="12" t="s">
        <v>1746</v>
      </c>
      <c r="K73" s="43" t="s">
        <v>739</v>
      </c>
      <c r="L73" s="9" t="str">
        <f t="shared" si="18"/>
        <v>N/A</v>
      </c>
    </row>
    <row r="74" spans="1:12" ht="25" x14ac:dyDescent="0.25">
      <c r="A74" s="2" t="s">
        <v>1172</v>
      </c>
      <c r="B74" s="35" t="s">
        <v>213</v>
      </c>
      <c r="C74" s="45" t="s">
        <v>1746</v>
      </c>
      <c r="D74" s="11" t="str">
        <f t="shared" si="14"/>
        <v>N/A</v>
      </c>
      <c r="E74" s="45" t="s">
        <v>1746</v>
      </c>
      <c r="F74" s="11" t="str">
        <f t="shared" si="15"/>
        <v>N/A</v>
      </c>
      <c r="G74" s="45" t="s">
        <v>1746</v>
      </c>
      <c r="H74" s="11" t="str">
        <f t="shared" si="16"/>
        <v>N/A</v>
      </c>
      <c r="I74" s="12" t="s">
        <v>1746</v>
      </c>
      <c r="J74" s="12" t="s">
        <v>1746</v>
      </c>
      <c r="K74" s="43" t="s">
        <v>739</v>
      </c>
      <c r="L74" s="9" t="str">
        <f t="shared" si="18"/>
        <v>N/A</v>
      </c>
    </row>
    <row r="75" spans="1:12" ht="25" x14ac:dyDescent="0.25">
      <c r="A75" s="2" t="s">
        <v>1173</v>
      </c>
      <c r="B75" s="35" t="s">
        <v>213</v>
      </c>
      <c r="C75" s="45" t="s">
        <v>1746</v>
      </c>
      <c r="D75" s="11" t="str">
        <f t="shared" si="14"/>
        <v>N/A</v>
      </c>
      <c r="E75" s="45" t="s">
        <v>1746</v>
      </c>
      <c r="F75" s="11" t="str">
        <f t="shared" si="15"/>
        <v>N/A</v>
      </c>
      <c r="G75" s="45" t="s">
        <v>1746</v>
      </c>
      <c r="H75" s="11" t="str">
        <f t="shared" si="16"/>
        <v>N/A</v>
      </c>
      <c r="I75" s="12" t="s">
        <v>1746</v>
      </c>
      <c r="J75" s="12" t="s">
        <v>1746</v>
      </c>
      <c r="K75" s="43" t="s">
        <v>739</v>
      </c>
      <c r="L75" s="9" t="str">
        <f t="shared" si="18"/>
        <v>N/A</v>
      </c>
    </row>
    <row r="76" spans="1:12" ht="25" x14ac:dyDescent="0.25">
      <c r="A76" s="2" t="s">
        <v>1174</v>
      </c>
      <c r="B76" s="35" t="s">
        <v>213</v>
      </c>
      <c r="C76" s="45" t="s">
        <v>1746</v>
      </c>
      <c r="D76" s="11" t="str">
        <f t="shared" si="14"/>
        <v>N/A</v>
      </c>
      <c r="E76" s="45" t="s">
        <v>1746</v>
      </c>
      <c r="F76" s="11" t="str">
        <f t="shared" si="15"/>
        <v>N/A</v>
      </c>
      <c r="G76" s="45" t="s">
        <v>1746</v>
      </c>
      <c r="H76" s="11" t="str">
        <f t="shared" si="16"/>
        <v>N/A</v>
      </c>
      <c r="I76" s="12" t="s">
        <v>1746</v>
      </c>
      <c r="J76" s="12" t="s">
        <v>1746</v>
      </c>
      <c r="K76" s="43" t="s">
        <v>739</v>
      </c>
      <c r="L76" s="9" t="str">
        <f t="shared" si="18"/>
        <v>N/A</v>
      </c>
    </row>
    <row r="77" spans="1:12" ht="25" x14ac:dyDescent="0.25">
      <c r="A77" s="2" t="s">
        <v>1175</v>
      </c>
      <c r="B77" s="35" t="s">
        <v>213</v>
      </c>
      <c r="C77" s="45" t="s">
        <v>1746</v>
      </c>
      <c r="D77" s="11" t="str">
        <f t="shared" si="14"/>
        <v>N/A</v>
      </c>
      <c r="E77" s="45" t="s">
        <v>1746</v>
      </c>
      <c r="F77" s="11" t="str">
        <f t="shared" si="15"/>
        <v>N/A</v>
      </c>
      <c r="G77" s="45" t="s">
        <v>1746</v>
      </c>
      <c r="H77" s="11" t="str">
        <f t="shared" si="16"/>
        <v>N/A</v>
      </c>
      <c r="I77" s="12" t="s">
        <v>1746</v>
      </c>
      <c r="J77" s="12" t="s">
        <v>1746</v>
      </c>
      <c r="K77" s="43" t="s">
        <v>739</v>
      </c>
      <c r="L77" s="9" t="str">
        <f t="shared" si="18"/>
        <v>N/A</v>
      </c>
    </row>
    <row r="78" spans="1:12" ht="25" x14ac:dyDescent="0.25">
      <c r="A78" s="2" t="s">
        <v>1176</v>
      </c>
      <c r="B78" s="35" t="s">
        <v>213</v>
      </c>
      <c r="C78" s="45" t="s">
        <v>1746</v>
      </c>
      <c r="D78" s="11" t="str">
        <f t="shared" si="14"/>
        <v>N/A</v>
      </c>
      <c r="E78" s="45" t="s">
        <v>1746</v>
      </c>
      <c r="F78" s="11" t="str">
        <f t="shared" si="15"/>
        <v>N/A</v>
      </c>
      <c r="G78" s="45" t="s">
        <v>1746</v>
      </c>
      <c r="H78" s="11" t="str">
        <f t="shared" si="16"/>
        <v>N/A</v>
      </c>
      <c r="I78" s="12" t="s">
        <v>1746</v>
      </c>
      <c r="J78" s="12" t="s">
        <v>1746</v>
      </c>
      <c r="K78" s="43" t="s">
        <v>739</v>
      </c>
      <c r="L78" s="9" t="str">
        <f t="shared" si="18"/>
        <v>N/A</v>
      </c>
    </row>
    <row r="79" spans="1:12" ht="25" x14ac:dyDescent="0.25">
      <c r="A79" s="2" t="s">
        <v>1177</v>
      </c>
      <c r="B79" s="35" t="s">
        <v>213</v>
      </c>
      <c r="C79" s="45" t="s">
        <v>1746</v>
      </c>
      <c r="D79" s="11" t="str">
        <f t="shared" si="14"/>
        <v>N/A</v>
      </c>
      <c r="E79" s="45" t="s">
        <v>1746</v>
      </c>
      <c r="F79" s="11" t="str">
        <f t="shared" si="15"/>
        <v>N/A</v>
      </c>
      <c r="G79" s="45" t="s">
        <v>1746</v>
      </c>
      <c r="H79" s="11" t="str">
        <f t="shared" si="16"/>
        <v>N/A</v>
      </c>
      <c r="I79" s="12" t="s">
        <v>1746</v>
      </c>
      <c r="J79" s="12" t="s">
        <v>1746</v>
      </c>
      <c r="K79" s="43" t="s">
        <v>739</v>
      </c>
      <c r="L79" s="9" t="str">
        <f t="shared" si="18"/>
        <v>N/A</v>
      </c>
    </row>
    <row r="80" spans="1:12" ht="25" x14ac:dyDescent="0.25">
      <c r="A80" s="2" t="s">
        <v>1178</v>
      </c>
      <c r="B80" s="35" t="s">
        <v>213</v>
      </c>
      <c r="C80" s="45" t="s">
        <v>1746</v>
      </c>
      <c r="D80" s="11" t="str">
        <f t="shared" si="14"/>
        <v>N/A</v>
      </c>
      <c r="E80" s="45" t="s">
        <v>1746</v>
      </c>
      <c r="F80" s="11" t="str">
        <f t="shared" si="15"/>
        <v>N/A</v>
      </c>
      <c r="G80" s="45" t="s">
        <v>1746</v>
      </c>
      <c r="H80" s="11" t="str">
        <f t="shared" si="16"/>
        <v>N/A</v>
      </c>
      <c r="I80" s="12" t="s">
        <v>1746</v>
      </c>
      <c r="J80" s="12" t="s">
        <v>1746</v>
      </c>
      <c r="K80" s="43" t="s">
        <v>739</v>
      </c>
      <c r="L80" s="9" t="str">
        <f t="shared" si="18"/>
        <v>N/A</v>
      </c>
    </row>
    <row r="81" spans="1:12" ht="25" x14ac:dyDescent="0.25">
      <c r="A81" s="2" t="s">
        <v>1179</v>
      </c>
      <c r="B81" s="35" t="s">
        <v>213</v>
      </c>
      <c r="C81" s="45" t="s">
        <v>1746</v>
      </c>
      <c r="D81" s="11" t="str">
        <f t="shared" si="14"/>
        <v>N/A</v>
      </c>
      <c r="E81" s="45" t="s">
        <v>1746</v>
      </c>
      <c r="F81" s="11" t="str">
        <f t="shared" si="15"/>
        <v>N/A</v>
      </c>
      <c r="G81" s="45" t="s">
        <v>1746</v>
      </c>
      <c r="H81" s="11" t="str">
        <f t="shared" si="16"/>
        <v>N/A</v>
      </c>
      <c r="I81" s="12" t="s">
        <v>1746</v>
      </c>
      <c r="J81" s="12" t="s">
        <v>1746</v>
      </c>
      <c r="K81" s="43" t="s">
        <v>739</v>
      </c>
      <c r="L81" s="9" t="str">
        <f t="shared" si="18"/>
        <v>N/A</v>
      </c>
    </row>
    <row r="82" spans="1:12" x14ac:dyDescent="0.25">
      <c r="A82" s="2" t="s">
        <v>357</v>
      </c>
      <c r="B82" s="35" t="s">
        <v>213</v>
      </c>
      <c r="C82" s="45" t="s">
        <v>213</v>
      </c>
      <c r="D82" s="11" t="str">
        <f t="shared" si="14"/>
        <v>N/A</v>
      </c>
      <c r="E82" s="45">
        <v>755258413</v>
      </c>
      <c r="F82" s="11" t="str">
        <f t="shared" si="15"/>
        <v>N/A</v>
      </c>
      <c r="G82" s="45">
        <v>837107253</v>
      </c>
      <c r="H82" s="11" t="str">
        <f t="shared" si="16"/>
        <v>N/A</v>
      </c>
      <c r="I82" s="12" t="s">
        <v>213</v>
      </c>
      <c r="J82" s="12">
        <v>10.84</v>
      </c>
      <c r="K82" s="43" t="s">
        <v>739</v>
      </c>
      <c r="L82" s="9" t="str">
        <f t="shared" ref="L82:L138" si="19">IF(J82="Div by 0", "N/A", IF(K82="N/A","N/A", IF(J82&gt;VALUE(MID(K82,1,2)), "No", IF(J82&lt;-1*VALUE(MID(K82,1,2)), "No", "Yes"))))</f>
        <v>Yes</v>
      </c>
    </row>
    <row r="83" spans="1:12" x14ac:dyDescent="0.25">
      <c r="A83" s="2" t="s">
        <v>363</v>
      </c>
      <c r="B83" s="35" t="s">
        <v>213</v>
      </c>
      <c r="C83" s="45" t="s">
        <v>213</v>
      </c>
      <c r="D83" s="11" t="str">
        <f t="shared" ref="D83:D114" si="20">IF($B83="N/A","N/A",IF(C83&gt;10,"No",IF(C83&lt;-10,"No","Yes")))</f>
        <v>N/A</v>
      </c>
      <c r="E83" s="36">
        <v>21502</v>
      </c>
      <c r="F83" s="11" t="str">
        <f t="shared" ref="F83:F114" si="21">IF($B83="N/A","N/A",IF(E83&gt;10,"No",IF(E83&lt;-10,"No","Yes")))</f>
        <v>N/A</v>
      </c>
      <c r="G83" s="36">
        <v>23227</v>
      </c>
      <c r="H83" s="11" t="str">
        <f t="shared" ref="H83:H114" si="22">IF($B83="N/A","N/A",IF(G83&gt;10,"No",IF(G83&lt;-10,"No","Yes")))</f>
        <v>N/A</v>
      </c>
      <c r="I83" s="12" t="s">
        <v>213</v>
      </c>
      <c r="J83" s="12">
        <v>8.0229999999999997</v>
      </c>
      <c r="K83" s="43" t="s">
        <v>739</v>
      </c>
      <c r="L83" s="9" t="str">
        <f t="shared" si="19"/>
        <v>Yes</v>
      </c>
    </row>
    <row r="84" spans="1:12" x14ac:dyDescent="0.25">
      <c r="A84" s="2" t="s">
        <v>358</v>
      </c>
      <c r="B84" s="35" t="s">
        <v>213</v>
      </c>
      <c r="C84" s="45" t="s">
        <v>213</v>
      </c>
      <c r="D84" s="11" t="str">
        <f t="shared" si="20"/>
        <v>N/A</v>
      </c>
      <c r="E84" s="45">
        <v>35125.030833999997</v>
      </c>
      <c r="F84" s="11" t="str">
        <f t="shared" si="21"/>
        <v>N/A</v>
      </c>
      <c r="G84" s="45">
        <v>36040.265767999997</v>
      </c>
      <c r="H84" s="11" t="str">
        <f t="shared" si="22"/>
        <v>N/A</v>
      </c>
      <c r="I84" s="12" t="s">
        <v>213</v>
      </c>
      <c r="J84" s="12">
        <v>2.6059999999999999</v>
      </c>
      <c r="K84" s="43" t="s">
        <v>739</v>
      </c>
      <c r="L84" s="9" t="str">
        <f t="shared" si="19"/>
        <v>Yes</v>
      </c>
    </row>
    <row r="85" spans="1:12" ht="25" x14ac:dyDescent="0.25">
      <c r="A85" s="2" t="s">
        <v>1180</v>
      </c>
      <c r="B85" s="35" t="s">
        <v>213</v>
      </c>
      <c r="C85" s="45" t="s">
        <v>213</v>
      </c>
      <c r="D85" s="11" t="str">
        <f t="shared" si="20"/>
        <v>N/A</v>
      </c>
      <c r="E85" s="45">
        <v>0</v>
      </c>
      <c r="F85" s="11" t="str">
        <f t="shared" si="21"/>
        <v>N/A</v>
      </c>
      <c r="G85" s="45">
        <v>0</v>
      </c>
      <c r="H85" s="11" t="str">
        <f t="shared" si="22"/>
        <v>N/A</v>
      </c>
      <c r="I85" s="12" t="s">
        <v>213</v>
      </c>
      <c r="J85" s="12" t="s">
        <v>1746</v>
      </c>
      <c r="K85" s="43" t="s">
        <v>739</v>
      </c>
      <c r="L85" s="9" t="str">
        <f t="shared" si="19"/>
        <v>N/A</v>
      </c>
    </row>
    <row r="86" spans="1:12" x14ac:dyDescent="0.25">
      <c r="A86" s="2" t="s">
        <v>729</v>
      </c>
      <c r="B86" s="35" t="s">
        <v>213</v>
      </c>
      <c r="C86" s="45" t="s">
        <v>213</v>
      </c>
      <c r="D86" s="11" t="str">
        <f t="shared" si="20"/>
        <v>N/A</v>
      </c>
      <c r="E86" s="36">
        <v>0</v>
      </c>
      <c r="F86" s="11" t="str">
        <f t="shared" si="21"/>
        <v>N/A</v>
      </c>
      <c r="G86" s="36">
        <v>0</v>
      </c>
      <c r="H86" s="11" t="str">
        <f t="shared" si="22"/>
        <v>N/A</v>
      </c>
      <c r="I86" s="12" t="s">
        <v>213</v>
      </c>
      <c r="J86" s="12" t="s">
        <v>1746</v>
      </c>
      <c r="K86" s="43" t="s">
        <v>739</v>
      </c>
      <c r="L86" s="9" t="str">
        <f t="shared" si="19"/>
        <v>N/A</v>
      </c>
    </row>
    <row r="87" spans="1:12" ht="25" x14ac:dyDescent="0.25">
      <c r="A87" s="2" t="s">
        <v>1181</v>
      </c>
      <c r="B87" s="35" t="s">
        <v>213</v>
      </c>
      <c r="C87" s="45" t="s">
        <v>213</v>
      </c>
      <c r="D87" s="11" t="str">
        <f t="shared" si="20"/>
        <v>N/A</v>
      </c>
      <c r="E87" s="45" t="s">
        <v>1746</v>
      </c>
      <c r="F87" s="11" t="str">
        <f t="shared" si="21"/>
        <v>N/A</v>
      </c>
      <c r="G87" s="45" t="s">
        <v>1746</v>
      </c>
      <c r="H87" s="11" t="str">
        <f t="shared" si="22"/>
        <v>N/A</v>
      </c>
      <c r="I87" s="12" t="s">
        <v>213</v>
      </c>
      <c r="J87" s="12" t="s">
        <v>1746</v>
      </c>
      <c r="K87" s="43" t="s">
        <v>739</v>
      </c>
      <c r="L87" s="9" t="str">
        <f t="shared" si="19"/>
        <v>N/A</v>
      </c>
    </row>
    <row r="88" spans="1:12" ht="25" x14ac:dyDescent="0.25">
      <c r="A88" s="2" t="s">
        <v>1182</v>
      </c>
      <c r="B88" s="35" t="s">
        <v>213</v>
      </c>
      <c r="C88" s="45" t="s">
        <v>213</v>
      </c>
      <c r="D88" s="11" t="str">
        <f t="shared" si="20"/>
        <v>N/A</v>
      </c>
      <c r="E88" s="45">
        <v>565755850</v>
      </c>
      <c r="F88" s="11" t="str">
        <f t="shared" si="21"/>
        <v>N/A</v>
      </c>
      <c r="G88" s="45">
        <v>612207536</v>
      </c>
      <c r="H88" s="11" t="str">
        <f t="shared" si="22"/>
        <v>N/A</v>
      </c>
      <c r="I88" s="12" t="s">
        <v>213</v>
      </c>
      <c r="J88" s="12">
        <v>8.2110000000000003</v>
      </c>
      <c r="K88" s="43" t="s">
        <v>739</v>
      </c>
      <c r="L88" s="9" t="str">
        <f t="shared" si="19"/>
        <v>Yes</v>
      </c>
    </row>
    <row r="89" spans="1:12" x14ac:dyDescent="0.25">
      <c r="A89" s="2" t="s">
        <v>730</v>
      </c>
      <c r="B89" s="35" t="s">
        <v>213</v>
      </c>
      <c r="C89" s="45" t="s">
        <v>213</v>
      </c>
      <c r="D89" s="11" t="str">
        <f t="shared" si="20"/>
        <v>N/A</v>
      </c>
      <c r="E89" s="36">
        <v>7121</v>
      </c>
      <c r="F89" s="11" t="str">
        <f t="shared" si="21"/>
        <v>N/A</v>
      </c>
      <c r="G89" s="36">
        <v>7713</v>
      </c>
      <c r="H89" s="11" t="str">
        <f t="shared" si="22"/>
        <v>N/A</v>
      </c>
      <c r="I89" s="12" t="s">
        <v>213</v>
      </c>
      <c r="J89" s="12">
        <v>8.3130000000000006</v>
      </c>
      <c r="K89" s="43" t="s">
        <v>739</v>
      </c>
      <c r="L89" s="9" t="str">
        <f t="shared" si="19"/>
        <v>Yes</v>
      </c>
    </row>
    <row r="90" spans="1:12" ht="25" x14ac:dyDescent="0.25">
      <c r="A90" s="2" t="s">
        <v>1183</v>
      </c>
      <c r="B90" s="35" t="s">
        <v>213</v>
      </c>
      <c r="C90" s="45" t="s">
        <v>213</v>
      </c>
      <c r="D90" s="11" t="str">
        <f t="shared" si="20"/>
        <v>N/A</v>
      </c>
      <c r="E90" s="45">
        <v>79448.932734000002</v>
      </c>
      <c r="F90" s="11" t="str">
        <f t="shared" si="21"/>
        <v>N/A</v>
      </c>
      <c r="G90" s="45">
        <v>79373.465058999995</v>
      </c>
      <c r="H90" s="11" t="str">
        <f t="shared" si="22"/>
        <v>N/A</v>
      </c>
      <c r="I90" s="12" t="s">
        <v>213</v>
      </c>
      <c r="J90" s="12">
        <v>-9.5000000000000001E-2</v>
      </c>
      <c r="K90" s="43" t="s">
        <v>739</v>
      </c>
      <c r="L90" s="9" t="str">
        <f t="shared" si="19"/>
        <v>Yes</v>
      </c>
    </row>
    <row r="91" spans="1:12" ht="25" x14ac:dyDescent="0.25">
      <c r="A91" s="2" t="s">
        <v>1184</v>
      </c>
      <c r="B91" s="35" t="s">
        <v>213</v>
      </c>
      <c r="C91" s="45" t="s">
        <v>213</v>
      </c>
      <c r="D91" s="11" t="str">
        <f t="shared" si="20"/>
        <v>N/A</v>
      </c>
      <c r="E91" s="45">
        <v>22150392</v>
      </c>
      <c r="F91" s="11" t="str">
        <f t="shared" si="21"/>
        <v>N/A</v>
      </c>
      <c r="G91" s="45">
        <v>23977284</v>
      </c>
      <c r="H91" s="11" t="str">
        <f t="shared" si="22"/>
        <v>N/A</v>
      </c>
      <c r="I91" s="12" t="s">
        <v>213</v>
      </c>
      <c r="J91" s="12">
        <v>8.2479999999999993</v>
      </c>
      <c r="K91" s="43" t="s">
        <v>739</v>
      </c>
      <c r="L91" s="9" t="str">
        <f t="shared" si="19"/>
        <v>Yes</v>
      </c>
    </row>
    <row r="92" spans="1:12" x14ac:dyDescent="0.25">
      <c r="A92" s="2" t="s">
        <v>731</v>
      </c>
      <c r="B92" s="35" t="s">
        <v>213</v>
      </c>
      <c r="C92" s="45" t="s">
        <v>213</v>
      </c>
      <c r="D92" s="11" t="str">
        <f t="shared" si="20"/>
        <v>N/A</v>
      </c>
      <c r="E92" s="36">
        <v>2211</v>
      </c>
      <c r="F92" s="11" t="str">
        <f t="shared" si="21"/>
        <v>N/A</v>
      </c>
      <c r="G92" s="36">
        <v>2311</v>
      </c>
      <c r="H92" s="11" t="str">
        <f t="shared" si="22"/>
        <v>N/A</v>
      </c>
      <c r="I92" s="12" t="s">
        <v>213</v>
      </c>
      <c r="J92" s="12">
        <v>4.5229999999999997</v>
      </c>
      <c r="K92" s="43" t="s">
        <v>739</v>
      </c>
      <c r="L92" s="9" t="str">
        <f t="shared" si="19"/>
        <v>Yes</v>
      </c>
    </row>
    <row r="93" spans="1:12" ht="25" x14ac:dyDescent="0.25">
      <c r="A93" s="2" t="s">
        <v>1185</v>
      </c>
      <c r="B93" s="35" t="s">
        <v>213</v>
      </c>
      <c r="C93" s="45" t="s">
        <v>213</v>
      </c>
      <c r="D93" s="11" t="str">
        <f t="shared" si="20"/>
        <v>N/A</v>
      </c>
      <c r="E93" s="45">
        <v>10018.268657000001</v>
      </c>
      <c r="F93" s="11" t="str">
        <f t="shared" si="21"/>
        <v>N/A</v>
      </c>
      <c r="G93" s="45">
        <v>10375.285158000001</v>
      </c>
      <c r="H93" s="11" t="str">
        <f t="shared" si="22"/>
        <v>N/A</v>
      </c>
      <c r="I93" s="12" t="s">
        <v>213</v>
      </c>
      <c r="J93" s="12">
        <v>3.5640000000000001</v>
      </c>
      <c r="K93" s="43" t="s">
        <v>739</v>
      </c>
      <c r="L93" s="9" t="str">
        <f t="shared" si="19"/>
        <v>Yes</v>
      </c>
    </row>
    <row r="94" spans="1:12" x14ac:dyDescent="0.25">
      <c r="A94" s="2" t="s">
        <v>1186</v>
      </c>
      <c r="B94" s="35" t="s">
        <v>213</v>
      </c>
      <c r="C94" s="45" t="s">
        <v>213</v>
      </c>
      <c r="D94" s="11" t="str">
        <f t="shared" si="20"/>
        <v>N/A</v>
      </c>
      <c r="E94" s="45">
        <v>61635519</v>
      </c>
      <c r="F94" s="11" t="str">
        <f t="shared" si="21"/>
        <v>N/A</v>
      </c>
      <c r="G94" s="45">
        <v>68813459</v>
      </c>
      <c r="H94" s="11" t="str">
        <f t="shared" si="22"/>
        <v>N/A</v>
      </c>
      <c r="I94" s="12" t="s">
        <v>213</v>
      </c>
      <c r="J94" s="12">
        <v>11.65</v>
      </c>
      <c r="K94" s="43" t="s">
        <v>739</v>
      </c>
      <c r="L94" s="9" t="str">
        <f t="shared" si="19"/>
        <v>Yes</v>
      </c>
    </row>
    <row r="95" spans="1:12" x14ac:dyDescent="0.25">
      <c r="A95" s="2" t="s">
        <v>732</v>
      </c>
      <c r="B95" s="35" t="s">
        <v>213</v>
      </c>
      <c r="C95" s="45" t="s">
        <v>213</v>
      </c>
      <c r="D95" s="11" t="str">
        <f t="shared" si="20"/>
        <v>N/A</v>
      </c>
      <c r="E95" s="36">
        <v>5140</v>
      </c>
      <c r="F95" s="11" t="str">
        <f t="shared" si="21"/>
        <v>N/A</v>
      </c>
      <c r="G95" s="36">
        <v>5594</v>
      </c>
      <c r="H95" s="11" t="str">
        <f t="shared" si="22"/>
        <v>N/A</v>
      </c>
      <c r="I95" s="12" t="s">
        <v>213</v>
      </c>
      <c r="J95" s="12">
        <v>8.8330000000000002</v>
      </c>
      <c r="K95" s="43" t="s">
        <v>739</v>
      </c>
      <c r="L95" s="9" t="str">
        <f t="shared" si="19"/>
        <v>Yes</v>
      </c>
    </row>
    <row r="96" spans="1:12" x14ac:dyDescent="0.25">
      <c r="A96" s="2" t="s">
        <v>1187</v>
      </c>
      <c r="B96" s="35" t="s">
        <v>213</v>
      </c>
      <c r="C96" s="45" t="s">
        <v>213</v>
      </c>
      <c r="D96" s="11" t="str">
        <f t="shared" si="20"/>
        <v>N/A</v>
      </c>
      <c r="E96" s="45">
        <v>11991.346109</v>
      </c>
      <c r="F96" s="11" t="str">
        <f t="shared" si="21"/>
        <v>N/A</v>
      </c>
      <c r="G96" s="45">
        <v>12301.297640000001</v>
      </c>
      <c r="H96" s="11" t="str">
        <f t="shared" si="22"/>
        <v>N/A</v>
      </c>
      <c r="I96" s="12" t="s">
        <v>213</v>
      </c>
      <c r="J96" s="12">
        <v>2.585</v>
      </c>
      <c r="K96" s="43" t="s">
        <v>739</v>
      </c>
      <c r="L96" s="9" t="str">
        <f t="shared" si="19"/>
        <v>Yes</v>
      </c>
    </row>
    <row r="97" spans="1:12" x14ac:dyDescent="0.25">
      <c r="A97" s="2" t="s">
        <v>1188</v>
      </c>
      <c r="B97" s="35" t="s">
        <v>213</v>
      </c>
      <c r="C97" s="45" t="s">
        <v>213</v>
      </c>
      <c r="D97" s="11" t="str">
        <f t="shared" si="20"/>
        <v>N/A</v>
      </c>
      <c r="E97" s="45">
        <v>246230</v>
      </c>
      <c r="F97" s="11" t="str">
        <f t="shared" si="21"/>
        <v>N/A</v>
      </c>
      <c r="G97" s="45">
        <v>332238</v>
      </c>
      <c r="H97" s="11" t="str">
        <f t="shared" si="22"/>
        <v>N/A</v>
      </c>
      <c r="I97" s="12" t="s">
        <v>213</v>
      </c>
      <c r="J97" s="12">
        <v>34.93</v>
      </c>
      <c r="K97" s="43" t="s">
        <v>739</v>
      </c>
      <c r="L97" s="9" t="str">
        <f t="shared" si="19"/>
        <v>No</v>
      </c>
    </row>
    <row r="98" spans="1:12" x14ac:dyDescent="0.25">
      <c r="A98" s="2" t="s">
        <v>520</v>
      </c>
      <c r="B98" s="35" t="s">
        <v>213</v>
      </c>
      <c r="C98" s="45" t="s">
        <v>213</v>
      </c>
      <c r="D98" s="11" t="str">
        <f t="shared" si="20"/>
        <v>N/A</v>
      </c>
      <c r="E98" s="36">
        <v>404</v>
      </c>
      <c r="F98" s="11" t="str">
        <f t="shared" si="21"/>
        <v>N/A</v>
      </c>
      <c r="G98" s="36">
        <v>533</v>
      </c>
      <c r="H98" s="11" t="str">
        <f t="shared" si="22"/>
        <v>N/A</v>
      </c>
      <c r="I98" s="12" t="s">
        <v>213</v>
      </c>
      <c r="J98" s="12">
        <v>31.93</v>
      </c>
      <c r="K98" s="43" t="s">
        <v>739</v>
      </c>
      <c r="L98" s="9" t="str">
        <f t="shared" si="19"/>
        <v>No</v>
      </c>
    </row>
    <row r="99" spans="1:12" x14ac:dyDescent="0.25">
      <c r="A99" s="2" t="s">
        <v>1189</v>
      </c>
      <c r="B99" s="35" t="s">
        <v>213</v>
      </c>
      <c r="C99" s="45" t="s">
        <v>213</v>
      </c>
      <c r="D99" s="11" t="str">
        <f t="shared" si="20"/>
        <v>N/A</v>
      </c>
      <c r="E99" s="45">
        <v>609.48019801999999</v>
      </c>
      <c r="F99" s="11" t="str">
        <f t="shared" si="21"/>
        <v>N/A</v>
      </c>
      <c r="G99" s="45">
        <v>623.33583490000001</v>
      </c>
      <c r="H99" s="11" t="str">
        <f t="shared" si="22"/>
        <v>N/A</v>
      </c>
      <c r="I99" s="12" t="s">
        <v>213</v>
      </c>
      <c r="J99" s="12">
        <v>2.2730000000000001</v>
      </c>
      <c r="K99" s="43" t="s">
        <v>739</v>
      </c>
      <c r="L99" s="9" t="str">
        <f t="shared" si="19"/>
        <v>Yes</v>
      </c>
    </row>
    <row r="100" spans="1:12" ht="25" x14ac:dyDescent="0.25">
      <c r="A100" s="2" t="s">
        <v>1190</v>
      </c>
      <c r="B100" s="35" t="s">
        <v>213</v>
      </c>
      <c r="C100" s="45" t="s">
        <v>213</v>
      </c>
      <c r="D100" s="11" t="str">
        <f t="shared" si="20"/>
        <v>N/A</v>
      </c>
      <c r="E100" s="45">
        <v>4922920</v>
      </c>
      <c r="F100" s="11" t="str">
        <f t="shared" si="21"/>
        <v>N/A</v>
      </c>
      <c r="G100" s="45">
        <v>5559129</v>
      </c>
      <c r="H100" s="11" t="str">
        <f t="shared" si="22"/>
        <v>N/A</v>
      </c>
      <c r="I100" s="12" t="s">
        <v>213</v>
      </c>
      <c r="J100" s="12">
        <v>12.92</v>
      </c>
      <c r="K100" s="43" t="s">
        <v>739</v>
      </c>
      <c r="L100" s="9" t="str">
        <f t="shared" si="19"/>
        <v>Yes</v>
      </c>
    </row>
    <row r="101" spans="1:12" x14ac:dyDescent="0.25">
      <c r="A101" s="2" t="s">
        <v>521</v>
      </c>
      <c r="B101" s="35" t="s">
        <v>213</v>
      </c>
      <c r="C101" s="45" t="s">
        <v>213</v>
      </c>
      <c r="D101" s="11" t="str">
        <f t="shared" si="20"/>
        <v>N/A</v>
      </c>
      <c r="E101" s="36">
        <v>5086</v>
      </c>
      <c r="F101" s="11" t="str">
        <f t="shared" si="21"/>
        <v>N/A</v>
      </c>
      <c r="G101" s="36">
        <v>5375</v>
      </c>
      <c r="H101" s="11" t="str">
        <f t="shared" si="22"/>
        <v>N/A</v>
      </c>
      <c r="I101" s="12" t="s">
        <v>213</v>
      </c>
      <c r="J101" s="12">
        <v>5.6820000000000004</v>
      </c>
      <c r="K101" s="43" t="s">
        <v>739</v>
      </c>
      <c r="L101" s="9" t="str">
        <f t="shared" si="19"/>
        <v>Yes</v>
      </c>
    </row>
    <row r="102" spans="1:12" ht="25" x14ac:dyDescent="0.25">
      <c r="A102" s="2" t="s">
        <v>1191</v>
      </c>
      <c r="B102" s="35" t="s">
        <v>213</v>
      </c>
      <c r="C102" s="45" t="s">
        <v>213</v>
      </c>
      <c r="D102" s="11" t="str">
        <f t="shared" si="20"/>
        <v>N/A</v>
      </c>
      <c r="E102" s="45">
        <v>967.93550923999999</v>
      </c>
      <c r="F102" s="11" t="str">
        <f t="shared" si="21"/>
        <v>N/A</v>
      </c>
      <c r="G102" s="45">
        <v>1034.2565580999999</v>
      </c>
      <c r="H102" s="11" t="str">
        <f t="shared" si="22"/>
        <v>N/A</v>
      </c>
      <c r="I102" s="12" t="s">
        <v>213</v>
      </c>
      <c r="J102" s="12">
        <v>6.8520000000000003</v>
      </c>
      <c r="K102" s="43" t="s">
        <v>739</v>
      </c>
      <c r="L102" s="9" t="str">
        <f t="shared" si="19"/>
        <v>Yes</v>
      </c>
    </row>
    <row r="103" spans="1:12" ht="25" x14ac:dyDescent="0.25">
      <c r="A103" s="2" t="s">
        <v>1192</v>
      </c>
      <c r="B103" s="35" t="s">
        <v>213</v>
      </c>
      <c r="C103" s="45" t="s">
        <v>213</v>
      </c>
      <c r="D103" s="11" t="str">
        <f t="shared" si="20"/>
        <v>N/A</v>
      </c>
      <c r="E103" s="45">
        <v>0</v>
      </c>
      <c r="F103" s="11" t="str">
        <f t="shared" si="21"/>
        <v>N/A</v>
      </c>
      <c r="G103" s="45">
        <v>0</v>
      </c>
      <c r="H103" s="11" t="str">
        <f t="shared" si="22"/>
        <v>N/A</v>
      </c>
      <c r="I103" s="12" t="s">
        <v>213</v>
      </c>
      <c r="J103" s="12" t="s">
        <v>1746</v>
      </c>
      <c r="K103" s="43" t="s">
        <v>739</v>
      </c>
      <c r="L103" s="9" t="str">
        <f t="shared" si="19"/>
        <v>N/A</v>
      </c>
    </row>
    <row r="104" spans="1:12" ht="25" x14ac:dyDescent="0.25">
      <c r="A104" s="2" t="s">
        <v>522</v>
      </c>
      <c r="B104" s="35" t="s">
        <v>213</v>
      </c>
      <c r="C104" s="45" t="s">
        <v>213</v>
      </c>
      <c r="D104" s="11" t="str">
        <f t="shared" si="20"/>
        <v>N/A</v>
      </c>
      <c r="E104" s="36">
        <v>0</v>
      </c>
      <c r="F104" s="11" t="str">
        <f t="shared" si="21"/>
        <v>N/A</v>
      </c>
      <c r="G104" s="36">
        <v>0</v>
      </c>
      <c r="H104" s="11" t="str">
        <f t="shared" si="22"/>
        <v>N/A</v>
      </c>
      <c r="I104" s="12" t="s">
        <v>213</v>
      </c>
      <c r="J104" s="12" t="s">
        <v>1746</v>
      </c>
      <c r="K104" s="43" t="s">
        <v>739</v>
      </c>
      <c r="L104" s="9" t="str">
        <f t="shared" si="19"/>
        <v>N/A</v>
      </c>
    </row>
    <row r="105" spans="1:12" ht="25" x14ac:dyDescent="0.25">
      <c r="A105" s="2" t="s">
        <v>1193</v>
      </c>
      <c r="B105" s="35" t="s">
        <v>213</v>
      </c>
      <c r="C105" s="45" t="s">
        <v>213</v>
      </c>
      <c r="D105" s="11" t="str">
        <f t="shared" si="20"/>
        <v>N/A</v>
      </c>
      <c r="E105" s="45" t="s">
        <v>1746</v>
      </c>
      <c r="F105" s="11" t="str">
        <f t="shared" si="21"/>
        <v>N/A</v>
      </c>
      <c r="G105" s="45" t="s">
        <v>1746</v>
      </c>
      <c r="H105" s="11" t="str">
        <f t="shared" si="22"/>
        <v>N/A</v>
      </c>
      <c r="I105" s="12" t="s">
        <v>213</v>
      </c>
      <c r="J105" s="12" t="s">
        <v>1746</v>
      </c>
      <c r="K105" s="43" t="s">
        <v>739</v>
      </c>
      <c r="L105" s="9" t="str">
        <f t="shared" si="19"/>
        <v>N/A</v>
      </c>
    </row>
    <row r="106" spans="1:12" ht="25" x14ac:dyDescent="0.25">
      <c r="A106" s="2" t="s">
        <v>1194</v>
      </c>
      <c r="B106" s="35" t="s">
        <v>213</v>
      </c>
      <c r="C106" s="45" t="s">
        <v>213</v>
      </c>
      <c r="D106" s="11" t="str">
        <f t="shared" si="20"/>
        <v>N/A</v>
      </c>
      <c r="E106" s="45">
        <v>72834927</v>
      </c>
      <c r="F106" s="11" t="str">
        <f t="shared" si="21"/>
        <v>N/A</v>
      </c>
      <c r="G106" s="45">
        <v>90039317</v>
      </c>
      <c r="H106" s="11" t="str">
        <f t="shared" si="22"/>
        <v>N/A</v>
      </c>
      <c r="I106" s="12" t="s">
        <v>213</v>
      </c>
      <c r="J106" s="12">
        <v>23.62</v>
      </c>
      <c r="K106" s="43" t="s">
        <v>739</v>
      </c>
      <c r="L106" s="9" t="str">
        <f t="shared" si="19"/>
        <v>Yes</v>
      </c>
    </row>
    <row r="107" spans="1:12" x14ac:dyDescent="0.25">
      <c r="A107" s="2" t="s">
        <v>523</v>
      </c>
      <c r="B107" s="35" t="s">
        <v>213</v>
      </c>
      <c r="C107" s="45" t="s">
        <v>213</v>
      </c>
      <c r="D107" s="11" t="str">
        <f t="shared" si="20"/>
        <v>N/A</v>
      </c>
      <c r="E107" s="36">
        <v>10069</v>
      </c>
      <c r="F107" s="11" t="str">
        <f t="shared" si="21"/>
        <v>N/A</v>
      </c>
      <c r="G107" s="36">
        <v>10703</v>
      </c>
      <c r="H107" s="11" t="str">
        <f t="shared" si="22"/>
        <v>N/A</v>
      </c>
      <c r="I107" s="12" t="s">
        <v>213</v>
      </c>
      <c r="J107" s="12">
        <v>6.2969999999999997</v>
      </c>
      <c r="K107" s="43" t="s">
        <v>739</v>
      </c>
      <c r="L107" s="9" t="str">
        <f t="shared" si="19"/>
        <v>Yes</v>
      </c>
    </row>
    <row r="108" spans="1:12" ht="25" x14ac:dyDescent="0.25">
      <c r="A108" s="2" t="s">
        <v>1195</v>
      </c>
      <c r="B108" s="35" t="s">
        <v>213</v>
      </c>
      <c r="C108" s="45" t="s">
        <v>213</v>
      </c>
      <c r="D108" s="11" t="str">
        <f t="shared" si="20"/>
        <v>N/A</v>
      </c>
      <c r="E108" s="45">
        <v>7233.5809912000004</v>
      </c>
      <c r="F108" s="11" t="str">
        <f t="shared" si="21"/>
        <v>N/A</v>
      </c>
      <c r="G108" s="45">
        <v>8412.5307857999996</v>
      </c>
      <c r="H108" s="11" t="str">
        <f t="shared" si="22"/>
        <v>N/A</v>
      </c>
      <c r="I108" s="12" t="s">
        <v>213</v>
      </c>
      <c r="J108" s="12">
        <v>16.3</v>
      </c>
      <c r="K108" s="43" t="s">
        <v>739</v>
      </c>
      <c r="L108" s="9" t="str">
        <f t="shared" si="19"/>
        <v>Yes</v>
      </c>
    </row>
    <row r="109" spans="1:12" ht="25" x14ac:dyDescent="0.25">
      <c r="A109" s="2" t="s">
        <v>1196</v>
      </c>
      <c r="B109" s="35" t="s">
        <v>213</v>
      </c>
      <c r="C109" s="45" t="s">
        <v>213</v>
      </c>
      <c r="D109" s="11" t="str">
        <f t="shared" si="20"/>
        <v>N/A</v>
      </c>
      <c r="E109" s="45">
        <v>2312438</v>
      </c>
      <c r="F109" s="11" t="str">
        <f t="shared" si="21"/>
        <v>N/A</v>
      </c>
      <c r="G109" s="45">
        <v>445096</v>
      </c>
      <c r="H109" s="11" t="str">
        <f t="shared" si="22"/>
        <v>N/A</v>
      </c>
      <c r="I109" s="12" t="s">
        <v>213</v>
      </c>
      <c r="J109" s="12">
        <v>-80.8</v>
      </c>
      <c r="K109" s="43" t="s">
        <v>739</v>
      </c>
      <c r="L109" s="9" t="str">
        <f t="shared" si="19"/>
        <v>No</v>
      </c>
    </row>
    <row r="110" spans="1:12" x14ac:dyDescent="0.25">
      <c r="A110" s="2" t="s">
        <v>524</v>
      </c>
      <c r="B110" s="35" t="s">
        <v>213</v>
      </c>
      <c r="C110" s="45" t="s">
        <v>213</v>
      </c>
      <c r="D110" s="11" t="str">
        <f t="shared" si="20"/>
        <v>N/A</v>
      </c>
      <c r="E110" s="36">
        <v>1084</v>
      </c>
      <c r="F110" s="11" t="str">
        <f t="shared" si="21"/>
        <v>N/A</v>
      </c>
      <c r="G110" s="36">
        <v>276</v>
      </c>
      <c r="H110" s="11" t="str">
        <f t="shared" si="22"/>
        <v>N/A</v>
      </c>
      <c r="I110" s="12" t="s">
        <v>213</v>
      </c>
      <c r="J110" s="12">
        <v>-74.5</v>
      </c>
      <c r="K110" s="43" t="s">
        <v>739</v>
      </c>
      <c r="L110" s="9" t="str">
        <f t="shared" si="19"/>
        <v>No</v>
      </c>
    </row>
    <row r="111" spans="1:12" ht="25" x14ac:dyDescent="0.25">
      <c r="A111" s="2" t="s">
        <v>1197</v>
      </c>
      <c r="B111" s="35" t="s">
        <v>213</v>
      </c>
      <c r="C111" s="45" t="s">
        <v>213</v>
      </c>
      <c r="D111" s="11" t="str">
        <f t="shared" si="20"/>
        <v>N/A</v>
      </c>
      <c r="E111" s="45">
        <v>2133.2453875000001</v>
      </c>
      <c r="F111" s="11" t="str">
        <f t="shared" si="21"/>
        <v>N/A</v>
      </c>
      <c r="G111" s="45">
        <v>1612.6666667</v>
      </c>
      <c r="H111" s="11" t="str">
        <f t="shared" si="22"/>
        <v>N/A</v>
      </c>
      <c r="I111" s="12" t="s">
        <v>213</v>
      </c>
      <c r="J111" s="12">
        <v>-24.4</v>
      </c>
      <c r="K111" s="43" t="s">
        <v>739</v>
      </c>
      <c r="L111" s="9" t="str">
        <f t="shared" si="19"/>
        <v>Yes</v>
      </c>
    </row>
    <row r="112" spans="1:12" ht="25" x14ac:dyDescent="0.25">
      <c r="A112" s="2" t="s">
        <v>1198</v>
      </c>
      <c r="B112" s="35" t="s">
        <v>213</v>
      </c>
      <c r="C112" s="45" t="s">
        <v>213</v>
      </c>
      <c r="D112" s="11" t="str">
        <f t="shared" si="20"/>
        <v>N/A</v>
      </c>
      <c r="E112" s="45">
        <v>3225345</v>
      </c>
      <c r="F112" s="11" t="str">
        <f t="shared" si="21"/>
        <v>N/A</v>
      </c>
      <c r="G112" s="45">
        <v>23757817</v>
      </c>
      <c r="H112" s="11" t="str">
        <f t="shared" si="22"/>
        <v>N/A</v>
      </c>
      <c r="I112" s="12" t="s">
        <v>213</v>
      </c>
      <c r="J112" s="12">
        <v>636.6</v>
      </c>
      <c r="K112" s="43" t="s">
        <v>739</v>
      </c>
      <c r="L112" s="9" t="str">
        <f t="shared" si="19"/>
        <v>No</v>
      </c>
    </row>
    <row r="113" spans="1:12" x14ac:dyDescent="0.25">
      <c r="A113" s="2" t="s">
        <v>525</v>
      </c>
      <c r="B113" s="35" t="s">
        <v>213</v>
      </c>
      <c r="C113" s="45" t="s">
        <v>213</v>
      </c>
      <c r="D113" s="11" t="str">
        <f t="shared" si="20"/>
        <v>N/A</v>
      </c>
      <c r="E113" s="36">
        <v>424</v>
      </c>
      <c r="F113" s="11" t="str">
        <f t="shared" si="21"/>
        <v>N/A</v>
      </c>
      <c r="G113" s="36">
        <v>1607</v>
      </c>
      <c r="H113" s="11" t="str">
        <f t="shared" si="22"/>
        <v>N/A</v>
      </c>
      <c r="I113" s="12" t="s">
        <v>213</v>
      </c>
      <c r="J113" s="12">
        <v>279</v>
      </c>
      <c r="K113" s="43" t="s">
        <v>739</v>
      </c>
      <c r="L113" s="9" t="str">
        <f t="shared" si="19"/>
        <v>No</v>
      </c>
    </row>
    <row r="114" spans="1:12" ht="25" x14ac:dyDescent="0.25">
      <c r="A114" s="2" t="s">
        <v>1199</v>
      </c>
      <c r="B114" s="35" t="s">
        <v>213</v>
      </c>
      <c r="C114" s="45" t="s">
        <v>213</v>
      </c>
      <c r="D114" s="11" t="str">
        <f t="shared" si="20"/>
        <v>N/A</v>
      </c>
      <c r="E114" s="45">
        <v>7606.9457547000002</v>
      </c>
      <c r="F114" s="11" t="str">
        <f t="shared" si="21"/>
        <v>N/A</v>
      </c>
      <c r="G114" s="45">
        <v>14783.955818</v>
      </c>
      <c r="H114" s="11" t="str">
        <f t="shared" si="22"/>
        <v>N/A</v>
      </c>
      <c r="I114" s="12" t="s">
        <v>213</v>
      </c>
      <c r="J114" s="12">
        <v>94.35</v>
      </c>
      <c r="K114" s="43" t="s">
        <v>739</v>
      </c>
      <c r="L114" s="9" t="str">
        <f t="shared" si="19"/>
        <v>No</v>
      </c>
    </row>
    <row r="115" spans="1:12" ht="25" x14ac:dyDescent="0.25">
      <c r="A115" s="2" t="s">
        <v>1200</v>
      </c>
      <c r="B115" s="35" t="s">
        <v>213</v>
      </c>
      <c r="C115" s="45" t="s">
        <v>213</v>
      </c>
      <c r="D115" s="11" t="str">
        <f t="shared" ref="D115:D146" si="23">IF($B115="N/A","N/A",IF(C115&gt;10,"No",IF(C115&lt;-10,"No","Yes")))</f>
        <v>N/A</v>
      </c>
      <c r="E115" s="45">
        <v>3557</v>
      </c>
      <c r="F115" s="11" t="str">
        <f t="shared" ref="F115:F146" si="24">IF($B115="N/A","N/A",IF(E115&gt;10,"No",IF(E115&lt;-10,"No","Yes")))</f>
        <v>N/A</v>
      </c>
      <c r="G115" s="45">
        <v>16712</v>
      </c>
      <c r="H115" s="11" t="str">
        <f t="shared" ref="H115:H146" si="25">IF($B115="N/A","N/A",IF(G115&gt;10,"No",IF(G115&lt;-10,"No","Yes")))</f>
        <v>N/A</v>
      </c>
      <c r="I115" s="12" t="s">
        <v>213</v>
      </c>
      <c r="J115" s="12">
        <v>369.8</v>
      </c>
      <c r="K115" s="43" t="s">
        <v>739</v>
      </c>
      <c r="L115" s="9" t="str">
        <f t="shared" si="19"/>
        <v>No</v>
      </c>
    </row>
    <row r="116" spans="1:12" ht="25" x14ac:dyDescent="0.25">
      <c r="A116" s="2" t="s">
        <v>526</v>
      </c>
      <c r="B116" s="35" t="s">
        <v>213</v>
      </c>
      <c r="C116" s="45" t="s">
        <v>213</v>
      </c>
      <c r="D116" s="11" t="str">
        <f t="shared" si="23"/>
        <v>N/A</v>
      </c>
      <c r="E116" s="36">
        <v>11</v>
      </c>
      <c r="F116" s="11" t="str">
        <f t="shared" si="24"/>
        <v>N/A</v>
      </c>
      <c r="G116" s="36">
        <v>11</v>
      </c>
      <c r="H116" s="11" t="str">
        <f t="shared" si="25"/>
        <v>N/A</v>
      </c>
      <c r="I116" s="12" t="s">
        <v>213</v>
      </c>
      <c r="J116" s="12">
        <v>450</v>
      </c>
      <c r="K116" s="43" t="s">
        <v>739</v>
      </c>
      <c r="L116" s="9" t="str">
        <f t="shared" si="19"/>
        <v>No</v>
      </c>
    </row>
    <row r="117" spans="1:12" ht="25" x14ac:dyDescent="0.25">
      <c r="A117" s="2" t="s">
        <v>1201</v>
      </c>
      <c r="B117" s="35" t="s">
        <v>213</v>
      </c>
      <c r="C117" s="45" t="s">
        <v>213</v>
      </c>
      <c r="D117" s="11" t="str">
        <f t="shared" si="23"/>
        <v>N/A</v>
      </c>
      <c r="E117" s="45">
        <v>1778.5</v>
      </c>
      <c r="F117" s="11" t="str">
        <f t="shared" si="24"/>
        <v>N/A</v>
      </c>
      <c r="G117" s="45">
        <v>1519.2727273</v>
      </c>
      <c r="H117" s="11" t="str">
        <f t="shared" si="25"/>
        <v>N/A</v>
      </c>
      <c r="I117" s="12" t="s">
        <v>213</v>
      </c>
      <c r="J117" s="12">
        <v>-14.6</v>
      </c>
      <c r="K117" s="43" t="s">
        <v>739</v>
      </c>
      <c r="L117" s="9" t="str">
        <f t="shared" si="19"/>
        <v>Yes</v>
      </c>
    </row>
    <row r="118" spans="1:12" ht="25" x14ac:dyDescent="0.25">
      <c r="A118" s="2" t="s">
        <v>1202</v>
      </c>
      <c r="B118" s="35" t="s">
        <v>213</v>
      </c>
      <c r="C118" s="45" t="s">
        <v>213</v>
      </c>
      <c r="D118" s="11" t="str">
        <f t="shared" si="23"/>
        <v>N/A</v>
      </c>
      <c r="E118" s="45">
        <v>0</v>
      </c>
      <c r="F118" s="11" t="str">
        <f t="shared" si="24"/>
        <v>N/A</v>
      </c>
      <c r="G118" s="45">
        <v>0</v>
      </c>
      <c r="H118" s="11" t="str">
        <f t="shared" si="25"/>
        <v>N/A</v>
      </c>
      <c r="I118" s="12" t="s">
        <v>213</v>
      </c>
      <c r="J118" s="12" t="s">
        <v>1746</v>
      </c>
      <c r="K118" s="43" t="s">
        <v>739</v>
      </c>
      <c r="L118" s="9" t="str">
        <f t="shared" si="19"/>
        <v>N/A</v>
      </c>
    </row>
    <row r="119" spans="1:12" ht="25" x14ac:dyDescent="0.25">
      <c r="A119" s="2" t="s">
        <v>527</v>
      </c>
      <c r="B119" s="35" t="s">
        <v>213</v>
      </c>
      <c r="C119" s="45" t="s">
        <v>213</v>
      </c>
      <c r="D119" s="11" t="str">
        <f t="shared" si="23"/>
        <v>N/A</v>
      </c>
      <c r="E119" s="36">
        <v>0</v>
      </c>
      <c r="F119" s="11" t="str">
        <f t="shared" si="24"/>
        <v>N/A</v>
      </c>
      <c r="G119" s="36">
        <v>0</v>
      </c>
      <c r="H119" s="11" t="str">
        <f t="shared" si="25"/>
        <v>N/A</v>
      </c>
      <c r="I119" s="12" t="s">
        <v>213</v>
      </c>
      <c r="J119" s="12" t="s">
        <v>1746</v>
      </c>
      <c r="K119" s="43" t="s">
        <v>739</v>
      </c>
      <c r="L119" s="9" t="str">
        <f t="shared" si="19"/>
        <v>N/A</v>
      </c>
    </row>
    <row r="120" spans="1:12" ht="25" x14ac:dyDescent="0.25">
      <c r="A120" s="2" t="s">
        <v>1203</v>
      </c>
      <c r="B120" s="35" t="s">
        <v>213</v>
      </c>
      <c r="C120" s="45" t="s">
        <v>213</v>
      </c>
      <c r="D120" s="11" t="str">
        <f t="shared" si="23"/>
        <v>N/A</v>
      </c>
      <c r="E120" s="45" t="s">
        <v>1746</v>
      </c>
      <c r="F120" s="11" t="str">
        <f t="shared" si="24"/>
        <v>N/A</v>
      </c>
      <c r="G120" s="45" t="s">
        <v>1746</v>
      </c>
      <c r="H120" s="11" t="str">
        <f t="shared" si="25"/>
        <v>N/A</v>
      </c>
      <c r="I120" s="12" t="s">
        <v>213</v>
      </c>
      <c r="J120" s="12" t="s">
        <v>1746</v>
      </c>
      <c r="K120" s="43" t="s">
        <v>739</v>
      </c>
      <c r="L120" s="9" t="str">
        <f t="shared" si="19"/>
        <v>N/A</v>
      </c>
    </row>
    <row r="121" spans="1:12" ht="25" x14ac:dyDescent="0.25">
      <c r="A121" s="2" t="s">
        <v>1204</v>
      </c>
      <c r="B121" s="35" t="s">
        <v>213</v>
      </c>
      <c r="C121" s="45" t="s">
        <v>213</v>
      </c>
      <c r="D121" s="11" t="str">
        <f t="shared" si="23"/>
        <v>N/A</v>
      </c>
      <c r="E121" s="45">
        <v>7005138</v>
      </c>
      <c r="F121" s="11" t="str">
        <f t="shared" si="24"/>
        <v>N/A</v>
      </c>
      <c r="G121" s="45">
        <v>1368636</v>
      </c>
      <c r="H121" s="11" t="str">
        <f t="shared" si="25"/>
        <v>N/A</v>
      </c>
      <c r="I121" s="12" t="s">
        <v>213</v>
      </c>
      <c r="J121" s="12">
        <v>-80.5</v>
      </c>
      <c r="K121" s="43" t="s">
        <v>739</v>
      </c>
      <c r="L121" s="9" t="str">
        <f t="shared" si="19"/>
        <v>No</v>
      </c>
    </row>
    <row r="122" spans="1:12" x14ac:dyDescent="0.25">
      <c r="A122" s="2" t="s">
        <v>528</v>
      </c>
      <c r="B122" s="35" t="s">
        <v>213</v>
      </c>
      <c r="C122" s="45" t="s">
        <v>213</v>
      </c>
      <c r="D122" s="11" t="str">
        <f t="shared" si="23"/>
        <v>N/A</v>
      </c>
      <c r="E122" s="36">
        <v>1058</v>
      </c>
      <c r="F122" s="11" t="str">
        <f t="shared" si="24"/>
        <v>N/A</v>
      </c>
      <c r="G122" s="36">
        <v>355</v>
      </c>
      <c r="H122" s="11" t="str">
        <f t="shared" si="25"/>
        <v>N/A</v>
      </c>
      <c r="I122" s="12" t="s">
        <v>213</v>
      </c>
      <c r="J122" s="12">
        <v>-66.400000000000006</v>
      </c>
      <c r="K122" s="43" t="s">
        <v>739</v>
      </c>
      <c r="L122" s="9" t="str">
        <f t="shared" si="19"/>
        <v>No</v>
      </c>
    </row>
    <row r="123" spans="1:12" ht="25" x14ac:dyDescent="0.25">
      <c r="A123" s="2" t="s">
        <v>1205</v>
      </c>
      <c r="B123" s="35" t="s">
        <v>213</v>
      </c>
      <c r="C123" s="45" t="s">
        <v>213</v>
      </c>
      <c r="D123" s="11" t="str">
        <f t="shared" si="23"/>
        <v>N/A</v>
      </c>
      <c r="E123" s="45">
        <v>6621.1134216</v>
      </c>
      <c r="F123" s="11" t="str">
        <f t="shared" si="24"/>
        <v>N/A</v>
      </c>
      <c r="G123" s="45">
        <v>3855.3126760999999</v>
      </c>
      <c r="H123" s="11" t="str">
        <f t="shared" si="25"/>
        <v>N/A</v>
      </c>
      <c r="I123" s="12" t="s">
        <v>213</v>
      </c>
      <c r="J123" s="12">
        <v>-41.8</v>
      </c>
      <c r="K123" s="43" t="s">
        <v>739</v>
      </c>
      <c r="L123" s="9" t="str">
        <f t="shared" si="19"/>
        <v>No</v>
      </c>
    </row>
    <row r="124" spans="1:12" ht="25" x14ac:dyDescent="0.25">
      <c r="A124" s="2" t="s">
        <v>1206</v>
      </c>
      <c r="B124" s="35" t="s">
        <v>213</v>
      </c>
      <c r="C124" s="45" t="s">
        <v>213</v>
      </c>
      <c r="D124" s="11" t="str">
        <f t="shared" si="23"/>
        <v>N/A</v>
      </c>
      <c r="E124" s="45">
        <v>323483</v>
      </c>
      <c r="F124" s="11" t="str">
        <f t="shared" si="24"/>
        <v>N/A</v>
      </c>
      <c r="G124" s="45">
        <v>488486</v>
      </c>
      <c r="H124" s="11" t="str">
        <f t="shared" si="25"/>
        <v>N/A</v>
      </c>
      <c r="I124" s="12" t="s">
        <v>213</v>
      </c>
      <c r="J124" s="12">
        <v>51.01</v>
      </c>
      <c r="K124" s="43" t="s">
        <v>739</v>
      </c>
      <c r="L124" s="9" t="str">
        <f t="shared" si="19"/>
        <v>No</v>
      </c>
    </row>
    <row r="125" spans="1:12" ht="25" x14ac:dyDescent="0.25">
      <c r="A125" s="2" t="s">
        <v>529</v>
      </c>
      <c r="B125" s="35" t="s">
        <v>213</v>
      </c>
      <c r="C125" s="45" t="s">
        <v>213</v>
      </c>
      <c r="D125" s="11" t="str">
        <f t="shared" si="23"/>
        <v>N/A</v>
      </c>
      <c r="E125" s="36">
        <v>843</v>
      </c>
      <c r="F125" s="11" t="str">
        <f t="shared" si="24"/>
        <v>N/A</v>
      </c>
      <c r="G125" s="36">
        <v>980</v>
      </c>
      <c r="H125" s="11" t="str">
        <f t="shared" si="25"/>
        <v>N/A</v>
      </c>
      <c r="I125" s="12" t="s">
        <v>213</v>
      </c>
      <c r="J125" s="12">
        <v>16.25</v>
      </c>
      <c r="K125" s="43" t="s">
        <v>739</v>
      </c>
      <c r="L125" s="9" t="str">
        <f t="shared" si="19"/>
        <v>Yes</v>
      </c>
    </row>
    <row r="126" spans="1:12" ht="25" x14ac:dyDescent="0.25">
      <c r="A126" s="2" t="s">
        <v>1207</v>
      </c>
      <c r="B126" s="35" t="s">
        <v>213</v>
      </c>
      <c r="C126" s="45" t="s">
        <v>213</v>
      </c>
      <c r="D126" s="11" t="str">
        <f t="shared" si="23"/>
        <v>N/A</v>
      </c>
      <c r="E126" s="45">
        <v>383.72835113000002</v>
      </c>
      <c r="F126" s="11" t="str">
        <f t="shared" si="24"/>
        <v>N/A</v>
      </c>
      <c r="G126" s="45">
        <v>498.45510203999999</v>
      </c>
      <c r="H126" s="11" t="str">
        <f t="shared" si="25"/>
        <v>N/A</v>
      </c>
      <c r="I126" s="12" t="s">
        <v>213</v>
      </c>
      <c r="J126" s="12">
        <v>29.9</v>
      </c>
      <c r="K126" s="43" t="s">
        <v>739</v>
      </c>
      <c r="L126" s="9" t="str">
        <f t="shared" si="19"/>
        <v>Yes</v>
      </c>
    </row>
    <row r="127" spans="1:12" ht="25" x14ac:dyDescent="0.25">
      <c r="A127" s="2" t="s">
        <v>1208</v>
      </c>
      <c r="B127" s="35" t="s">
        <v>213</v>
      </c>
      <c r="C127" s="45" t="s">
        <v>213</v>
      </c>
      <c r="D127" s="11" t="str">
        <f t="shared" si="23"/>
        <v>N/A</v>
      </c>
      <c r="E127" s="45">
        <v>4114577</v>
      </c>
      <c r="F127" s="11" t="str">
        <f t="shared" si="24"/>
        <v>N/A</v>
      </c>
      <c r="G127" s="45">
        <v>9843206</v>
      </c>
      <c r="H127" s="11" t="str">
        <f t="shared" si="25"/>
        <v>N/A</v>
      </c>
      <c r="I127" s="12" t="s">
        <v>213</v>
      </c>
      <c r="J127" s="12">
        <v>139.19999999999999</v>
      </c>
      <c r="K127" s="43" t="s">
        <v>739</v>
      </c>
      <c r="L127" s="9" t="str">
        <f t="shared" si="19"/>
        <v>No</v>
      </c>
    </row>
    <row r="128" spans="1:12" x14ac:dyDescent="0.25">
      <c r="A128" s="2" t="s">
        <v>530</v>
      </c>
      <c r="B128" s="35" t="s">
        <v>213</v>
      </c>
      <c r="C128" s="45" t="s">
        <v>213</v>
      </c>
      <c r="D128" s="11" t="str">
        <f t="shared" si="23"/>
        <v>N/A</v>
      </c>
      <c r="E128" s="36">
        <v>1911</v>
      </c>
      <c r="F128" s="11" t="str">
        <f t="shared" si="24"/>
        <v>N/A</v>
      </c>
      <c r="G128" s="36">
        <v>2318</v>
      </c>
      <c r="H128" s="11" t="str">
        <f t="shared" si="25"/>
        <v>N/A</v>
      </c>
      <c r="I128" s="12" t="s">
        <v>213</v>
      </c>
      <c r="J128" s="12">
        <v>21.3</v>
      </c>
      <c r="K128" s="43" t="s">
        <v>739</v>
      </c>
      <c r="L128" s="9" t="str">
        <f t="shared" si="19"/>
        <v>Yes</v>
      </c>
    </row>
    <row r="129" spans="1:12" ht="25" x14ac:dyDescent="0.25">
      <c r="A129" s="2" t="s">
        <v>1209</v>
      </c>
      <c r="B129" s="35" t="s">
        <v>213</v>
      </c>
      <c r="C129" s="45" t="s">
        <v>213</v>
      </c>
      <c r="D129" s="11" t="str">
        <f t="shared" si="23"/>
        <v>N/A</v>
      </c>
      <c r="E129" s="45">
        <v>2153.1015175000002</v>
      </c>
      <c r="F129" s="11" t="str">
        <f t="shared" si="24"/>
        <v>N/A</v>
      </c>
      <c r="G129" s="45">
        <v>4246.4219154000002</v>
      </c>
      <c r="H129" s="11" t="str">
        <f t="shared" si="25"/>
        <v>N/A</v>
      </c>
      <c r="I129" s="12" t="s">
        <v>213</v>
      </c>
      <c r="J129" s="12">
        <v>97.22</v>
      </c>
      <c r="K129" s="43" t="s">
        <v>739</v>
      </c>
      <c r="L129" s="9" t="str">
        <f t="shared" si="19"/>
        <v>No</v>
      </c>
    </row>
    <row r="130" spans="1:12" ht="25" x14ac:dyDescent="0.25">
      <c r="A130" s="2" t="s">
        <v>1210</v>
      </c>
      <c r="B130" s="35" t="s">
        <v>213</v>
      </c>
      <c r="C130" s="45" t="s">
        <v>213</v>
      </c>
      <c r="D130" s="11" t="str">
        <f t="shared" si="23"/>
        <v>N/A</v>
      </c>
      <c r="E130" s="45">
        <v>12433</v>
      </c>
      <c r="F130" s="11" t="str">
        <f t="shared" si="24"/>
        <v>N/A</v>
      </c>
      <c r="G130" s="45">
        <v>149298</v>
      </c>
      <c r="H130" s="11" t="str">
        <f t="shared" si="25"/>
        <v>N/A</v>
      </c>
      <c r="I130" s="12" t="s">
        <v>213</v>
      </c>
      <c r="J130" s="12">
        <v>1101</v>
      </c>
      <c r="K130" s="43" t="s">
        <v>739</v>
      </c>
      <c r="L130" s="9" t="str">
        <f t="shared" si="19"/>
        <v>No</v>
      </c>
    </row>
    <row r="131" spans="1:12" x14ac:dyDescent="0.25">
      <c r="A131" s="2" t="s">
        <v>531</v>
      </c>
      <c r="B131" s="35" t="s">
        <v>213</v>
      </c>
      <c r="C131" s="45" t="s">
        <v>213</v>
      </c>
      <c r="D131" s="11" t="str">
        <f t="shared" si="23"/>
        <v>N/A</v>
      </c>
      <c r="E131" s="36">
        <v>11</v>
      </c>
      <c r="F131" s="11" t="str">
        <f t="shared" si="24"/>
        <v>N/A</v>
      </c>
      <c r="G131" s="36">
        <v>56</v>
      </c>
      <c r="H131" s="11" t="str">
        <f t="shared" si="25"/>
        <v>N/A</v>
      </c>
      <c r="I131" s="12" t="s">
        <v>213</v>
      </c>
      <c r="J131" s="12">
        <v>460</v>
      </c>
      <c r="K131" s="43" t="s">
        <v>739</v>
      </c>
      <c r="L131" s="9" t="str">
        <f t="shared" si="19"/>
        <v>No</v>
      </c>
    </row>
    <row r="132" spans="1:12" ht="25" x14ac:dyDescent="0.25">
      <c r="A132" s="2" t="s">
        <v>1211</v>
      </c>
      <c r="B132" s="35" t="s">
        <v>213</v>
      </c>
      <c r="C132" s="45" t="s">
        <v>213</v>
      </c>
      <c r="D132" s="11" t="str">
        <f t="shared" si="23"/>
        <v>N/A</v>
      </c>
      <c r="E132" s="45">
        <v>1243.3</v>
      </c>
      <c r="F132" s="11" t="str">
        <f t="shared" si="24"/>
        <v>N/A</v>
      </c>
      <c r="G132" s="45">
        <v>2666.0357143000001</v>
      </c>
      <c r="H132" s="11" t="str">
        <f t="shared" si="25"/>
        <v>N/A</v>
      </c>
      <c r="I132" s="12" t="s">
        <v>213</v>
      </c>
      <c r="J132" s="12">
        <v>114.4</v>
      </c>
      <c r="K132" s="43" t="s">
        <v>739</v>
      </c>
      <c r="L132" s="9" t="str">
        <f t="shared" si="19"/>
        <v>No</v>
      </c>
    </row>
    <row r="133" spans="1:12" x14ac:dyDescent="0.25">
      <c r="A133" s="2" t="s">
        <v>1212</v>
      </c>
      <c r="B133" s="35" t="s">
        <v>213</v>
      </c>
      <c r="C133" s="45" t="s">
        <v>213</v>
      </c>
      <c r="D133" s="11" t="str">
        <f t="shared" si="23"/>
        <v>N/A</v>
      </c>
      <c r="E133" s="45">
        <v>477905</v>
      </c>
      <c r="F133" s="11" t="str">
        <f t="shared" si="24"/>
        <v>N/A</v>
      </c>
      <c r="G133" s="45">
        <v>0</v>
      </c>
      <c r="H133" s="11" t="str">
        <f t="shared" si="25"/>
        <v>N/A</v>
      </c>
      <c r="I133" s="12" t="s">
        <v>213</v>
      </c>
      <c r="J133" s="12">
        <v>-100</v>
      </c>
      <c r="K133" s="43" t="s">
        <v>739</v>
      </c>
      <c r="L133" s="9" t="str">
        <f t="shared" si="19"/>
        <v>No</v>
      </c>
    </row>
    <row r="134" spans="1:12" x14ac:dyDescent="0.25">
      <c r="A134" s="2" t="s">
        <v>532</v>
      </c>
      <c r="B134" s="35" t="s">
        <v>213</v>
      </c>
      <c r="C134" s="45" t="s">
        <v>213</v>
      </c>
      <c r="D134" s="11" t="str">
        <f t="shared" si="23"/>
        <v>N/A</v>
      </c>
      <c r="E134" s="36">
        <v>18</v>
      </c>
      <c r="F134" s="11" t="str">
        <f t="shared" si="24"/>
        <v>N/A</v>
      </c>
      <c r="G134" s="36">
        <v>0</v>
      </c>
      <c r="H134" s="11" t="str">
        <f t="shared" si="25"/>
        <v>N/A</v>
      </c>
      <c r="I134" s="12" t="s">
        <v>213</v>
      </c>
      <c r="J134" s="12">
        <v>-100</v>
      </c>
      <c r="K134" s="43" t="s">
        <v>739</v>
      </c>
      <c r="L134" s="9" t="str">
        <f t="shared" si="19"/>
        <v>No</v>
      </c>
    </row>
    <row r="135" spans="1:12" x14ac:dyDescent="0.25">
      <c r="A135" s="2" t="s">
        <v>1213</v>
      </c>
      <c r="B135" s="35" t="s">
        <v>213</v>
      </c>
      <c r="C135" s="45" t="s">
        <v>213</v>
      </c>
      <c r="D135" s="11" t="str">
        <f t="shared" si="23"/>
        <v>N/A</v>
      </c>
      <c r="E135" s="45">
        <v>26550.277778</v>
      </c>
      <c r="F135" s="11" t="str">
        <f t="shared" si="24"/>
        <v>N/A</v>
      </c>
      <c r="G135" s="45" t="s">
        <v>1746</v>
      </c>
      <c r="H135" s="11" t="str">
        <f t="shared" si="25"/>
        <v>N/A</v>
      </c>
      <c r="I135" s="12" t="s">
        <v>213</v>
      </c>
      <c r="J135" s="12" t="s">
        <v>1746</v>
      </c>
      <c r="K135" s="43" t="s">
        <v>739</v>
      </c>
      <c r="L135" s="9" t="str">
        <f t="shared" si="19"/>
        <v>N/A</v>
      </c>
    </row>
    <row r="136" spans="1:12" x14ac:dyDescent="0.25">
      <c r="A136" s="2" t="s">
        <v>1214</v>
      </c>
      <c r="B136" s="35" t="s">
        <v>213</v>
      </c>
      <c r="C136" s="45" t="s">
        <v>213</v>
      </c>
      <c r="D136" s="11" t="str">
        <f t="shared" si="23"/>
        <v>N/A</v>
      </c>
      <c r="E136" s="45">
        <v>10237699</v>
      </c>
      <c r="F136" s="11" t="str">
        <f t="shared" si="24"/>
        <v>N/A</v>
      </c>
      <c r="G136" s="45">
        <v>109039</v>
      </c>
      <c r="H136" s="11" t="str">
        <f t="shared" si="25"/>
        <v>N/A</v>
      </c>
      <c r="I136" s="12" t="s">
        <v>213</v>
      </c>
      <c r="J136" s="12">
        <v>-98.9</v>
      </c>
      <c r="K136" s="43" t="s">
        <v>739</v>
      </c>
      <c r="L136" s="9" t="str">
        <f t="shared" si="19"/>
        <v>No</v>
      </c>
    </row>
    <row r="137" spans="1:12" x14ac:dyDescent="0.25">
      <c r="A137" s="2" t="s">
        <v>533</v>
      </c>
      <c r="B137" s="35" t="s">
        <v>213</v>
      </c>
      <c r="C137" s="45" t="s">
        <v>213</v>
      </c>
      <c r="D137" s="11" t="str">
        <f t="shared" si="23"/>
        <v>N/A</v>
      </c>
      <c r="E137" s="36">
        <v>752</v>
      </c>
      <c r="F137" s="11" t="str">
        <f t="shared" si="24"/>
        <v>N/A</v>
      </c>
      <c r="G137" s="36">
        <v>132</v>
      </c>
      <c r="H137" s="11" t="str">
        <f t="shared" si="25"/>
        <v>N/A</v>
      </c>
      <c r="I137" s="12" t="s">
        <v>213</v>
      </c>
      <c r="J137" s="12">
        <v>-82.4</v>
      </c>
      <c r="K137" s="43" t="s">
        <v>739</v>
      </c>
      <c r="L137" s="9" t="str">
        <f t="shared" si="19"/>
        <v>No</v>
      </c>
    </row>
    <row r="138" spans="1:12" x14ac:dyDescent="0.25">
      <c r="A138" s="2" t="s">
        <v>1215</v>
      </c>
      <c r="B138" s="35" t="s">
        <v>213</v>
      </c>
      <c r="C138" s="45" t="s">
        <v>213</v>
      </c>
      <c r="D138" s="11" t="str">
        <f t="shared" si="23"/>
        <v>N/A</v>
      </c>
      <c r="E138" s="45">
        <v>13613.961436</v>
      </c>
      <c r="F138" s="11" t="str">
        <f t="shared" si="24"/>
        <v>N/A</v>
      </c>
      <c r="G138" s="45">
        <v>826.05303030000005</v>
      </c>
      <c r="H138" s="11" t="str">
        <f t="shared" si="25"/>
        <v>N/A</v>
      </c>
      <c r="I138" s="12" t="s">
        <v>213</v>
      </c>
      <c r="J138" s="12">
        <v>-93.9</v>
      </c>
      <c r="K138" s="43" t="s">
        <v>739</v>
      </c>
      <c r="L138" s="9" t="str">
        <f t="shared" si="19"/>
        <v>No</v>
      </c>
    </row>
    <row r="139" spans="1:12" x14ac:dyDescent="0.25">
      <c r="A139" s="50" t="s">
        <v>406</v>
      </c>
      <c r="B139" s="14" t="s">
        <v>213</v>
      </c>
      <c r="C139" s="14">
        <v>9155861103</v>
      </c>
      <c r="D139" s="11" t="str">
        <f t="shared" si="23"/>
        <v>N/A</v>
      </c>
      <c r="E139" s="14">
        <v>8843321041</v>
      </c>
      <c r="F139" s="11" t="str">
        <f t="shared" si="24"/>
        <v>N/A</v>
      </c>
      <c r="G139" s="14">
        <v>10006780158</v>
      </c>
      <c r="H139" s="11" t="str">
        <f t="shared" si="25"/>
        <v>N/A</v>
      </c>
      <c r="I139" s="12">
        <v>-3.41</v>
      </c>
      <c r="J139" s="12">
        <v>13.16</v>
      </c>
      <c r="K139" s="14" t="s">
        <v>213</v>
      </c>
      <c r="L139" s="9" t="str">
        <f t="shared" ref="L139:L158" si="26">IF(J139="Div by 0", "N/A", IF(K139="N/A","N/A", IF(J139&gt;VALUE(MID(K139,1,2)), "No", IF(J139&lt;-1*VALUE(MID(K139,1,2)), "No", "Yes"))))</f>
        <v>N/A</v>
      </c>
    </row>
    <row r="140" spans="1:12" x14ac:dyDescent="0.25">
      <c r="A140" s="50" t="s">
        <v>1216</v>
      </c>
      <c r="B140" s="14" t="s">
        <v>213</v>
      </c>
      <c r="C140" s="14">
        <v>7556.0490597999997</v>
      </c>
      <c r="D140" s="11" t="str">
        <f t="shared" si="23"/>
        <v>N/A</v>
      </c>
      <c r="E140" s="14">
        <v>8189.7616795000004</v>
      </c>
      <c r="F140" s="11" t="str">
        <f t="shared" si="24"/>
        <v>N/A</v>
      </c>
      <c r="G140" s="14">
        <v>8365.7189082999994</v>
      </c>
      <c r="H140" s="11" t="str">
        <f t="shared" si="25"/>
        <v>N/A</v>
      </c>
      <c r="I140" s="12">
        <v>8.3870000000000005</v>
      </c>
      <c r="J140" s="12">
        <v>2.149</v>
      </c>
      <c r="K140" s="14" t="s">
        <v>213</v>
      </c>
      <c r="L140" s="9" t="str">
        <f t="shared" si="26"/>
        <v>N/A</v>
      </c>
    </row>
    <row r="141" spans="1:12" x14ac:dyDescent="0.25">
      <c r="A141" s="50" t="s">
        <v>407</v>
      </c>
      <c r="B141" s="14" t="s">
        <v>213</v>
      </c>
      <c r="C141" s="14">
        <v>12189358</v>
      </c>
      <c r="D141" s="11" t="str">
        <f t="shared" si="23"/>
        <v>N/A</v>
      </c>
      <c r="E141" s="14">
        <v>42391039</v>
      </c>
      <c r="F141" s="11" t="str">
        <f t="shared" si="24"/>
        <v>N/A</v>
      </c>
      <c r="G141" s="14">
        <v>37851805</v>
      </c>
      <c r="H141" s="11" t="str">
        <f t="shared" si="25"/>
        <v>N/A</v>
      </c>
      <c r="I141" s="12">
        <v>247.8</v>
      </c>
      <c r="J141" s="12">
        <v>-10.7</v>
      </c>
      <c r="K141" s="14" t="s">
        <v>213</v>
      </c>
      <c r="L141" s="9" t="str">
        <f t="shared" si="26"/>
        <v>N/A</v>
      </c>
    </row>
    <row r="142" spans="1:12" x14ac:dyDescent="0.25">
      <c r="A142" s="50" t="s">
        <v>1217</v>
      </c>
      <c r="B142" s="14" t="s">
        <v>213</v>
      </c>
      <c r="C142" s="14">
        <v>1151.5690128000001</v>
      </c>
      <c r="D142" s="11" t="str">
        <f t="shared" si="23"/>
        <v>N/A</v>
      </c>
      <c r="E142" s="14">
        <v>585.40647397999999</v>
      </c>
      <c r="F142" s="11" t="str">
        <f t="shared" si="24"/>
        <v>N/A</v>
      </c>
      <c r="G142" s="14">
        <v>501.05640420999998</v>
      </c>
      <c r="H142" s="11" t="str">
        <f t="shared" si="25"/>
        <v>N/A</v>
      </c>
      <c r="I142" s="12">
        <v>-49.2</v>
      </c>
      <c r="J142" s="12">
        <v>-14.4</v>
      </c>
      <c r="K142" s="14" t="s">
        <v>213</v>
      </c>
      <c r="L142" s="9" t="str">
        <f t="shared" si="26"/>
        <v>N/A</v>
      </c>
    </row>
    <row r="143" spans="1:12" x14ac:dyDescent="0.25">
      <c r="A143" s="50" t="s">
        <v>408</v>
      </c>
      <c r="B143" s="14" t="s">
        <v>213</v>
      </c>
      <c r="C143" s="14">
        <v>404737</v>
      </c>
      <c r="D143" s="11" t="str">
        <f t="shared" si="23"/>
        <v>N/A</v>
      </c>
      <c r="E143" s="14">
        <v>5380498</v>
      </c>
      <c r="F143" s="11" t="str">
        <f t="shared" si="24"/>
        <v>N/A</v>
      </c>
      <c r="G143" s="14">
        <v>4369553</v>
      </c>
      <c r="H143" s="11" t="str">
        <f t="shared" si="25"/>
        <v>N/A</v>
      </c>
      <c r="I143" s="12">
        <v>1229</v>
      </c>
      <c r="J143" s="12">
        <v>-18.8</v>
      </c>
      <c r="K143" s="14" t="s">
        <v>213</v>
      </c>
      <c r="L143" s="9" t="str">
        <f t="shared" si="26"/>
        <v>N/A</v>
      </c>
    </row>
    <row r="144" spans="1:12" x14ac:dyDescent="0.25">
      <c r="A144" s="50" t="s">
        <v>1218</v>
      </c>
      <c r="B144" s="14" t="s">
        <v>213</v>
      </c>
      <c r="C144" s="14">
        <v>20.728106114999999</v>
      </c>
      <c r="D144" s="11" t="str">
        <f t="shared" si="23"/>
        <v>N/A</v>
      </c>
      <c r="E144" s="14">
        <v>271.49550913000002</v>
      </c>
      <c r="F144" s="11" t="str">
        <f t="shared" si="24"/>
        <v>N/A</v>
      </c>
      <c r="G144" s="14">
        <v>197.68155085000001</v>
      </c>
      <c r="H144" s="11" t="str">
        <f t="shared" si="25"/>
        <v>N/A</v>
      </c>
      <c r="I144" s="12">
        <v>1210</v>
      </c>
      <c r="J144" s="12">
        <v>-27.2</v>
      </c>
      <c r="K144" s="14" t="s">
        <v>213</v>
      </c>
      <c r="L144" s="9" t="str">
        <f t="shared" si="26"/>
        <v>N/A</v>
      </c>
    </row>
    <row r="145" spans="1:13" x14ac:dyDescent="0.25">
      <c r="A145" s="50" t="s">
        <v>409</v>
      </c>
      <c r="B145" s="14" t="s">
        <v>213</v>
      </c>
      <c r="C145" s="14">
        <v>6749334</v>
      </c>
      <c r="D145" s="11" t="str">
        <f t="shared" si="23"/>
        <v>N/A</v>
      </c>
      <c r="E145" s="14">
        <v>1521390</v>
      </c>
      <c r="F145" s="11" t="str">
        <f t="shared" si="24"/>
        <v>N/A</v>
      </c>
      <c r="G145" s="14">
        <v>4802422</v>
      </c>
      <c r="H145" s="11" t="str">
        <f t="shared" si="25"/>
        <v>N/A</v>
      </c>
      <c r="I145" s="12">
        <v>-77.5</v>
      </c>
      <c r="J145" s="12">
        <v>215.7</v>
      </c>
      <c r="K145" s="14" t="s">
        <v>213</v>
      </c>
      <c r="L145" s="9" t="str">
        <f t="shared" si="26"/>
        <v>N/A</v>
      </c>
    </row>
    <row r="146" spans="1:13" x14ac:dyDescent="0.25">
      <c r="A146" s="50" t="s">
        <v>1219</v>
      </c>
      <c r="B146" s="14" t="s">
        <v>213</v>
      </c>
      <c r="C146" s="14">
        <v>2682.5651828</v>
      </c>
      <c r="D146" s="11" t="str">
        <f t="shared" si="23"/>
        <v>N/A</v>
      </c>
      <c r="E146" s="14">
        <v>2167.2222222</v>
      </c>
      <c r="F146" s="11" t="str">
        <f t="shared" si="24"/>
        <v>N/A</v>
      </c>
      <c r="G146" s="14">
        <v>3220.9403084999999</v>
      </c>
      <c r="H146" s="11" t="str">
        <f t="shared" si="25"/>
        <v>N/A</v>
      </c>
      <c r="I146" s="12">
        <v>-19.2</v>
      </c>
      <c r="J146" s="12">
        <v>48.62</v>
      </c>
      <c r="K146" s="14" t="s">
        <v>213</v>
      </c>
      <c r="L146" s="9" t="str">
        <f t="shared" si="26"/>
        <v>N/A</v>
      </c>
    </row>
    <row r="147" spans="1:13" x14ac:dyDescent="0.25">
      <c r="A147" s="50" t="s">
        <v>410</v>
      </c>
      <c r="B147" s="14" t="s">
        <v>213</v>
      </c>
      <c r="C147" s="14">
        <v>607333151</v>
      </c>
      <c r="D147" s="11" t="str">
        <f t="shared" ref="D147:D160" si="27">IF($B147="N/A","N/A",IF(C147&gt;10,"No",IF(C147&lt;-10,"No","Yes")))</f>
        <v>N/A</v>
      </c>
      <c r="E147" s="14">
        <v>478138546</v>
      </c>
      <c r="F147" s="11" t="str">
        <f t="shared" ref="F147:F160" si="28">IF($B147="N/A","N/A",IF(E147&gt;10,"No",IF(E147&lt;-10,"No","Yes")))</f>
        <v>N/A</v>
      </c>
      <c r="G147" s="14">
        <v>658164449</v>
      </c>
      <c r="H147" s="11" t="str">
        <f t="shared" ref="H147:H160" si="29">IF($B147="N/A","N/A",IF(G147&gt;10,"No",IF(G147&lt;-10,"No","Yes")))</f>
        <v>N/A</v>
      </c>
      <c r="I147" s="12">
        <v>-21.3</v>
      </c>
      <c r="J147" s="12">
        <v>37.65</v>
      </c>
      <c r="K147" s="14" t="s">
        <v>213</v>
      </c>
      <c r="L147" s="9" t="str">
        <f t="shared" si="26"/>
        <v>N/A</v>
      </c>
    </row>
    <row r="148" spans="1:13" x14ac:dyDescent="0.25">
      <c r="A148" s="50" t="s">
        <v>1220</v>
      </c>
      <c r="B148" s="14" t="s">
        <v>213</v>
      </c>
      <c r="C148" s="14">
        <v>2532.4013384999998</v>
      </c>
      <c r="D148" s="11" t="str">
        <f t="shared" si="27"/>
        <v>N/A</v>
      </c>
      <c r="E148" s="14">
        <v>3781.3356267999998</v>
      </c>
      <c r="F148" s="11" t="str">
        <f t="shared" si="28"/>
        <v>N/A</v>
      </c>
      <c r="G148" s="14">
        <v>3935.4722821999999</v>
      </c>
      <c r="H148" s="11" t="str">
        <f t="shared" si="29"/>
        <v>N/A</v>
      </c>
      <c r="I148" s="12">
        <v>49.32</v>
      </c>
      <c r="J148" s="12">
        <v>4.0759999999999996</v>
      </c>
      <c r="K148" s="14" t="s">
        <v>213</v>
      </c>
      <c r="L148" s="9" t="str">
        <f t="shared" si="26"/>
        <v>N/A</v>
      </c>
    </row>
    <row r="149" spans="1:13" x14ac:dyDescent="0.25">
      <c r="A149" s="50" t="s">
        <v>411</v>
      </c>
      <c r="B149" s="14" t="s">
        <v>213</v>
      </c>
      <c r="C149" s="14">
        <v>0</v>
      </c>
      <c r="D149" s="11" t="str">
        <f t="shared" si="27"/>
        <v>N/A</v>
      </c>
      <c r="E149" s="14">
        <v>0</v>
      </c>
      <c r="F149" s="11" t="str">
        <f t="shared" si="28"/>
        <v>N/A</v>
      </c>
      <c r="G149" s="14">
        <v>0</v>
      </c>
      <c r="H149" s="11" t="str">
        <f t="shared" si="29"/>
        <v>N/A</v>
      </c>
      <c r="I149" s="12" t="s">
        <v>1746</v>
      </c>
      <c r="J149" s="12" t="s">
        <v>1746</v>
      </c>
      <c r="K149" s="14" t="s">
        <v>213</v>
      </c>
      <c r="L149" s="9" t="str">
        <f t="shared" si="26"/>
        <v>N/A</v>
      </c>
    </row>
    <row r="150" spans="1:13" x14ac:dyDescent="0.25">
      <c r="A150" s="50" t="s">
        <v>1221</v>
      </c>
      <c r="B150" s="14" t="s">
        <v>213</v>
      </c>
      <c r="C150" s="14" t="s">
        <v>1746</v>
      </c>
      <c r="D150" s="11" t="str">
        <f t="shared" si="27"/>
        <v>N/A</v>
      </c>
      <c r="E150" s="14" t="s">
        <v>1746</v>
      </c>
      <c r="F150" s="11" t="str">
        <f t="shared" si="28"/>
        <v>N/A</v>
      </c>
      <c r="G150" s="14" t="s">
        <v>1746</v>
      </c>
      <c r="H150" s="11" t="str">
        <f t="shared" si="29"/>
        <v>N/A</v>
      </c>
      <c r="I150" s="12" t="s">
        <v>1746</v>
      </c>
      <c r="J150" s="12" t="s">
        <v>1746</v>
      </c>
      <c r="K150" s="14" t="s">
        <v>213</v>
      </c>
      <c r="L150" s="9" t="str">
        <f t="shared" si="26"/>
        <v>N/A</v>
      </c>
    </row>
    <row r="151" spans="1:13" x14ac:dyDescent="0.25">
      <c r="A151" s="50"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50"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50" t="s">
        <v>413</v>
      </c>
      <c r="B153" s="14" t="s">
        <v>213</v>
      </c>
      <c r="C153" s="14">
        <v>0</v>
      </c>
      <c r="D153" s="11" t="str">
        <f t="shared" si="27"/>
        <v>N/A</v>
      </c>
      <c r="E153" s="14">
        <v>0</v>
      </c>
      <c r="F153" s="11" t="str">
        <f t="shared" si="28"/>
        <v>N/A</v>
      </c>
      <c r="G153" s="14">
        <v>7128832</v>
      </c>
      <c r="H153" s="11" t="str">
        <f t="shared" si="29"/>
        <v>N/A</v>
      </c>
      <c r="I153" s="12" t="s">
        <v>1746</v>
      </c>
      <c r="J153" s="12" t="s">
        <v>1746</v>
      </c>
      <c r="K153" s="14" t="s">
        <v>213</v>
      </c>
      <c r="L153" s="9" t="str">
        <f t="shared" si="26"/>
        <v>N/A</v>
      </c>
      <c r="M153" s="55"/>
    </row>
    <row r="154" spans="1:13" x14ac:dyDescent="0.25">
      <c r="A154" s="50" t="s">
        <v>1223</v>
      </c>
      <c r="B154" s="14" t="s">
        <v>213</v>
      </c>
      <c r="C154" s="14" t="s">
        <v>1746</v>
      </c>
      <c r="D154" s="11" t="str">
        <f t="shared" si="27"/>
        <v>N/A</v>
      </c>
      <c r="E154" s="14" t="s">
        <v>1746</v>
      </c>
      <c r="F154" s="11" t="str">
        <f t="shared" si="28"/>
        <v>N/A</v>
      </c>
      <c r="G154" s="14">
        <v>69890.509804000001</v>
      </c>
      <c r="H154" s="11" t="str">
        <f t="shared" si="29"/>
        <v>N/A</v>
      </c>
      <c r="I154" s="12" t="s">
        <v>1746</v>
      </c>
      <c r="J154" s="12" t="s">
        <v>1746</v>
      </c>
      <c r="K154" s="14" t="s">
        <v>213</v>
      </c>
      <c r="L154" s="9" t="str">
        <f t="shared" si="26"/>
        <v>N/A</v>
      </c>
      <c r="M154" s="56"/>
    </row>
    <row r="155" spans="1:13" x14ac:dyDescent="0.25">
      <c r="A155" s="50" t="s">
        <v>414</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50" t="s">
        <v>1224</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50"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50"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50" t="s">
        <v>416</v>
      </c>
      <c r="B159" s="14" t="s">
        <v>213</v>
      </c>
      <c r="C159" s="14">
        <v>358416096</v>
      </c>
      <c r="D159" s="11" t="str">
        <f t="shared" si="27"/>
        <v>N/A</v>
      </c>
      <c r="E159" s="14">
        <v>668286465</v>
      </c>
      <c r="F159" s="11" t="str">
        <f t="shared" si="28"/>
        <v>N/A</v>
      </c>
      <c r="G159" s="14">
        <v>410847</v>
      </c>
      <c r="H159" s="11" t="str">
        <f t="shared" si="29"/>
        <v>N/A</v>
      </c>
      <c r="I159" s="12">
        <v>86.46</v>
      </c>
      <c r="J159" s="12">
        <v>-99.9</v>
      </c>
      <c r="K159" s="14" t="s">
        <v>213</v>
      </c>
      <c r="L159" s="9" t="str">
        <f t="shared" ref="L159:L160" si="30">IF(J159="Div by 0", "N/A", IF(K159="N/A","N/A", IF(J159&gt;VALUE(MID(K159,1,2)), "No", IF(J159&lt;-1*VALUE(MID(K159,1,2)), "No", "Yes"))))</f>
        <v>N/A</v>
      </c>
    </row>
    <row r="160" spans="1:13" ht="25" x14ac:dyDescent="0.25">
      <c r="A160" s="50" t="s">
        <v>1226</v>
      </c>
      <c r="B160" s="14" t="s">
        <v>213</v>
      </c>
      <c r="C160" s="14">
        <v>1611.4310069999999</v>
      </c>
      <c r="D160" s="11" t="str">
        <f t="shared" si="27"/>
        <v>N/A</v>
      </c>
      <c r="E160" s="14">
        <v>3147.7956740999998</v>
      </c>
      <c r="F160" s="11" t="str">
        <f t="shared" si="28"/>
        <v>N/A</v>
      </c>
      <c r="G160" s="14">
        <v>83.234805511000005</v>
      </c>
      <c r="H160" s="11" t="str">
        <f t="shared" si="29"/>
        <v>N/A</v>
      </c>
      <c r="I160" s="12">
        <v>95.34</v>
      </c>
      <c r="J160" s="12">
        <v>-97.4</v>
      </c>
      <c r="K160" s="14" t="s">
        <v>213</v>
      </c>
      <c r="L160" s="9" t="str">
        <f t="shared" si="30"/>
        <v>N/A</v>
      </c>
    </row>
    <row r="161" spans="1:16" x14ac:dyDescent="0.25">
      <c r="A161" s="50"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50"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50"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6"/>
    </row>
    <row r="164" spans="1:16" x14ac:dyDescent="0.25">
      <c r="A164" s="50" t="s">
        <v>1241</v>
      </c>
      <c r="B164" s="112" t="s">
        <v>213</v>
      </c>
      <c r="C164" s="112">
        <v>2992.1259123999998</v>
      </c>
      <c r="D164" s="113" t="str">
        <f t="shared" ref="D164" si="31">IF($B164="N/A","N/A",IF(C164&gt;10,"No",IF(C164&lt;-10,"No","Yes")))</f>
        <v>N/A</v>
      </c>
      <c r="E164" s="112">
        <v>3137.6367544999998</v>
      </c>
      <c r="F164" s="113" t="str">
        <f t="shared" ref="F164" si="32">IF($B164="N/A","N/A",IF(E164&gt;10,"No",IF(E164&lt;-10,"No","Yes")))</f>
        <v>N/A</v>
      </c>
      <c r="G164" s="112">
        <v>3126.9993776000001</v>
      </c>
      <c r="H164" s="113" t="str">
        <f t="shared" ref="H164" si="33">IF($B164="N/A","N/A",IF(G164&gt;10,"No",IF(G164&lt;-10,"No","Yes")))</f>
        <v>N/A</v>
      </c>
      <c r="I164" s="114">
        <v>4.8630000000000004</v>
      </c>
      <c r="J164" s="114">
        <v>-0.33900000000000002</v>
      </c>
      <c r="K164" s="115" t="s">
        <v>739</v>
      </c>
      <c r="L164" s="116" t="str">
        <f>IF(J164="Div by 0", "N/A", IF(OR(J164="N/A",K164="N/A"),"N/A", IF(J164&gt;VALUE(MID(K164,1,2)), "No", IF(J164&lt;-1*VALUE(MID(K164,1,2)), "No", "Yes"))))</f>
        <v>Yes</v>
      </c>
      <c r="N164" s="56"/>
    </row>
    <row r="165" spans="1:16" x14ac:dyDescent="0.25">
      <c r="A165" s="50" t="s">
        <v>1228</v>
      </c>
      <c r="B165" s="14" t="s">
        <v>213</v>
      </c>
      <c r="C165" s="14">
        <v>2989.5432761000002</v>
      </c>
      <c r="D165" s="11" t="str">
        <f t="shared" ref="D165:D171" si="34">IF($B165="N/A","N/A",IF(C165&gt;10,"No",IF(C165&lt;-10,"No","Yes")))</f>
        <v>N/A</v>
      </c>
      <c r="E165" s="14">
        <v>3128.7317628999999</v>
      </c>
      <c r="F165" s="11" t="str">
        <f t="shared" ref="F165:F171" si="35">IF($B165="N/A","N/A",IF(E165&gt;10,"No",IF(E165&lt;-10,"No","Yes")))</f>
        <v>N/A</v>
      </c>
      <c r="G165" s="14">
        <v>3110.1710640000001</v>
      </c>
      <c r="H165" s="11" t="str">
        <f t="shared" ref="H165:H171" si="36">IF($B165="N/A","N/A",IF(G165&gt;10,"No",IF(G165&lt;-10,"No","Yes")))</f>
        <v>N/A</v>
      </c>
      <c r="I165" s="12">
        <v>4.6559999999999997</v>
      </c>
      <c r="J165" s="12">
        <v>-0.59299999999999997</v>
      </c>
      <c r="K165" s="43" t="s">
        <v>739</v>
      </c>
      <c r="L165" s="9" t="str">
        <f>IF(J165="Div by 0", "N/A", IF(OR(J165="N/A",K165="N/A"),"N/A", IF(J165&gt;VALUE(MID(K165,1,2)), "No", IF(J165&lt;-1*VALUE(MID(K165,1,2)), "No", "Yes"))))</f>
        <v>Yes</v>
      </c>
      <c r="N165" s="56"/>
    </row>
    <row r="166" spans="1:16" x14ac:dyDescent="0.25">
      <c r="A166" s="50" t="s">
        <v>1229</v>
      </c>
      <c r="B166" s="14" t="s">
        <v>213</v>
      </c>
      <c r="C166" s="14">
        <v>3010.7263017</v>
      </c>
      <c r="D166" s="11" t="str">
        <f t="shared" si="34"/>
        <v>N/A</v>
      </c>
      <c r="E166" s="14">
        <v>3318.4618556999999</v>
      </c>
      <c r="F166" s="11" t="str">
        <f t="shared" si="35"/>
        <v>N/A</v>
      </c>
      <c r="G166" s="14">
        <v>3284.0915205000001</v>
      </c>
      <c r="H166" s="11" t="str">
        <f t="shared" si="36"/>
        <v>N/A</v>
      </c>
      <c r="I166" s="12">
        <v>10.220000000000001</v>
      </c>
      <c r="J166" s="12">
        <v>-1.04</v>
      </c>
      <c r="K166" s="43" t="s">
        <v>739</v>
      </c>
      <c r="L166" s="9" t="str">
        <f t="shared" ref="L166" si="37">IF(J166="Div by 0", "N/A", IF(OR(J166="N/A",K166="N/A"),"N/A", IF(J166&gt;VALUE(MID(K166,1,2)), "No", IF(J166&lt;-1*VALUE(MID(K166,1,2)), "No", "Yes"))))</f>
        <v>Yes</v>
      </c>
      <c r="O166" s="56"/>
      <c r="P166" s="56"/>
    </row>
    <row r="167" spans="1:16" s="56" customFormat="1" x14ac:dyDescent="0.25">
      <c r="A167" s="57"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28"/>
      <c r="N167" s="28"/>
      <c r="O167" s="55"/>
      <c r="P167" s="55"/>
    </row>
    <row r="168" spans="1:16" s="55" customFormat="1" x14ac:dyDescent="0.25">
      <c r="A168" s="57"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28"/>
      <c r="N168" s="28"/>
      <c r="O168" s="56"/>
      <c r="P168" s="56"/>
    </row>
    <row r="169" spans="1:16" s="56" customFormat="1" x14ac:dyDescent="0.25">
      <c r="A169" s="57"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28"/>
      <c r="N169" s="28"/>
      <c r="O169" s="28"/>
      <c r="P169" s="28"/>
    </row>
    <row r="170" spans="1:16" x14ac:dyDescent="0.25">
      <c r="A170" s="57" t="s">
        <v>1230</v>
      </c>
      <c r="B170" s="14" t="s">
        <v>213</v>
      </c>
      <c r="C170" s="14" t="s">
        <v>213</v>
      </c>
      <c r="D170" s="11" t="str">
        <f t="shared" si="34"/>
        <v>N/A</v>
      </c>
      <c r="E170" s="14" t="s">
        <v>213</v>
      </c>
      <c r="F170" s="11" t="str">
        <f t="shared" si="35"/>
        <v>N/A</v>
      </c>
      <c r="G170" s="14" t="s">
        <v>1746</v>
      </c>
      <c r="H170" s="11" t="str">
        <f t="shared" si="36"/>
        <v>N/A</v>
      </c>
      <c r="I170" s="12" t="s">
        <v>213</v>
      </c>
      <c r="J170" s="12" t="s">
        <v>213</v>
      </c>
      <c r="K170" s="14" t="s">
        <v>213</v>
      </c>
      <c r="L170" s="9" t="str">
        <f t="shared" si="38"/>
        <v>N/A</v>
      </c>
    </row>
    <row r="171" spans="1:16" ht="25" x14ac:dyDescent="0.25">
      <c r="A171" s="2" t="s">
        <v>1231</v>
      </c>
      <c r="B171" s="14" t="s">
        <v>213</v>
      </c>
      <c r="C171" s="14" t="s">
        <v>213</v>
      </c>
      <c r="D171" s="11" t="str">
        <f t="shared" si="34"/>
        <v>N/A</v>
      </c>
      <c r="E171" s="14" t="s">
        <v>213</v>
      </c>
      <c r="F171" s="11" t="str">
        <f t="shared" si="35"/>
        <v>N/A</v>
      </c>
      <c r="G171" s="14" t="s">
        <v>1746</v>
      </c>
      <c r="H171" s="11" t="str">
        <f t="shared" si="36"/>
        <v>N/A</v>
      </c>
      <c r="I171" s="12" t="s">
        <v>213</v>
      </c>
      <c r="J171" s="12" t="s">
        <v>213</v>
      </c>
      <c r="K171" s="14" t="s">
        <v>213</v>
      </c>
      <c r="L171" s="9" t="str">
        <f t="shared" si="38"/>
        <v>N/A</v>
      </c>
    </row>
    <row r="172" spans="1:16" s="20" customFormat="1" ht="12" customHeight="1" x14ac:dyDescent="0.25">
      <c r="A172" s="137" t="s">
        <v>1646</v>
      </c>
      <c r="B172" s="138"/>
      <c r="C172" s="138"/>
      <c r="D172" s="138"/>
      <c r="E172" s="138"/>
      <c r="F172" s="138"/>
      <c r="G172" s="138"/>
      <c r="H172" s="138"/>
      <c r="I172" s="138"/>
      <c r="J172" s="138"/>
      <c r="K172" s="138"/>
      <c r="L172" s="139"/>
    </row>
    <row r="173" spans="1:16" s="20" customFormat="1" ht="12.75" customHeight="1" x14ac:dyDescent="0.25">
      <c r="A173" s="132" t="s">
        <v>1644</v>
      </c>
      <c r="B173" s="133"/>
      <c r="C173" s="133"/>
      <c r="D173" s="133"/>
      <c r="E173" s="133"/>
      <c r="F173" s="133"/>
      <c r="G173" s="133"/>
      <c r="H173" s="133"/>
      <c r="I173" s="133"/>
      <c r="J173" s="133"/>
      <c r="K173" s="133"/>
      <c r="L173" s="134"/>
    </row>
    <row r="174" spans="1:16" x14ac:dyDescent="0.25">
      <c r="A174" s="143" t="s">
        <v>1742</v>
      </c>
      <c r="B174" s="144"/>
      <c r="C174" s="144"/>
      <c r="D174" s="144"/>
      <c r="E174" s="144"/>
      <c r="F174" s="144"/>
      <c r="G174" s="144"/>
      <c r="H174" s="144"/>
      <c r="I174" s="144"/>
      <c r="J174" s="144"/>
      <c r="K174" s="144"/>
      <c r="L174" s="145"/>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5.5" customHeight="1" x14ac:dyDescent="0.3">
      <c r="A2" s="149" t="s">
        <v>1606</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ht="13" x14ac:dyDescent="0.3">
      <c r="A4" s="152" t="s">
        <v>650</v>
      </c>
      <c r="B4" s="153"/>
      <c r="C4" s="153"/>
      <c r="D4" s="153"/>
      <c r="E4" s="153"/>
      <c r="F4" s="153"/>
      <c r="G4" s="153"/>
      <c r="H4" s="153"/>
      <c r="I4" s="153"/>
      <c r="J4" s="153"/>
      <c r="K4" s="153"/>
      <c r="L4" s="154"/>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0</v>
      </c>
      <c r="B6" s="1" t="s">
        <v>213</v>
      </c>
      <c r="C6" s="1">
        <v>1422025</v>
      </c>
      <c r="D6" s="11" t="str">
        <f t="shared" ref="D6:D11" si="0">IF($B6="N/A","N/A",IF(C6&gt;10,"No",IF(C6&lt;-10,"No","Yes")))</f>
        <v>N/A</v>
      </c>
      <c r="E6" s="1">
        <v>1211627</v>
      </c>
      <c r="F6" s="11" t="str">
        <f t="shared" ref="F6:F11" si="1">IF($B6="N/A","N/A",IF(E6&gt;10,"No",IF(E6&lt;-10,"No","Yes")))</f>
        <v>N/A</v>
      </c>
      <c r="G6" s="1">
        <v>1356127</v>
      </c>
      <c r="H6" s="11" t="str">
        <f t="shared" ref="H6:H11" si="2">IF($B6="N/A","N/A",IF(G6&gt;10,"No",IF(G6&lt;-10,"No","Yes")))</f>
        <v>N/A</v>
      </c>
      <c r="I6" s="12">
        <v>-14.8</v>
      </c>
      <c r="J6" s="12">
        <v>11.93</v>
      </c>
      <c r="K6" s="1" t="s">
        <v>739</v>
      </c>
      <c r="L6" s="9" t="str">
        <f t="shared" ref="L6:L14" si="3">IF(J6="Div by 0", "N/A", IF(K6="N/A","N/A", IF(J6&gt;VALUE(MID(K6,1,2)), "No", IF(J6&lt;-1*VALUE(MID(K6,1,2)), "No", "Yes"))))</f>
        <v>Yes</v>
      </c>
    </row>
    <row r="7" spans="1:12" x14ac:dyDescent="0.25">
      <c r="A7" s="18" t="s">
        <v>100</v>
      </c>
      <c r="B7" s="43" t="s">
        <v>213</v>
      </c>
      <c r="C7" s="1">
        <v>141004</v>
      </c>
      <c r="D7" s="11" t="str">
        <f t="shared" si="0"/>
        <v>N/A</v>
      </c>
      <c r="E7" s="1">
        <v>123707</v>
      </c>
      <c r="F7" s="11" t="str">
        <f t="shared" si="1"/>
        <v>N/A</v>
      </c>
      <c r="G7" s="1">
        <v>137375</v>
      </c>
      <c r="H7" s="11" t="str">
        <f t="shared" si="2"/>
        <v>N/A</v>
      </c>
      <c r="I7" s="12">
        <v>-12.3</v>
      </c>
      <c r="J7" s="12">
        <v>11.05</v>
      </c>
      <c r="K7" s="43" t="s">
        <v>739</v>
      </c>
      <c r="L7" s="9" t="str">
        <f t="shared" si="3"/>
        <v>Yes</v>
      </c>
    </row>
    <row r="8" spans="1:12" x14ac:dyDescent="0.25">
      <c r="A8" s="18" t="s">
        <v>101</v>
      </c>
      <c r="B8" s="43" t="s">
        <v>213</v>
      </c>
      <c r="C8" s="1">
        <v>268043</v>
      </c>
      <c r="D8" s="11" t="str">
        <f t="shared" si="0"/>
        <v>N/A</v>
      </c>
      <c r="E8" s="1">
        <v>327256</v>
      </c>
      <c r="F8" s="11" t="str">
        <f t="shared" si="1"/>
        <v>N/A</v>
      </c>
      <c r="G8" s="1">
        <v>364611</v>
      </c>
      <c r="H8" s="11" t="str">
        <f t="shared" si="2"/>
        <v>N/A</v>
      </c>
      <c r="I8" s="12">
        <v>22.09</v>
      </c>
      <c r="J8" s="12">
        <v>11.41</v>
      </c>
      <c r="K8" s="43" t="s">
        <v>739</v>
      </c>
      <c r="L8" s="9" t="str">
        <f t="shared" si="3"/>
        <v>Yes</v>
      </c>
    </row>
    <row r="9" spans="1:12" x14ac:dyDescent="0.25">
      <c r="A9" s="18" t="s">
        <v>104</v>
      </c>
      <c r="B9" s="43" t="s">
        <v>213</v>
      </c>
      <c r="C9" s="1">
        <v>537687</v>
      </c>
      <c r="D9" s="11" t="str">
        <f t="shared" si="0"/>
        <v>N/A</v>
      </c>
      <c r="E9" s="1">
        <v>428273</v>
      </c>
      <c r="F9" s="11" t="str">
        <f t="shared" si="1"/>
        <v>N/A</v>
      </c>
      <c r="G9" s="1">
        <v>466769</v>
      </c>
      <c r="H9" s="11" t="str">
        <f t="shared" si="2"/>
        <v>N/A</v>
      </c>
      <c r="I9" s="12">
        <v>-20.3</v>
      </c>
      <c r="J9" s="12">
        <v>8.9890000000000008</v>
      </c>
      <c r="K9" s="43" t="s">
        <v>739</v>
      </c>
      <c r="L9" s="9" t="str">
        <f t="shared" si="3"/>
        <v>Yes</v>
      </c>
    </row>
    <row r="10" spans="1:12" x14ac:dyDescent="0.25">
      <c r="A10" s="18" t="s">
        <v>105</v>
      </c>
      <c r="B10" s="43" t="s">
        <v>213</v>
      </c>
      <c r="C10" s="1">
        <v>475291</v>
      </c>
      <c r="D10" s="11" t="str">
        <f t="shared" si="0"/>
        <v>N/A</v>
      </c>
      <c r="E10" s="1">
        <v>332391</v>
      </c>
      <c r="F10" s="11" t="str">
        <f t="shared" si="1"/>
        <v>N/A</v>
      </c>
      <c r="G10" s="1">
        <v>387372</v>
      </c>
      <c r="H10" s="11" t="str">
        <f t="shared" si="2"/>
        <v>N/A</v>
      </c>
      <c r="I10" s="12">
        <v>-30.1</v>
      </c>
      <c r="J10" s="12">
        <v>16.54</v>
      </c>
      <c r="K10" s="43" t="s">
        <v>739</v>
      </c>
      <c r="L10" s="9" t="str">
        <f t="shared" si="3"/>
        <v>Yes</v>
      </c>
    </row>
    <row r="11" spans="1:12" x14ac:dyDescent="0.25">
      <c r="A11" s="18" t="s">
        <v>77</v>
      </c>
      <c r="B11" s="1" t="s">
        <v>213</v>
      </c>
      <c r="C11" s="1">
        <v>1194057.1599999999</v>
      </c>
      <c r="D11" s="11" t="str">
        <f t="shared" si="0"/>
        <v>N/A</v>
      </c>
      <c r="E11" s="1">
        <v>806789.88</v>
      </c>
      <c r="F11" s="11" t="str">
        <f t="shared" si="1"/>
        <v>N/A</v>
      </c>
      <c r="G11" s="1">
        <v>1097222.96</v>
      </c>
      <c r="H11" s="11" t="str">
        <f t="shared" si="2"/>
        <v>N/A</v>
      </c>
      <c r="I11" s="12">
        <v>-32.4</v>
      </c>
      <c r="J11" s="12">
        <v>36</v>
      </c>
      <c r="K11" s="1" t="s">
        <v>740</v>
      </c>
      <c r="L11" s="9" t="str">
        <f t="shared" si="3"/>
        <v>No</v>
      </c>
    </row>
    <row r="12" spans="1:12" x14ac:dyDescent="0.25">
      <c r="A12" s="18" t="s">
        <v>115</v>
      </c>
      <c r="B12" s="1" t="s">
        <v>213</v>
      </c>
      <c r="C12" s="1">
        <v>249651</v>
      </c>
      <c r="D12" s="1" t="s">
        <v>213</v>
      </c>
      <c r="E12" s="1">
        <v>228058</v>
      </c>
      <c r="F12" s="1" t="s">
        <v>213</v>
      </c>
      <c r="G12" s="1">
        <v>250213</v>
      </c>
      <c r="H12" s="1" t="s">
        <v>213</v>
      </c>
      <c r="I12" s="12">
        <v>-8.65</v>
      </c>
      <c r="J12" s="12">
        <v>9.7149999999999999</v>
      </c>
      <c r="K12" s="1" t="s">
        <v>740</v>
      </c>
      <c r="L12" s="9" t="str">
        <f t="shared" si="3"/>
        <v>Yes</v>
      </c>
    </row>
    <row r="13" spans="1:12" x14ac:dyDescent="0.25">
      <c r="A13" s="18" t="s">
        <v>449</v>
      </c>
      <c r="B13" s="1" t="s">
        <v>213</v>
      </c>
      <c r="C13" s="1">
        <v>124572</v>
      </c>
      <c r="D13" s="1" t="s">
        <v>213</v>
      </c>
      <c r="E13" s="1">
        <v>108594</v>
      </c>
      <c r="F13" s="1" t="s">
        <v>213</v>
      </c>
      <c r="G13" s="1">
        <v>120509</v>
      </c>
      <c r="H13" s="1" t="s">
        <v>213</v>
      </c>
      <c r="I13" s="12">
        <v>-12.8</v>
      </c>
      <c r="J13" s="12">
        <v>10.97</v>
      </c>
      <c r="K13" s="1" t="s">
        <v>740</v>
      </c>
      <c r="L13" s="9" t="str">
        <f t="shared" si="3"/>
        <v>No</v>
      </c>
    </row>
    <row r="14" spans="1:12" x14ac:dyDescent="0.25">
      <c r="A14" s="18" t="s">
        <v>450</v>
      </c>
      <c r="B14" s="1" t="s">
        <v>213</v>
      </c>
      <c r="C14" s="1">
        <v>121351</v>
      </c>
      <c r="D14" s="1" t="s">
        <v>213</v>
      </c>
      <c r="E14" s="1">
        <v>117527</v>
      </c>
      <c r="F14" s="1" t="s">
        <v>213</v>
      </c>
      <c r="G14" s="1">
        <v>127359</v>
      </c>
      <c r="H14" s="1" t="s">
        <v>213</v>
      </c>
      <c r="I14" s="12">
        <v>-3.15</v>
      </c>
      <c r="J14" s="12">
        <v>8.3659999999999997</v>
      </c>
      <c r="K14" s="1" t="s">
        <v>740</v>
      </c>
      <c r="L14" s="9" t="str">
        <f t="shared" si="3"/>
        <v>Yes</v>
      </c>
    </row>
    <row r="15" spans="1:12" x14ac:dyDescent="0.25">
      <c r="A15" s="4" t="s">
        <v>58</v>
      </c>
      <c r="B15" s="43" t="s">
        <v>213</v>
      </c>
      <c r="C15" s="14">
        <v>9595055158</v>
      </c>
      <c r="D15" s="11" t="str">
        <f t="shared" ref="D15:D20" si="4">IF($B15="N/A","N/A",IF(C15&gt;10,"No",IF(C15&lt;-10,"No","Yes")))</f>
        <v>N/A</v>
      </c>
      <c r="E15" s="14">
        <v>9306874482</v>
      </c>
      <c r="F15" s="11" t="str">
        <f t="shared" ref="F15:F20" si="5">IF($B15="N/A","N/A",IF(E15&gt;10,"No",IF(E15&lt;-10,"No","Yes")))</f>
        <v>N/A</v>
      </c>
      <c r="G15" s="14">
        <v>10548493861</v>
      </c>
      <c r="H15" s="11" t="str">
        <f t="shared" ref="H15:H20" si="6">IF($B15="N/A","N/A",IF(G15&gt;10,"No",IF(G15&lt;-10,"No","Yes")))</f>
        <v>N/A</v>
      </c>
      <c r="I15" s="12">
        <v>-3</v>
      </c>
      <c r="J15" s="12">
        <v>13.34</v>
      </c>
      <c r="K15" s="43" t="s">
        <v>739</v>
      </c>
      <c r="L15" s="9" t="str">
        <f t="shared" ref="L15:L20" si="7">IF(J15="Div by 0", "N/A", IF(K15="N/A","N/A", IF(J15&gt;VALUE(MID(K15,1,2)), "No", IF(J15&lt;-1*VALUE(MID(K15,1,2)), "No", "Yes"))))</f>
        <v>Yes</v>
      </c>
    </row>
    <row r="16" spans="1:12" x14ac:dyDescent="0.25">
      <c r="A16" s="4" t="s">
        <v>1132</v>
      </c>
      <c r="B16" s="43" t="s">
        <v>213</v>
      </c>
      <c r="C16" s="14">
        <v>6747.4588407000001</v>
      </c>
      <c r="D16" s="11" t="str">
        <f t="shared" si="4"/>
        <v>N/A</v>
      </c>
      <c r="E16" s="14">
        <v>7681.3033070000001</v>
      </c>
      <c r="F16" s="11" t="str">
        <f t="shared" si="5"/>
        <v>N/A</v>
      </c>
      <c r="G16" s="14">
        <v>7778.3967585999999</v>
      </c>
      <c r="H16" s="11" t="str">
        <f t="shared" si="6"/>
        <v>N/A</v>
      </c>
      <c r="I16" s="12">
        <v>13.84</v>
      </c>
      <c r="J16" s="12">
        <v>1.264</v>
      </c>
      <c r="K16" s="43" t="s">
        <v>739</v>
      </c>
      <c r="L16" s="9" t="str">
        <f t="shared" si="7"/>
        <v>Yes</v>
      </c>
    </row>
    <row r="17" spans="1:12" x14ac:dyDescent="0.25">
      <c r="A17" s="4" t="s">
        <v>1232</v>
      </c>
      <c r="B17" s="43" t="s">
        <v>213</v>
      </c>
      <c r="C17" s="14">
        <v>18468.661789999998</v>
      </c>
      <c r="D17" s="11" t="str">
        <f t="shared" si="4"/>
        <v>N/A</v>
      </c>
      <c r="E17" s="14">
        <v>20475.774304999999</v>
      </c>
      <c r="F17" s="11" t="str">
        <f t="shared" si="5"/>
        <v>N/A</v>
      </c>
      <c r="G17" s="14">
        <v>22037.376327999998</v>
      </c>
      <c r="H17" s="11" t="str">
        <f t="shared" si="6"/>
        <v>N/A</v>
      </c>
      <c r="I17" s="12">
        <v>10.87</v>
      </c>
      <c r="J17" s="12">
        <v>7.6269999999999998</v>
      </c>
      <c r="K17" s="43" t="s">
        <v>739</v>
      </c>
      <c r="L17" s="9" t="str">
        <f t="shared" si="7"/>
        <v>Yes</v>
      </c>
    </row>
    <row r="18" spans="1:12" x14ac:dyDescent="0.25">
      <c r="A18" s="4" t="s">
        <v>1233</v>
      </c>
      <c r="B18" s="43" t="s">
        <v>213</v>
      </c>
      <c r="C18" s="14">
        <v>15041.81215</v>
      </c>
      <c r="D18" s="11" t="str">
        <f t="shared" si="4"/>
        <v>N/A</v>
      </c>
      <c r="E18" s="14">
        <v>12834.049319</v>
      </c>
      <c r="F18" s="11" t="str">
        <f t="shared" si="5"/>
        <v>N/A</v>
      </c>
      <c r="G18" s="14">
        <v>12763.63975</v>
      </c>
      <c r="H18" s="11" t="str">
        <f t="shared" si="6"/>
        <v>N/A</v>
      </c>
      <c r="I18" s="12">
        <v>-14.7</v>
      </c>
      <c r="J18" s="12">
        <v>-0.54900000000000004</v>
      </c>
      <c r="K18" s="43" t="s">
        <v>739</v>
      </c>
      <c r="L18" s="9" t="str">
        <f t="shared" si="7"/>
        <v>Yes</v>
      </c>
    </row>
    <row r="19" spans="1:12" x14ac:dyDescent="0.25">
      <c r="A19" s="4" t="s">
        <v>1234</v>
      </c>
      <c r="B19" s="43" t="s">
        <v>213</v>
      </c>
      <c r="C19" s="14">
        <v>3002.2725934999999</v>
      </c>
      <c r="D19" s="11" t="str">
        <f t="shared" si="4"/>
        <v>N/A</v>
      </c>
      <c r="E19" s="14">
        <v>3162.2812948999999</v>
      </c>
      <c r="F19" s="11" t="str">
        <f t="shared" si="5"/>
        <v>N/A</v>
      </c>
      <c r="G19" s="14">
        <v>3199.9981232999999</v>
      </c>
      <c r="H19" s="11" t="str">
        <f t="shared" si="6"/>
        <v>N/A</v>
      </c>
      <c r="I19" s="12">
        <v>5.33</v>
      </c>
      <c r="J19" s="12">
        <v>1.1930000000000001</v>
      </c>
      <c r="K19" s="43" t="s">
        <v>739</v>
      </c>
      <c r="L19" s="9" t="str">
        <f t="shared" si="7"/>
        <v>Yes</v>
      </c>
    </row>
    <row r="20" spans="1:12" x14ac:dyDescent="0.25">
      <c r="A20" s="4" t="s">
        <v>1235</v>
      </c>
      <c r="B20" s="43" t="s">
        <v>213</v>
      </c>
      <c r="C20" s="14">
        <v>2829.3499624000001</v>
      </c>
      <c r="D20" s="11" t="str">
        <f t="shared" si="4"/>
        <v>N/A</v>
      </c>
      <c r="E20" s="14">
        <v>3668.9878156</v>
      </c>
      <c r="F20" s="11" t="str">
        <f t="shared" si="5"/>
        <v>N/A</v>
      </c>
      <c r="G20" s="14">
        <v>3546.1672785000001</v>
      </c>
      <c r="H20" s="11" t="str">
        <f t="shared" si="6"/>
        <v>N/A</v>
      </c>
      <c r="I20" s="12">
        <v>29.68</v>
      </c>
      <c r="J20" s="12">
        <v>-3.35</v>
      </c>
      <c r="K20" s="43" t="s">
        <v>739</v>
      </c>
      <c r="L20" s="9" t="str">
        <f t="shared" si="7"/>
        <v>Yes</v>
      </c>
    </row>
    <row r="21" spans="1:12" x14ac:dyDescent="0.25">
      <c r="A21" s="2" t="s">
        <v>1136</v>
      </c>
      <c r="B21" s="43" t="s">
        <v>213</v>
      </c>
      <c r="C21" s="14">
        <v>6994.2309570999996</v>
      </c>
      <c r="D21" s="11" t="str">
        <f t="shared" ref="D21:D22" si="8">IF($B21="N/A","N/A",IF(C21&gt;10,"No",IF(C21&lt;-10,"No","Yes")))</f>
        <v>N/A</v>
      </c>
      <c r="E21" s="14">
        <v>7968.9368741999997</v>
      </c>
      <c r="F21" s="11" t="str">
        <f t="shared" ref="F21:F22" si="9">IF($B21="N/A","N/A",IF(E21&gt;10,"No",IF(E21&lt;-10,"No","Yes")))</f>
        <v>N/A</v>
      </c>
      <c r="G21" s="14">
        <v>8153.2980077000002</v>
      </c>
      <c r="H21" s="11" t="str">
        <f t="shared" ref="H21:H22" si="10">IF($B21="N/A","N/A",IF(G21&gt;10,"No",IF(G21&lt;-10,"No","Yes")))</f>
        <v>N/A</v>
      </c>
      <c r="I21" s="12">
        <v>13.94</v>
      </c>
      <c r="J21" s="12">
        <v>2.3130000000000002</v>
      </c>
      <c r="K21" s="43" t="s">
        <v>739</v>
      </c>
      <c r="L21" s="9" t="str">
        <f>IF(J21="Div by 0", "N/A", IF(OR(J21="N/A",K21="N/A"),"N/A", IF(J21&gt;VALUE(MID(K21,1,2)), "No", IF(J21&lt;-1*VALUE(MID(K21,1,2)), "No", "Yes"))))</f>
        <v>Yes</v>
      </c>
    </row>
    <row r="22" spans="1:12" x14ac:dyDescent="0.25">
      <c r="A22" s="2" t="s">
        <v>1137</v>
      </c>
      <c r="B22" s="43" t="s">
        <v>213</v>
      </c>
      <c r="C22" s="14">
        <v>6442.6000836000003</v>
      </c>
      <c r="D22" s="11" t="str">
        <f t="shared" si="8"/>
        <v>N/A</v>
      </c>
      <c r="E22" s="14">
        <v>7325.8030061999998</v>
      </c>
      <c r="F22" s="11" t="str">
        <f t="shared" si="9"/>
        <v>N/A</v>
      </c>
      <c r="G22" s="14">
        <v>7326.4490624999999</v>
      </c>
      <c r="H22" s="11" t="str">
        <f t="shared" si="10"/>
        <v>N/A</v>
      </c>
      <c r="I22" s="12">
        <v>13.71</v>
      </c>
      <c r="J22" s="12">
        <v>8.8000000000000005E-3</v>
      </c>
      <c r="K22" s="43" t="s">
        <v>739</v>
      </c>
      <c r="L22" s="9" t="str">
        <f>IF(J22="Div by 0", "N/A", IF(OR(J22="N/A",K22="N/A"),"N/A", IF(J22&gt;VALUE(MID(K22,1,2)), "No", IF(J22&lt;-1*VALUE(MID(K22,1,2)), "No", "Yes"))))</f>
        <v>Yes</v>
      </c>
    </row>
    <row r="23" spans="1:12" x14ac:dyDescent="0.25">
      <c r="A23" s="4" t="s">
        <v>1236</v>
      </c>
      <c r="B23" s="43" t="s">
        <v>213</v>
      </c>
      <c r="C23" s="14">
        <v>16256.165618999999</v>
      </c>
      <c r="D23" s="11" t="str">
        <f>IF($B23="N/A","N/A",IF(C23&gt;10,"No",IF(C23&lt;-10,"No","Yes")))</f>
        <v>N/A</v>
      </c>
      <c r="E23" s="14">
        <v>17146.726456</v>
      </c>
      <c r="F23" s="11" t="str">
        <f>IF($B23="N/A","N/A",IF(E23&gt;10,"No",IF(E23&lt;-10,"No","Yes")))</f>
        <v>N/A</v>
      </c>
      <c r="G23" s="14">
        <v>17898.320559</v>
      </c>
      <c r="H23" s="11" t="str">
        <f>IF($B23="N/A","N/A",IF(G23&gt;10,"No",IF(G23&lt;-10,"No","Yes")))</f>
        <v>N/A</v>
      </c>
      <c r="I23" s="12">
        <v>5.4779999999999998</v>
      </c>
      <c r="J23" s="12">
        <v>4.383</v>
      </c>
      <c r="K23" s="43" t="s">
        <v>739</v>
      </c>
      <c r="L23" s="9" t="str">
        <f>IF(J23="Div by 0", "N/A", IF(K23="N/A","N/A", IF(J23&gt;VALUE(MID(K23,1,2)), "No", IF(J23&lt;-1*VALUE(MID(K23,1,2)), "No", "Yes"))))</f>
        <v>Yes</v>
      </c>
    </row>
    <row r="24" spans="1:12" x14ac:dyDescent="0.25">
      <c r="A24" s="4" t="s">
        <v>1237</v>
      </c>
      <c r="B24" s="43" t="s">
        <v>213</v>
      </c>
      <c r="C24" s="14">
        <v>19711.109647000001</v>
      </c>
      <c r="D24" s="11" t="str">
        <f>IF($B24="N/A","N/A",IF(C24&gt;10,"No",IF(C24&lt;-10,"No","Yes")))</f>
        <v>N/A</v>
      </c>
      <c r="E24" s="14">
        <v>21915.496261</v>
      </c>
      <c r="F24" s="11" t="str">
        <f>IF($B24="N/A","N/A",IF(E24&gt;10,"No",IF(E24&lt;-10,"No","Yes")))</f>
        <v>N/A</v>
      </c>
      <c r="G24" s="14">
        <v>23639.803209999998</v>
      </c>
      <c r="H24" s="11" t="str">
        <f>IF($B24="N/A","N/A",IF(G24&gt;10,"No",IF(G24&lt;-10,"No","Yes")))</f>
        <v>N/A</v>
      </c>
      <c r="I24" s="12">
        <v>11.18</v>
      </c>
      <c r="J24" s="12">
        <v>7.8680000000000003</v>
      </c>
      <c r="K24" s="43" t="s">
        <v>739</v>
      </c>
      <c r="L24" s="9" t="str">
        <f>IF(J24="Div by 0", "N/A", IF(K24="N/A","N/A", IF(J24&gt;VALUE(MID(K24,1,2)), "No", IF(J24&lt;-1*VALUE(MID(K24,1,2)), "No", "Yes"))))</f>
        <v>Yes</v>
      </c>
    </row>
    <row r="25" spans="1:12" x14ac:dyDescent="0.25">
      <c r="A25" s="4" t="s">
        <v>1238</v>
      </c>
      <c r="B25" s="43" t="s">
        <v>213</v>
      </c>
      <c r="C25" s="14">
        <v>13099.305552</v>
      </c>
      <c r="D25" s="11" t="str">
        <f>IF($B25="N/A","N/A",IF(C25&gt;10,"No",IF(C25&lt;-10,"No","Yes")))</f>
        <v>N/A</v>
      </c>
      <c r="E25" s="14">
        <v>12919.968569000001</v>
      </c>
      <c r="F25" s="11" t="str">
        <f>IF($B25="N/A","N/A",IF(E25&gt;10,"No",IF(E25&lt;-10,"No","Yes")))</f>
        <v>N/A</v>
      </c>
      <c r="G25" s="14">
        <v>12711.632777999999</v>
      </c>
      <c r="H25" s="11" t="str">
        <f>IF($B25="N/A","N/A",IF(G25&gt;10,"No",IF(G25&lt;-10,"No","Yes")))</f>
        <v>N/A</v>
      </c>
      <c r="I25" s="12">
        <v>-1.37</v>
      </c>
      <c r="J25" s="12">
        <v>-1.61</v>
      </c>
      <c r="K25" s="43" t="s">
        <v>739</v>
      </c>
      <c r="L25" s="9" t="str">
        <f>IF(J25="Div by 0", "N/A", IF(K25="N/A","N/A", IF(J25&gt;VALUE(MID(K25,1,2)), "No", IF(J25&lt;-1*VALUE(MID(K25,1,2)), "No", "Yes"))))</f>
        <v>Yes</v>
      </c>
    </row>
    <row r="26" spans="1:12" x14ac:dyDescent="0.25">
      <c r="A26" s="4" t="s">
        <v>1239</v>
      </c>
      <c r="B26" s="43" t="s">
        <v>213</v>
      </c>
      <c r="C26" s="14">
        <v>16930.896817000001</v>
      </c>
      <c r="D26" s="11" t="str">
        <f t="shared" ref="D26:D27" si="11">IF($B26="N/A","N/A",IF(C26&gt;10,"No",IF(C26&lt;-10,"No","Yes")))</f>
        <v>N/A</v>
      </c>
      <c r="E26" s="14">
        <v>17884.118164</v>
      </c>
      <c r="F26" s="11" t="str">
        <f t="shared" ref="F26:F30" si="12">IF($B26="N/A","N/A",IF(E26&gt;10,"No",IF(E26&lt;-10,"No","Yes")))</f>
        <v>N/A</v>
      </c>
      <c r="G26" s="14">
        <v>18919.134234000001</v>
      </c>
      <c r="H26" s="11" t="str">
        <f t="shared" ref="H26:H27" si="13">IF($B26="N/A","N/A",IF(G26&gt;10,"No",IF(G26&lt;-10,"No","Yes")))</f>
        <v>N/A</v>
      </c>
      <c r="I26" s="12">
        <v>5.63</v>
      </c>
      <c r="J26" s="12">
        <v>5.7869999999999999</v>
      </c>
      <c r="K26" s="43" t="s">
        <v>739</v>
      </c>
      <c r="L26" s="9" t="str">
        <f>IF(J26="Div by 0", "N/A", IF(OR(J26="N/A",K26="N/A"),"N/A", IF(J26&gt;VALUE(MID(K26,1,2)), "No", IF(J26&lt;-1*VALUE(MID(K26,1,2)), "No", "Yes"))))</f>
        <v>Yes</v>
      </c>
    </row>
    <row r="27" spans="1:12" x14ac:dyDescent="0.25">
      <c r="A27" s="4" t="s">
        <v>1240</v>
      </c>
      <c r="B27" s="43" t="s">
        <v>213</v>
      </c>
      <c r="C27" s="14">
        <v>15245.1762</v>
      </c>
      <c r="D27" s="11" t="str">
        <f t="shared" si="11"/>
        <v>N/A</v>
      </c>
      <c r="E27" s="14">
        <v>16040.109280000001</v>
      </c>
      <c r="F27" s="11" t="str">
        <f t="shared" si="12"/>
        <v>N/A</v>
      </c>
      <c r="G27" s="14">
        <v>16398.674665999999</v>
      </c>
      <c r="H27" s="11" t="str">
        <f t="shared" si="13"/>
        <v>N/A</v>
      </c>
      <c r="I27" s="12">
        <v>5.2140000000000004</v>
      </c>
      <c r="J27" s="12">
        <v>2.2349999999999999</v>
      </c>
      <c r="K27" s="43" t="s">
        <v>739</v>
      </c>
      <c r="L27" s="9" t="str">
        <f>IF(J27="Div by 0", "N/A", IF(OR(J27="N/A",K27="N/A"),"N/A", IF(J27&gt;VALUE(MID(K27,1,2)), "No", IF(J27&lt;-1*VALUE(MID(K27,1,2)), "No", "Yes"))))</f>
        <v>Yes</v>
      </c>
    </row>
    <row r="28" spans="1:12" x14ac:dyDescent="0.25">
      <c r="A28" s="50" t="s">
        <v>1241</v>
      </c>
      <c r="B28" s="14" t="s">
        <v>213</v>
      </c>
      <c r="C28" s="14">
        <v>2992.1259123999998</v>
      </c>
      <c r="D28" s="11" t="str">
        <f t="shared" ref="D28:D30" si="14">IF($B28="N/A","N/A",IF(C28&gt;10,"No",IF(C28&lt;-10,"No","Yes")))</f>
        <v>N/A</v>
      </c>
      <c r="E28" s="14">
        <v>3137.6367544999998</v>
      </c>
      <c r="F28" s="11" t="str">
        <f t="shared" si="12"/>
        <v>N/A</v>
      </c>
      <c r="G28" s="14">
        <v>3126.9993776000001</v>
      </c>
      <c r="H28" s="11" t="str">
        <f t="shared" ref="H28:H30" si="15">IF($B28="N/A","N/A",IF(G28&gt;10,"No",IF(G28&lt;-10,"No","Yes")))</f>
        <v>N/A</v>
      </c>
      <c r="I28" s="12">
        <v>4.8630000000000004</v>
      </c>
      <c r="J28" s="12">
        <v>-0.33900000000000002</v>
      </c>
      <c r="K28" s="43" t="s">
        <v>739</v>
      </c>
      <c r="L28" s="9" t="str">
        <f>IF(J28="Div by 0", "N/A", IF(OR(J28="N/A",K28="N/A"),"N/A", IF(J28&gt;VALUE(MID(K28,1,2)), "No", IF(J28&lt;-1*VALUE(MID(K28,1,2)), "No", "Yes"))))</f>
        <v>Yes</v>
      </c>
    </row>
    <row r="29" spans="1:12" x14ac:dyDescent="0.25">
      <c r="A29" s="50" t="s">
        <v>1242</v>
      </c>
      <c r="B29" s="14" t="s">
        <v>213</v>
      </c>
      <c r="C29" s="14">
        <v>2989.5432761000002</v>
      </c>
      <c r="D29" s="11" t="str">
        <f t="shared" si="14"/>
        <v>N/A</v>
      </c>
      <c r="E29" s="14">
        <v>3128.7317628999999</v>
      </c>
      <c r="F29" s="11" t="str">
        <f t="shared" si="12"/>
        <v>N/A</v>
      </c>
      <c r="G29" s="14">
        <v>3110.1710640000001</v>
      </c>
      <c r="H29" s="11" t="str">
        <f t="shared" si="15"/>
        <v>N/A</v>
      </c>
      <c r="I29" s="12">
        <v>4.6559999999999997</v>
      </c>
      <c r="J29" s="12">
        <v>-0.59299999999999997</v>
      </c>
      <c r="K29" s="43" t="s">
        <v>739</v>
      </c>
      <c r="L29" s="9" t="str">
        <f t="shared" ref="L29:L30" si="16">IF(J29="Div by 0", "N/A", IF(OR(J29="N/A",K29="N/A"),"N/A", IF(J29&gt;VALUE(MID(K29,1,2)), "No", IF(J29&lt;-1*VALUE(MID(K29,1,2)), "No", "Yes"))))</f>
        <v>Yes</v>
      </c>
    </row>
    <row r="30" spans="1:12" x14ac:dyDescent="0.25">
      <c r="A30" s="50" t="s">
        <v>1243</v>
      </c>
      <c r="B30" s="14" t="s">
        <v>213</v>
      </c>
      <c r="C30" s="14">
        <v>3010.7263017</v>
      </c>
      <c r="D30" s="11" t="str">
        <f t="shared" si="14"/>
        <v>N/A</v>
      </c>
      <c r="E30" s="14">
        <v>3318.4618556999999</v>
      </c>
      <c r="F30" s="11" t="str">
        <f t="shared" si="12"/>
        <v>N/A</v>
      </c>
      <c r="G30" s="14">
        <v>3284.0915205000001</v>
      </c>
      <c r="H30" s="11" t="str">
        <f t="shared" si="15"/>
        <v>N/A</v>
      </c>
      <c r="I30" s="12">
        <v>10.220000000000001</v>
      </c>
      <c r="J30" s="12">
        <v>-1.04</v>
      </c>
      <c r="K30" s="43" t="s">
        <v>739</v>
      </c>
      <c r="L30" s="9" t="str">
        <f t="shared" si="16"/>
        <v>Yes</v>
      </c>
    </row>
    <row r="31" spans="1:12" x14ac:dyDescent="0.25">
      <c r="A31" s="44" t="s">
        <v>2</v>
      </c>
      <c r="B31" s="35" t="s">
        <v>213</v>
      </c>
      <c r="C31" s="13">
        <v>71.296707161</v>
      </c>
      <c r="D31" s="11" t="str">
        <f t="shared" ref="D31:D69" si="17">IF($B31="N/A","N/A",IF(C31&gt;10,"No",IF(C31&lt;-10,"No","Yes")))</f>
        <v>N/A</v>
      </c>
      <c r="E31" s="13">
        <v>76.460577388999994</v>
      </c>
      <c r="F31" s="11" t="str">
        <f t="shared" ref="F31:F69" si="18">IF($B31="N/A","N/A",IF(E31&gt;10,"No",IF(E31&lt;-10,"No","Yes")))</f>
        <v>N/A</v>
      </c>
      <c r="G31" s="13">
        <v>77.499305006</v>
      </c>
      <c r="H31" s="11" t="str">
        <f t="shared" ref="H31:H69" si="19">IF($B31="N/A","N/A",IF(G31&gt;10,"No",IF(G31&lt;-10,"No","Yes")))</f>
        <v>N/A</v>
      </c>
      <c r="I31" s="12">
        <v>7.2430000000000003</v>
      </c>
      <c r="J31" s="12">
        <v>1.359</v>
      </c>
      <c r="K31" s="43" t="s">
        <v>739</v>
      </c>
      <c r="L31" s="9" t="str">
        <f t="shared" ref="L31:L99" si="20">IF(J31="Div by 0", "N/A", IF(K31="N/A","N/A", IF(J31&gt;VALUE(MID(K31,1,2)), "No", IF(J31&lt;-1*VALUE(MID(K31,1,2)), "No", "Yes"))))</f>
        <v>Yes</v>
      </c>
    </row>
    <row r="32" spans="1:12" x14ac:dyDescent="0.25">
      <c r="A32" s="44" t="s">
        <v>22</v>
      </c>
      <c r="B32" s="35" t="s">
        <v>213</v>
      </c>
      <c r="C32" s="1">
        <v>1013857</v>
      </c>
      <c r="D32" s="11" t="str">
        <f t="shared" si="17"/>
        <v>N/A</v>
      </c>
      <c r="E32" s="1">
        <v>926417</v>
      </c>
      <c r="F32" s="11" t="str">
        <f t="shared" si="18"/>
        <v>N/A</v>
      </c>
      <c r="G32" s="1">
        <v>1050989</v>
      </c>
      <c r="H32" s="11" t="str">
        <f t="shared" si="19"/>
        <v>N/A</v>
      </c>
      <c r="I32" s="12">
        <v>-8.6199999999999992</v>
      </c>
      <c r="J32" s="12">
        <v>13.45</v>
      </c>
      <c r="K32" s="43" t="s">
        <v>739</v>
      </c>
      <c r="L32" s="9" t="str">
        <f t="shared" si="20"/>
        <v>Yes</v>
      </c>
    </row>
    <row r="33" spans="1:12" x14ac:dyDescent="0.25">
      <c r="A33" s="44" t="s">
        <v>451</v>
      </c>
      <c r="B33" s="43" t="s">
        <v>213</v>
      </c>
      <c r="C33" s="1">
        <v>17893</v>
      </c>
      <c r="D33" s="1" t="str">
        <f t="shared" si="17"/>
        <v>N/A</v>
      </c>
      <c r="E33" s="1">
        <v>16971</v>
      </c>
      <c r="F33" s="1" t="str">
        <f t="shared" si="18"/>
        <v>N/A</v>
      </c>
      <c r="G33" s="1">
        <v>27008</v>
      </c>
      <c r="H33" s="11" t="str">
        <f t="shared" si="19"/>
        <v>N/A</v>
      </c>
      <c r="I33" s="12">
        <v>-5.15</v>
      </c>
      <c r="J33" s="12">
        <v>59.14</v>
      </c>
      <c r="K33" s="43" t="s">
        <v>739</v>
      </c>
      <c r="L33" s="9" t="str">
        <f t="shared" si="20"/>
        <v>No</v>
      </c>
    </row>
    <row r="34" spans="1:12" x14ac:dyDescent="0.25">
      <c r="A34" s="44" t="s">
        <v>1244</v>
      </c>
      <c r="B34" s="5" t="s">
        <v>213</v>
      </c>
      <c r="C34" s="1">
        <v>10103</v>
      </c>
      <c r="D34" s="9" t="str">
        <f t="shared" ref="D34:D38" si="21">IF($B34="N/A","N/A",IF(C34&lt;0,"No","Yes"))</f>
        <v>N/A</v>
      </c>
      <c r="E34" s="1">
        <v>9899</v>
      </c>
      <c r="F34" s="9" t="str">
        <f t="shared" ref="F34:F38" si="22">IF($B34="N/A","N/A",IF(E34&lt;0,"No","Yes"))</f>
        <v>N/A</v>
      </c>
      <c r="G34" s="1">
        <v>14094</v>
      </c>
      <c r="H34" s="9" t="str">
        <f t="shared" ref="H34:H38" si="23">IF($B34="N/A","N/A",IF(G34&lt;0,"No","Yes"))</f>
        <v>N/A</v>
      </c>
      <c r="I34" s="12">
        <v>-2.02</v>
      </c>
      <c r="J34" s="12">
        <v>42.38</v>
      </c>
      <c r="K34" s="1" t="s">
        <v>739</v>
      </c>
      <c r="L34" s="9" t="str">
        <f t="shared" si="20"/>
        <v>No</v>
      </c>
    </row>
    <row r="35" spans="1:12" x14ac:dyDescent="0.25">
      <c r="A35" s="44" t="s">
        <v>1245</v>
      </c>
      <c r="B35" s="5" t="s">
        <v>213</v>
      </c>
      <c r="C35" s="1">
        <v>1740</v>
      </c>
      <c r="D35" s="9" t="str">
        <f t="shared" si="21"/>
        <v>N/A</v>
      </c>
      <c r="E35" s="1">
        <v>1842</v>
      </c>
      <c r="F35" s="9" t="str">
        <f t="shared" si="22"/>
        <v>N/A</v>
      </c>
      <c r="G35" s="1">
        <v>4348</v>
      </c>
      <c r="H35" s="9" t="str">
        <f t="shared" si="23"/>
        <v>N/A</v>
      </c>
      <c r="I35" s="12">
        <v>5.8620000000000001</v>
      </c>
      <c r="J35" s="12">
        <v>136</v>
      </c>
      <c r="K35" s="1" t="s">
        <v>739</v>
      </c>
      <c r="L35" s="9" t="str">
        <f t="shared" si="20"/>
        <v>No</v>
      </c>
    </row>
    <row r="36" spans="1:12" x14ac:dyDescent="0.25">
      <c r="A36" s="44" t="s">
        <v>1246</v>
      </c>
      <c r="B36" s="5" t="s">
        <v>213</v>
      </c>
      <c r="C36" s="1">
        <v>4769</v>
      </c>
      <c r="D36" s="9" t="str">
        <f t="shared" si="21"/>
        <v>N/A</v>
      </c>
      <c r="E36" s="1">
        <v>4341</v>
      </c>
      <c r="F36" s="9" t="str">
        <f t="shared" si="22"/>
        <v>N/A</v>
      </c>
      <c r="G36" s="1">
        <v>7345</v>
      </c>
      <c r="H36" s="9" t="str">
        <f t="shared" si="23"/>
        <v>N/A</v>
      </c>
      <c r="I36" s="12">
        <v>-8.9700000000000006</v>
      </c>
      <c r="J36" s="12">
        <v>69.2</v>
      </c>
      <c r="K36" s="1" t="s">
        <v>739</v>
      </c>
      <c r="L36" s="9" t="str">
        <f t="shared" si="20"/>
        <v>No</v>
      </c>
    </row>
    <row r="37" spans="1:12" x14ac:dyDescent="0.25">
      <c r="A37" s="44" t="s">
        <v>1247</v>
      </c>
      <c r="B37" s="5" t="s">
        <v>213</v>
      </c>
      <c r="C37" s="1">
        <v>820</v>
      </c>
      <c r="D37" s="9" t="str">
        <f t="shared" si="21"/>
        <v>N/A</v>
      </c>
      <c r="E37" s="1">
        <v>853</v>
      </c>
      <c r="F37" s="9" t="str">
        <f t="shared" si="22"/>
        <v>N/A</v>
      </c>
      <c r="G37" s="1">
        <v>1125</v>
      </c>
      <c r="H37" s="9" t="str">
        <f t="shared" si="23"/>
        <v>N/A</v>
      </c>
      <c r="I37" s="12">
        <v>4.024</v>
      </c>
      <c r="J37" s="12">
        <v>31.89</v>
      </c>
      <c r="K37" s="1" t="s">
        <v>739</v>
      </c>
      <c r="L37" s="9" t="str">
        <f t="shared" si="20"/>
        <v>No</v>
      </c>
    </row>
    <row r="38" spans="1:12" x14ac:dyDescent="0.25">
      <c r="A38" s="44" t="s">
        <v>1248</v>
      </c>
      <c r="B38" s="5" t="s">
        <v>213</v>
      </c>
      <c r="C38" s="1">
        <v>461</v>
      </c>
      <c r="D38" s="9" t="str">
        <f t="shared" si="21"/>
        <v>N/A</v>
      </c>
      <c r="E38" s="1">
        <v>36</v>
      </c>
      <c r="F38" s="9" t="str">
        <f t="shared" si="22"/>
        <v>N/A</v>
      </c>
      <c r="G38" s="1">
        <v>96</v>
      </c>
      <c r="H38" s="9" t="str">
        <f t="shared" si="23"/>
        <v>N/A</v>
      </c>
      <c r="I38" s="12">
        <v>-92.2</v>
      </c>
      <c r="J38" s="12">
        <v>166.7</v>
      </c>
      <c r="K38" s="1" t="s">
        <v>739</v>
      </c>
      <c r="L38" s="9" t="str">
        <f t="shared" si="20"/>
        <v>No</v>
      </c>
    </row>
    <row r="39" spans="1:12" x14ac:dyDescent="0.25">
      <c r="A39" s="44" t="s">
        <v>452</v>
      </c>
      <c r="B39" s="43" t="s">
        <v>213</v>
      </c>
      <c r="C39" s="1">
        <v>136716</v>
      </c>
      <c r="D39" s="1" t="str">
        <f t="shared" si="17"/>
        <v>N/A</v>
      </c>
      <c r="E39" s="1">
        <v>202751</v>
      </c>
      <c r="F39" s="1" t="str">
        <f t="shared" si="18"/>
        <v>N/A</v>
      </c>
      <c r="G39" s="1">
        <v>235954</v>
      </c>
      <c r="H39" s="11" t="str">
        <f t="shared" si="19"/>
        <v>N/A</v>
      </c>
      <c r="I39" s="12">
        <v>48.3</v>
      </c>
      <c r="J39" s="12">
        <v>16.38</v>
      </c>
      <c r="K39" s="43" t="s">
        <v>739</v>
      </c>
      <c r="L39" s="9" t="str">
        <f t="shared" si="20"/>
        <v>Yes</v>
      </c>
    </row>
    <row r="40" spans="1:12" x14ac:dyDescent="0.25">
      <c r="A40" s="44" t="s">
        <v>1249</v>
      </c>
      <c r="B40" s="5" t="s">
        <v>213</v>
      </c>
      <c r="C40" s="1">
        <v>108296</v>
      </c>
      <c r="D40" s="9" t="str">
        <f t="shared" ref="D40:D45" si="24">IF($B40="N/A","N/A",IF(C40&lt;0,"No","Yes"))</f>
        <v>N/A</v>
      </c>
      <c r="E40" s="1">
        <v>102657</v>
      </c>
      <c r="F40" s="9" t="str">
        <f t="shared" ref="F40:F45" si="25">IF($B40="N/A","N/A",IF(E40&lt;0,"No","Yes"))</f>
        <v>N/A</v>
      </c>
      <c r="G40" s="1">
        <v>116756</v>
      </c>
      <c r="H40" s="9" t="str">
        <f t="shared" ref="H40:H45" si="26">IF($B40="N/A","N/A",IF(G40&lt;0,"No","Yes"))</f>
        <v>N/A</v>
      </c>
      <c r="I40" s="12">
        <v>-5.21</v>
      </c>
      <c r="J40" s="12">
        <v>13.73</v>
      </c>
      <c r="K40" s="1" t="s">
        <v>739</v>
      </c>
      <c r="L40" s="9" t="str">
        <f t="shared" si="20"/>
        <v>Yes</v>
      </c>
    </row>
    <row r="41" spans="1:12" x14ac:dyDescent="0.25">
      <c r="A41" s="44" t="s">
        <v>1250</v>
      </c>
      <c r="B41" s="5" t="s">
        <v>213</v>
      </c>
      <c r="C41" s="1">
        <v>2677</v>
      </c>
      <c r="D41" s="9" t="str">
        <f t="shared" si="24"/>
        <v>N/A</v>
      </c>
      <c r="E41" s="1">
        <v>2999</v>
      </c>
      <c r="F41" s="9" t="str">
        <f t="shared" si="25"/>
        <v>N/A</v>
      </c>
      <c r="G41" s="1">
        <v>4069</v>
      </c>
      <c r="H41" s="9" t="str">
        <f t="shared" si="26"/>
        <v>N/A</v>
      </c>
      <c r="I41" s="12">
        <v>12.03</v>
      </c>
      <c r="J41" s="12">
        <v>35.68</v>
      </c>
      <c r="K41" s="1" t="s">
        <v>739</v>
      </c>
      <c r="L41" s="9" t="str">
        <f t="shared" si="20"/>
        <v>No</v>
      </c>
    </row>
    <row r="42" spans="1:12" x14ac:dyDescent="0.25">
      <c r="A42" s="44" t="s">
        <v>1251</v>
      </c>
      <c r="B42" s="5" t="s">
        <v>213</v>
      </c>
      <c r="C42" s="1">
        <v>18875</v>
      </c>
      <c r="D42" s="9" t="str">
        <f t="shared" si="24"/>
        <v>N/A</v>
      </c>
      <c r="E42" s="1">
        <v>17366</v>
      </c>
      <c r="F42" s="9" t="str">
        <f t="shared" si="25"/>
        <v>N/A</v>
      </c>
      <c r="G42" s="1">
        <v>21749</v>
      </c>
      <c r="H42" s="9" t="str">
        <f t="shared" si="26"/>
        <v>N/A</v>
      </c>
      <c r="I42" s="12">
        <v>-7.99</v>
      </c>
      <c r="J42" s="12">
        <v>25.24</v>
      </c>
      <c r="K42" s="1" t="s">
        <v>739</v>
      </c>
      <c r="L42" s="9" t="str">
        <f t="shared" si="20"/>
        <v>Yes</v>
      </c>
    </row>
    <row r="43" spans="1:12" x14ac:dyDescent="0.25">
      <c r="A43" s="44" t="s">
        <v>1252</v>
      </c>
      <c r="B43" s="5" t="s">
        <v>213</v>
      </c>
      <c r="C43" s="1">
        <v>337</v>
      </c>
      <c r="D43" s="9" t="str">
        <f t="shared" si="24"/>
        <v>N/A</v>
      </c>
      <c r="E43" s="1">
        <v>344</v>
      </c>
      <c r="F43" s="9" t="str">
        <f t="shared" si="25"/>
        <v>N/A</v>
      </c>
      <c r="G43" s="1">
        <v>387</v>
      </c>
      <c r="H43" s="9" t="str">
        <f t="shared" si="26"/>
        <v>N/A</v>
      </c>
      <c r="I43" s="12">
        <v>2.077</v>
      </c>
      <c r="J43" s="12">
        <v>12.5</v>
      </c>
      <c r="K43" s="1" t="s">
        <v>739</v>
      </c>
      <c r="L43" s="9" t="str">
        <f t="shared" si="20"/>
        <v>Yes</v>
      </c>
    </row>
    <row r="44" spans="1:12" x14ac:dyDescent="0.25">
      <c r="A44" s="44" t="s">
        <v>1253</v>
      </c>
      <c r="B44" s="5" t="s">
        <v>213</v>
      </c>
      <c r="C44" s="1">
        <v>554</v>
      </c>
      <c r="D44" s="9" t="str">
        <f t="shared" si="24"/>
        <v>N/A</v>
      </c>
      <c r="E44" s="1">
        <v>71882</v>
      </c>
      <c r="F44" s="9" t="str">
        <f t="shared" si="25"/>
        <v>N/A</v>
      </c>
      <c r="G44" s="1">
        <v>83911</v>
      </c>
      <c r="H44" s="9" t="str">
        <f t="shared" si="26"/>
        <v>N/A</v>
      </c>
      <c r="I44" s="12">
        <v>12875</v>
      </c>
      <c r="J44" s="12">
        <v>16.73</v>
      </c>
      <c r="K44" s="1" t="s">
        <v>739</v>
      </c>
      <c r="L44" s="9" t="str">
        <f t="shared" si="20"/>
        <v>Yes</v>
      </c>
    </row>
    <row r="45" spans="1:12" x14ac:dyDescent="0.25">
      <c r="A45" s="44" t="s">
        <v>1254</v>
      </c>
      <c r="B45" s="5" t="s">
        <v>213</v>
      </c>
      <c r="C45" s="1">
        <v>5977</v>
      </c>
      <c r="D45" s="9" t="str">
        <f t="shared" si="24"/>
        <v>N/A</v>
      </c>
      <c r="E45" s="1">
        <v>7503</v>
      </c>
      <c r="F45" s="9" t="str">
        <f t="shared" si="25"/>
        <v>N/A</v>
      </c>
      <c r="G45" s="1">
        <v>9082</v>
      </c>
      <c r="H45" s="9" t="str">
        <f t="shared" si="26"/>
        <v>N/A</v>
      </c>
      <c r="I45" s="12">
        <v>25.53</v>
      </c>
      <c r="J45" s="12">
        <v>21.04</v>
      </c>
      <c r="K45" s="1" t="s">
        <v>739</v>
      </c>
      <c r="L45" s="9" t="str">
        <f t="shared" si="20"/>
        <v>Yes</v>
      </c>
    </row>
    <row r="46" spans="1:12" x14ac:dyDescent="0.25">
      <c r="A46" s="44" t="s">
        <v>453</v>
      </c>
      <c r="B46" s="43" t="s">
        <v>213</v>
      </c>
      <c r="C46" s="1">
        <v>484588</v>
      </c>
      <c r="D46" s="1" t="str">
        <f t="shared" si="17"/>
        <v>N/A</v>
      </c>
      <c r="E46" s="1">
        <v>399169</v>
      </c>
      <c r="F46" s="1" t="str">
        <f t="shared" si="18"/>
        <v>N/A</v>
      </c>
      <c r="G46" s="1">
        <v>431074</v>
      </c>
      <c r="H46" s="11" t="str">
        <f t="shared" si="19"/>
        <v>N/A</v>
      </c>
      <c r="I46" s="12">
        <v>-17.600000000000001</v>
      </c>
      <c r="J46" s="12">
        <v>7.9930000000000003</v>
      </c>
      <c r="K46" s="43" t="s">
        <v>739</v>
      </c>
      <c r="L46" s="9" t="str">
        <f t="shared" si="20"/>
        <v>Yes</v>
      </c>
    </row>
    <row r="47" spans="1:12" x14ac:dyDescent="0.25">
      <c r="A47" s="44" t="s">
        <v>1255</v>
      </c>
      <c r="B47" s="5" t="s">
        <v>213</v>
      </c>
      <c r="C47" s="1">
        <v>79791</v>
      </c>
      <c r="D47" s="9" t="str">
        <f t="shared" ref="D47:D53" si="27">IF($B47="N/A","N/A",IF(C47&lt;0,"No","Yes"))</f>
        <v>N/A</v>
      </c>
      <c r="E47" s="1">
        <v>81737</v>
      </c>
      <c r="F47" s="9" t="str">
        <f t="shared" ref="F47:F53" si="28">IF($B47="N/A","N/A",IF(E47&lt;0,"No","Yes"))</f>
        <v>N/A</v>
      </c>
      <c r="G47" s="1">
        <v>84355</v>
      </c>
      <c r="H47" s="9" t="str">
        <f t="shared" ref="H47:H53" si="29">IF($B47="N/A","N/A",IF(G47&lt;0,"No","Yes"))</f>
        <v>N/A</v>
      </c>
      <c r="I47" s="12">
        <v>2.4390000000000001</v>
      </c>
      <c r="J47" s="12">
        <v>3.2029999999999998</v>
      </c>
      <c r="K47" s="1" t="s">
        <v>739</v>
      </c>
      <c r="L47" s="9" t="str">
        <f t="shared" si="20"/>
        <v>Yes</v>
      </c>
    </row>
    <row r="48" spans="1:12" x14ac:dyDescent="0.25">
      <c r="A48" s="44" t="s">
        <v>1256</v>
      </c>
      <c r="B48" s="5" t="s">
        <v>213</v>
      </c>
      <c r="C48" s="1">
        <v>0</v>
      </c>
      <c r="D48" s="9" t="str">
        <f t="shared" si="27"/>
        <v>N/A</v>
      </c>
      <c r="E48" s="1">
        <v>0</v>
      </c>
      <c r="F48" s="9" t="str">
        <f t="shared" si="28"/>
        <v>N/A</v>
      </c>
      <c r="G48" s="1">
        <v>0</v>
      </c>
      <c r="H48" s="9" t="str">
        <f t="shared" si="29"/>
        <v>N/A</v>
      </c>
      <c r="I48" s="12" t="s">
        <v>1746</v>
      </c>
      <c r="J48" s="12" t="s">
        <v>1746</v>
      </c>
      <c r="K48" s="1" t="s">
        <v>739</v>
      </c>
      <c r="L48" s="9" t="str">
        <f t="shared" si="20"/>
        <v>N/A</v>
      </c>
    </row>
    <row r="49" spans="1:12" x14ac:dyDescent="0.25">
      <c r="A49" s="44" t="s">
        <v>1257</v>
      </c>
      <c r="B49" s="5" t="s">
        <v>213</v>
      </c>
      <c r="C49" s="1">
        <v>0</v>
      </c>
      <c r="D49" s="9" t="str">
        <f t="shared" si="27"/>
        <v>N/A</v>
      </c>
      <c r="E49" s="1">
        <v>0</v>
      </c>
      <c r="F49" s="9" t="str">
        <f t="shared" si="28"/>
        <v>N/A</v>
      </c>
      <c r="G49" s="1">
        <v>0</v>
      </c>
      <c r="H49" s="9" t="str">
        <f t="shared" si="29"/>
        <v>N/A</v>
      </c>
      <c r="I49" s="12" t="s">
        <v>1746</v>
      </c>
      <c r="J49" s="12" t="s">
        <v>1746</v>
      </c>
      <c r="K49" s="1" t="s">
        <v>739</v>
      </c>
      <c r="L49" s="9" t="str">
        <f t="shared" si="20"/>
        <v>N/A</v>
      </c>
    </row>
    <row r="50" spans="1:12" x14ac:dyDescent="0.25">
      <c r="A50" s="44" t="s">
        <v>1258</v>
      </c>
      <c r="B50" s="5" t="s">
        <v>213</v>
      </c>
      <c r="C50" s="1">
        <v>362339</v>
      </c>
      <c r="D50" s="9" t="str">
        <f t="shared" si="27"/>
        <v>N/A</v>
      </c>
      <c r="E50" s="1">
        <v>295794</v>
      </c>
      <c r="F50" s="9" t="str">
        <f t="shared" si="28"/>
        <v>N/A</v>
      </c>
      <c r="G50" s="1">
        <v>323860</v>
      </c>
      <c r="H50" s="9" t="str">
        <f t="shared" si="29"/>
        <v>N/A</v>
      </c>
      <c r="I50" s="12">
        <v>-18.399999999999999</v>
      </c>
      <c r="J50" s="12">
        <v>9.4879999999999995</v>
      </c>
      <c r="K50" s="1" t="s">
        <v>739</v>
      </c>
      <c r="L50" s="9" t="str">
        <f t="shared" si="20"/>
        <v>Yes</v>
      </c>
    </row>
    <row r="51" spans="1:12" x14ac:dyDescent="0.25">
      <c r="A51" s="44" t="s">
        <v>1259</v>
      </c>
      <c r="B51" s="5" t="s">
        <v>213</v>
      </c>
      <c r="C51" s="1">
        <v>35554</v>
      </c>
      <c r="D51" s="9" t="str">
        <f t="shared" si="27"/>
        <v>N/A</v>
      </c>
      <c r="E51" s="1">
        <v>17711</v>
      </c>
      <c r="F51" s="9" t="str">
        <f t="shared" si="28"/>
        <v>N/A</v>
      </c>
      <c r="G51" s="1">
        <v>18561</v>
      </c>
      <c r="H51" s="9" t="str">
        <f t="shared" si="29"/>
        <v>N/A</v>
      </c>
      <c r="I51" s="12">
        <v>-50.2</v>
      </c>
      <c r="J51" s="12">
        <v>4.7990000000000004</v>
      </c>
      <c r="K51" s="1" t="s">
        <v>739</v>
      </c>
      <c r="L51" s="9" t="str">
        <f t="shared" si="20"/>
        <v>Yes</v>
      </c>
    </row>
    <row r="52" spans="1:12" x14ac:dyDescent="0.25">
      <c r="A52" s="44" t="s">
        <v>1260</v>
      </c>
      <c r="B52" s="5" t="s">
        <v>213</v>
      </c>
      <c r="C52" s="1">
        <v>464</v>
      </c>
      <c r="D52" s="9" t="str">
        <f t="shared" si="27"/>
        <v>N/A</v>
      </c>
      <c r="E52" s="1">
        <v>2491</v>
      </c>
      <c r="F52" s="9" t="str">
        <f t="shared" si="28"/>
        <v>N/A</v>
      </c>
      <c r="G52" s="1">
        <v>2668</v>
      </c>
      <c r="H52" s="9" t="str">
        <f t="shared" si="29"/>
        <v>N/A</v>
      </c>
      <c r="I52" s="12">
        <v>436.9</v>
      </c>
      <c r="J52" s="12">
        <v>7.1059999999999999</v>
      </c>
      <c r="K52" s="1" t="s">
        <v>739</v>
      </c>
      <c r="L52" s="9" t="str">
        <f t="shared" si="20"/>
        <v>Yes</v>
      </c>
    </row>
    <row r="53" spans="1:12" x14ac:dyDescent="0.25">
      <c r="A53" s="44" t="s">
        <v>1261</v>
      </c>
      <c r="B53" s="5" t="s">
        <v>213</v>
      </c>
      <c r="C53" s="1">
        <v>6440</v>
      </c>
      <c r="D53" s="9" t="str">
        <f t="shared" si="27"/>
        <v>N/A</v>
      </c>
      <c r="E53" s="1">
        <v>1436</v>
      </c>
      <c r="F53" s="9" t="str">
        <f t="shared" si="28"/>
        <v>N/A</v>
      </c>
      <c r="G53" s="1">
        <v>1630</v>
      </c>
      <c r="H53" s="9" t="str">
        <f t="shared" si="29"/>
        <v>N/A</v>
      </c>
      <c r="I53" s="12">
        <v>-77.7</v>
      </c>
      <c r="J53" s="12">
        <v>13.51</v>
      </c>
      <c r="K53" s="1" t="s">
        <v>739</v>
      </c>
      <c r="L53" s="9" t="str">
        <f t="shared" si="20"/>
        <v>Yes</v>
      </c>
    </row>
    <row r="54" spans="1:12" x14ac:dyDescent="0.25">
      <c r="A54" s="44" t="s">
        <v>454</v>
      </c>
      <c r="B54" s="43" t="s">
        <v>213</v>
      </c>
      <c r="C54" s="1">
        <v>374660</v>
      </c>
      <c r="D54" s="1" t="str">
        <f t="shared" si="17"/>
        <v>N/A</v>
      </c>
      <c r="E54" s="1">
        <v>307526</v>
      </c>
      <c r="F54" s="1" t="str">
        <f t="shared" si="18"/>
        <v>N/A</v>
      </c>
      <c r="G54" s="1">
        <v>356953</v>
      </c>
      <c r="H54" s="11" t="str">
        <f t="shared" si="19"/>
        <v>N/A</v>
      </c>
      <c r="I54" s="12">
        <v>-17.899999999999999</v>
      </c>
      <c r="J54" s="12">
        <v>16.07</v>
      </c>
      <c r="K54" s="43" t="s">
        <v>739</v>
      </c>
      <c r="L54" s="9" t="str">
        <f t="shared" si="20"/>
        <v>Yes</v>
      </c>
    </row>
    <row r="55" spans="1:12" x14ac:dyDescent="0.25">
      <c r="A55" s="44" t="s">
        <v>1262</v>
      </c>
      <c r="B55" s="5" t="s">
        <v>213</v>
      </c>
      <c r="C55" s="1">
        <v>43568</v>
      </c>
      <c r="D55" s="9" t="str">
        <f t="shared" ref="D55:D60" si="30">IF($B55="N/A","N/A",IF(C55&lt;0,"No","Yes"))</f>
        <v>N/A</v>
      </c>
      <c r="E55" s="1">
        <v>36752</v>
      </c>
      <c r="F55" s="9" t="str">
        <f t="shared" ref="F55:F60" si="31">IF($B55="N/A","N/A",IF(E55&lt;0,"No","Yes"))</f>
        <v>N/A</v>
      </c>
      <c r="G55" s="1">
        <v>39624</v>
      </c>
      <c r="H55" s="9" t="str">
        <f t="shared" ref="H55:H60" si="32">IF($B55="N/A","N/A",IF(G55&lt;0,"No","Yes"))</f>
        <v>N/A</v>
      </c>
      <c r="I55" s="12">
        <v>-15.6</v>
      </c>
      <c r="J55" s="12">
        <v>7.8150000000000004</v>
      </c>
      <c r="K55" s="1" t="s">
        <v>739</v>
      </c>
      <c r="L55" s="9" t="str">
        <f t="shared" si="20"/>
        <v>Yes</v>
      </c>
    </row>
    <row r="56" spans="1:12" x14ac:dyDescent="0.25">
      <c r="A56" s="44" t="s">
        <v>1263</v>
      </c>
      <c r="B56" s="5" t="s">
        <v>213</v>
      </c>
      <c r="C56" s="1">
        <v>0</v>
      </c>
      <c r="D56" s="9" t="str">
        <f t="shared" si="30"/>
        <v>N/A</v>
      </c>
      <c r="E56" s="1">
        <v>0</v>
      </c>
      <c r="F56" s="9" t="str">
        <f t="shared" si="31"/>
        <v>N/A</v>
      </c>
      <c r="G56" s="1">
        <v>0</v>
      </c>
      <c r="H56" s="9" t="str">
        <f t="shared" si="32"/>
        <v>N/A</v>
      </c>
      <c r="I56" s="12" t="s">
        <v>1746</v>
      </c>
      <c r="J56" s="12" t="s">
        <v>1746</v>
      </c>
      <c r="K56" s="1" t="s">
        <v>739</v>
      </c>
      <c r="L56" s="9" t="str">
        <f t="shared" si="20"/>
        <v>N/A</v>
      </c>
    </row>
    <row r="57" spans="1:12" x14ac:dyDescent="0.25">
      <c r="A57" s="44" t="s">
        <v>1264</v>
      </c>
      <c r="B57" s="5" t="s">
        <v>213</v>
      </c>
      <c r="C57" s="1">
        <v>0</v>
      </c>
      <c r="D57" s="9" t="str">
        <f t="shared" si="30"/>
        <v>N/A</v>
      </c>
      <c r="E57" s="1">
        <v>0</v>
      </c>
      <c r="F57" s="9" t="str">
        <f t="shared" si="31"/>
        <v>N/A</v>
      </c>
      <c r="G57" s="1">
        <v>0</v>
      </c>
      <c r="H57" s="9" t="str">
        <f t="shared" si="32"/>
        <v>N/A</v>
      </c>
      <c r="I57" s="12" t="s">
        <v>1746</v>
      </c>
      <c r="J57" s="12" t="s">
        <v>1746</v>
      </c>
      <c r="K57" s="1" t="s">
        <v>739</v>
      </c>
      <c r="L57" s="9" t="str">
        <f t="shared" si="20"/>
        <v>N/A</v>
      </c>
    </row>
    <row r="58" spans="1:12" x14ac:dyDescent="0.25">
      <c r="A58" s="44" t="s">
        <v>1265</v>
      </c>
      <c r="B58" s="5" t="s">
        <v>213</v>
      </c>
      <c r="C58" s="1">
        <v>0</v>
      </c>
      <c r="D58" s="9" t="str">
        <f t="shared" si="30"/>
        <v>N/A</v>
      </c>
      <c r="E58" s="1">
        <v>3335</v>
      </c>
      <c r="F58" s="9" t="str">
        <f t="shared" si="31"/>
        <v>N/A</v>
      </c>
      <c r="G58" s="1">
        <v>7350</v>
      </c>
      <c r="H58" s="9" t="str">
        <f t="shared" si="32"/>
        <v>N/A</v>
      </c>
      <c r="I58" s="12" t="s">
        <v>1746</v>
      </c>
      <c r="J58" s="12">
        <v>120.4</v>
      </c>
      <c r="K58" s="1" t="s">
        <v>739</v>
      </c>
      <c r="L58" s="9" t="str">
        <f t="shared" si="20"/>
        <v>No</v>
      </c>
    </row>
    <row r="59" spans="1:12" x14ac:dyDescent="0.25">
      <c r="A59" s="44" t="s">
        <v>1266</v>
      </c>
      <c r="B59" s="5" t="s">
        <v>213</v>
      </c>
      <c r="C59" s="1">
        <v>36361</v>
      </c>
      <c r="D59" s="9" t="str">
        <f t="shared" si="30"/>
        <v>N/A</v>
      </c>
      <c r="E59" s="1">
        <v>15647</v>
      </c>
      <c r="F59" s="9" t="str">
        <f t="shared" si="31"/>
        <v>N/A</v>
      </c>
      <c r="G59" s="1">
        <v>18852</v>
      </c>
      <c r="H59" s="9" t="str">
        <f t="shared" si="32"/>
        <v>N/A</v>
      </c>
      <c r="I59" s="12">
        <v>-57</v>
      </c>
      <c r="J59" s="12">
        <v>20.48</v>
      </c>
      <c r="K59" s="1" t="s">
        <v>739</v>
      </c>
      <c r="L59" s="9" t="str">
        <f t="shared" si="20"/>
        <v>Yes</v>
      </c>
    </row>
    <row r="60" spans="1:12" x14ac:dyDescent="0.25">
      <c r="A60" s="44" t="s">
        <v>1267</v>
      </c>
      <c r="B60" s="5" t="s">
        <v>213</v>
      </c>
      <c r="C60" s="1">
        <v>294731</v>
      </c>
      <c r="D60" s="9" t="str">
        <f t="shared" si="30"/>
        <v>N/A</v>
      </c>
      <c r="E60" s="1">
        <v>251792</v>
      </c>
      <c r="F60" s="9" t="str">
        <f t="shared" si="31"/>
        <v>N/A</v>
      </c>
      <c r="G60" s="1">
        <v>291127</v>
      </c>
      <c r="H60" s="9" t="str">
        <f t="shared" si="32"/>
        <v>N/A</v>
      </c>
      <c r="I60" s="12">
        <v>-14.6</v>
      </c>
      <c r="J60" s="12">
        <v>15.62</v>
      </c>
      <c r="K60" s="1" t="s">
        <v>739</v>
      </c>
      <c r="L60" s="9" t="str">
        <f t="shared" si="20"/>
        <v>Yes</v>
      </c>
    </row>
    <row r="61" spans="1:12" x14ac:dyDescent="0.25">
      <c r="A61" s="3" t="s">
        <v>186</v>
      </c>
      <c r="B61" s="35" t="s">
        <v>213</v>
      </c>
      <c r="C61" s="1">
        <v>579142</v>
      </c>
      <c r="D61" s="1" t="str">
        <f t="shared" si="17"/>
        <v>N/A</v>
      </c>
      <c r="E61" s="1">
        <v>523446</v>
      </c>
      <c r="F61" s="1" t="str">
        <f t="shared" si="18"/>
        <v>N/A</v>
      </c>
      <c r="G61" s="1">
        <v>581352</v>
      </c>
      <c r="H61" s="11" t="str">
        <f t="shared" si="19"/>
        <v>N/A</v>
      </c>
      <c r="I61" s="12">
        <v>-9.6199999999999992</v>
      </c>
      <c r="J61" s="12">
        <v>11.06</v>
      </c>
      <c r="K61" s="43" t="s">
        <v>739</v>
      </c>
      <c r="L61" s="9" t="str">
        <f>IF(J61="Div by 0", "N/A", IF(OR(J61="N/A",K61="N/A"),"N/A", IF(J61&gt;VALUE(MID(K61,1,2)), "No", IF(J61&lt;-1*VALUE(MID(K61,1,2)), "No", "Yes"))))</f>
        <v>Yes</v>
      </c>
    </row>
    <row r="62" spans="1:12" x14ac:dyDescent="0.25">
      <c r="A62" s="3" t="s">
        <v>187</v>
      </c>
      <c r="B62" s="35" t="s">
        <v>213</v>
      </c>
      <c r="C62" s="1">
        <v>0</v>
      </c>
      <c r="D62" s="1" t="str">
        <f t="shared" si="17"/>
        <v>N/A</v>
      </c>
      <c r="E62" s="1">
        <v>0</v>
      </c>
      <c r="F62" s="1" t="str">
        <f t="shared" si="18"/>
        <v>N/A</v>
      </c>
      <c r="G62" s="1">
        <v>0</v>
      </c>
      <c r="H62" s="11" t="str">
        <f t="shared" si="19"/>
        <v>N/A</v>
      </c>
      <c r="I62" s="12" t="s">
        <v>1746</v>
      </c>
      <c r="J62" s="12" t="s">
        <v>1746</v>
      </c>
      <c r="K62" s="43" t="s">
        <v>739</v>
      </c>
      <c r="L62" s="9" t="str">
        <f t="shared" ref="L62:L69" si="33">IF(J62="Div by 0", "N/A", IF(OR(J62="N/A",K62="N/A"),"N/A", IF(J62&gt;VALUE(MID(K62,1,2)), "No", IF(J62&lt;-1*VALUE(MID(K62,1,2)), "No", "Yes"))))</f>
        <v>N/A</v>
      </c>
    </row>
    <row r="63" spans="1:12" x14ac:dyDescent="0.25">
      <c r="A63" s="3" t="s">
        <v>188</v>
      </c>
      <c r="B63" s="35" t="s">
        <v>213</v>
      </c>
      <c r="C63" s="1">
        <v>476862</v>
      </c>
      <c r="D63" s="1" t="str">
        <f t="shared" si="17"/>
        <v>N/A</v>
      </c>
      <c r="E63" s="1">
        <v>403317</v>
      </c>
      <c r="F63" s="1" t="str">
        <f t="shared" si="18"/>
        <v>N/A</v>
      </c>
      <c r="G63" s="1">
        <v>507610</v>
      </c>
      <c r="H63" s="11" t="str">
        <f t="shared" si="19"/>
        <v>N/A</v>
      </c>
      <c r="I63" s="12">
        <v>-15.4</v>
      </c>
      <c r="J63" s="12">
        <v>25.86</v>
      </c>
      <c r="K63" s="43" t="s">
        <v>739</v>
      </c>
      <c r="L63" s="9" t="str">
        <f t="shared" si="33"/>
        <v>Yes</v>
      </c>
    </row>
    <row r="64" spans="1:12" x14ac:dyDescent="0.25">
      <c r="A64" s="3" t="s">
        <v>189</v>
      </c>
      <c r="B64" s="35" t="s">
        <v>213</v>
      </c>
      <c r="C64" s="1">
        <v>0</v>
      </c>
      <c r="D64" s="1" t="str">
        <f t="shared" si="17"/>
        <v>N/A</v>
      </c>
      <c r="E64" s="1">
        <v>0</v>
      </c>
      <c r="F64" s="1" t="str">
        <f t="shared" si="18"/>
        <v>N/A</v>
      </c>
      <c r="G64" s="1">
        <v>0</v>
      </c>
      <c r="H64" s="11" t="str">
        <f t="shared" si="19"/>
        <v>N/A</v>
      </c>
      <c r="I64" s="12" t="s">
        <v>1746</v>
      </c>
      <c r="J64" s="12" t="s">
        <v>1746</v>
      </c>
      <c r="K64" s="43" t="s">
        <v>739</v>
      </c>
      <c r="L64" s="9" t="str">
        <f t="shared" si="33"/>
        <v>N/A</v>
      </c>
    </row>
    <row r="65" spans="1:12" x14ac:dyDescent="0.25">
      <c r="A65" s="3" t="s">
        <v>190</v>
      </c>
      <c r="B65" s="35" t="s">
        <v>213</v>
      </c>
      <c r="C65" s="1">
        <v>0</v>
      </c>
      <c r="D65" s="1" t="str">
        <f t="shared" si="17"/>
        <v>N/A</v>
      </c>
      <c r="E65" s="1">
        <v>0</v>
      </c>
      <c r="F65" s="1" t="str">
        <f t="shared" si="18"/>
        <v>N/A</v>
      </c>
      <c r="G65" s="1">
        <v>0</v>
      </c>
      <c r="H65" s="11" t="str">
        <f t="shared" si="19"/>
        <v>N/A</v>
      </c>
      <c r="I65" s="12" t="s">
        <v>1746</v>
      </c>
      <c r="J65" s="12" t="s">
        <v>1746</v>
      </c>
      <c r="K65" s="43" t="s">
        <v>739</v>
      </c>
      <c r="L65" s="9" t="str">
        <f t="shared" si="33"/>
        <v>N/A</v>
      </c>
    </row>
    <row r="66" spans="1:12" x14ac:dyDescent="0.25">
      <c r="A66" s="3" t="s">
        <v>191</v>
      </c>
      <c r="B66" s="35" t="s">
        <v>213</v>
      </c>
      <c r="C66" s="1">
        <v>14255</v>
      </c>
      <c r="D66" s="1" t="str">
        <f t="shared" si="17"/>
        <v>N/A</v>
      </c>
      <c r="E66" s="1">
        <v>16242</v>
      </c>
      <c r="F66" s="1" t="str">
        <f t="shared" si="18"/>
        <v>N/A</v>
      </c>
      <c r="G66" s="1">
        <v>24282</v>
      </c>
      <c r="H66" s="11" t="str">
        <f t="shared" si="19"/>
        <v>N/A</v>
      </c>
      <c r="I66" s="12">
        <v>13.94</v>
      </c>
      <c r="J66" s="12">
        <v>49.5</v>
      </c>
      <c r="K66" s="43" t="s">
        <v>739</v>
      </c>
      <c r="L66" s="9" t="str">
        <f t="shared" si="33"/>
        <v>No</v>
      </c>
    </row>
    <row r="67" spans="1:12" x14ac:dyDescent="0.25">
      <c r="A67" s="3" t="s">
        <v>192</v>
      </c>
      <c r="B67" s="35" t="s">
        <v>213</v>
      </c>
      <c r="C67" s="1">
        <v>397800</v>
      </c>
      <c r="D67" s="1" t="str">
        <f t="shared" si="17"/>
        <v>N/A</v>
      </c>
      <c r="E67" s="1">
        <v>329566</v>
      </c>
      <c r="F67" s="1" t="str">
        <f t="shared" si="18"/>
        <v>N/A</v>
      </c>
      <c r="G67" s="1">
        <v>429391</v>
      </c>
      <c r="H67" s="11" t="str">
        <f t="shared" si="19"/>
        <v>N/A</v>
      </c>
      <c r="I67" s="12">
        <v>-17.2</v>
      </c>
      <c r="J67" s="12">
        <v>30.29</v>
      </c>
      <c r="K67" s="43" t="s">
        <v>739</v>
      </c>
      <c r="L67" s="9" t="str">
        <f t="shared" si="33"/>
        <v>No</v>
      </c>
    </row>
    <row r="68" spans="1:12" x14ac:dyDescent="0.25">
      <c r="A68" s="2" t="s">
        <v>193</v>
      </c>
      <c r="B68" s="43" t="s">
        <v>213</v>
      </c>
      <c r="C68" s="1">
        <v>0</v>
      </c>
      <c r="D68" s="1" t="str">
        <f t="shared" si="17"/>
        <v>N/A</v>
      </c>
      <c r="E68" s="1">
        <v>0</v>
      </c>
      <c r="F68" s="1" t="str">
        <f t="shared" si="18"/>
        <v>N/A</v>
      </c>
      <c r="G68" s="1">
        <v>0</v>
      </c>
      <c r="H68" s="11" t="str">
        <f t="shared" si="19"/>
        <v>N/A</v>
      </c>
      <c r="I68" s="12" t="s">
        <v>1746</v>
      </c>
      <c r="J68" s="12" t="s">
        <v>1746</v>
      </c>
      <c r="K68" s="43" t="s">
        <v>739</v>
      </c>
      <c r="L68" s="9" t="str">
        <f t="shared" si="33"/>
        <v>N/A</v>
      </c>
    </row>
    <row r="69" spans="1:12" x14ac:dyDescent="0.25">
      <c r="A69" s="2" t="s">
        <v>194</v>
      </c>
      <c r="B69" s="43" t="s">
        <v>213</v>
      </c>
      <c r="C69" s="1">
        <v>476862</v>
      </c>
      <c r="D69" s="1" t="str">
        <f t="shared" si="17"/>
        <v>N/A</v>
      </c>
      <c r="E69" s="1">
        <v>403317</v>
      </c>
      <c r="F69" s="1" t="str">
        <f t="shared" si="18"/>
        <v>N/A</v>
      </c>
      <c r="G69" s="1">
        <v>507610</v>
      </c>
      <c r="H69" s="11" t="str">
        <f t="shared" si="19"/>
        <v>N/A</v>
      </c>
      <c r="I69" s="12">
        <v>-15.4</v>
      </c>
      <c r="J69" s="12">
        <v>25.86</v>
      </c>
      <c r="K69" s="43" t="s">
        <v>739</v>
      </c>
      <c r="L69" s="9" t="str">
        <f t="shared" si="33"/>
        <v>Yes</v>
      </c>
    </row>
    <row r="70" spans="1:12" x14ac:dyDescent="0.25">
      <c r="A70" s="44" t="s">
        <v>78</v>
      </c>
      <c r="B70" s="43" t="s">
        <v>294</v>
      </c>
      <c r="C70" s="13">
        <v>7.4331767147000001</v>
      </c>
      <c r="D70" s="11" t="str">
        <f>IF($B70="N/A","N/A",IF(C70&gt;=20,"No",IF(C70&lt;0,"No","Yes")))</f>
        <v>Yes</v>
      </c>
      <c r="E70" s="13">
        <v>7.7177735488000003</v>
      </c>
      <c r="F70" s="11" t="str">
        <f>IF($B70="N/A","N/A",IF(E70&gt;=20,"No",IF(E70&lt;0,"No","Yes")))</f>
        <v>Yes</v>
      </c>
      <c r="G70" s="13">
        <v>11.824325675000001</v>
      </c>
      <c r="H70" s="11" t="str">
        <f>IF($B70="N/A","N/A",IF(G70&gt;=20,"No",IF(G70&lt;0,"No","Yes")))</f>
        <v>Yes</v>
      </c>
      <c r="I70" s="12">
        <v>3.8290000000000002</v>
      </c>
      <c r="J70" s="12">
        <v>53.21</v>
      </c>
      <c r="K70" s="43" t="s">
        <v>739</v>
      </c>
      <c r="L70" s="9" t="str">
        <f t="shared" si="20"/>
        <v>No</v>
      </c>
    </row>
    <row r="71" spans="1:12" x14ac:dyDescent="0.25">
      <c r="A71" s="44" t="s">
        <v>79</v>
      </c>
      <c r="B71" s="35" t="s">
        <v>213</v>
      </c>
      <c r="C71" s="13">
        <v>3.3198344889000002</v>
      </c>
      <c r="D71" s="11" t="str">
        <f>IF($B71="N/A","N/A",IF(C71&gt;10,"No",IF(C71&lt;-10,"No","Yes")))</f>
        <v>N/A</v>
      </c>
      <c r="E71" s="13">
        <v>1.1247138886000001</v>
      </c>
      <c r="F71" s="11" t="str">
        <f>IF($B71="N/A","N/A",IF(E71&gt;10,"No",IF(E71&lt;-10,"No","Yes")))</f>
        <v>N/A</v>
      </c>
      <c r="G71" s="13">
        <v>2.8691554794999998</v>
      </c>
      <c r="H71" s="11" t="str">
        <f>IF($B71="N/A","N/A",IF(G71&gt;10,"No",IF(G71&lt;-10,"No","Yes")))</f>
        <v>N/A</v>
      </c>
      <c r="I71" s="12">
        <v>-66.099999999999994</v>
      </c>
      <c r="J71" s="12">
        <v>155.1</v>
      </c>
      <c r="K71" s="43" t="s">
        <v>739</v>
      </c>
      <c r="L71" s="9" t="str">
        <f t="shared" si="20"/>
        <v>No</v>
      </c>
    </row>
    <row r="72" spans="1:12" x14ac:dyDescent="0.25">
      <c r="A72" s="44" t="s">
        <v>80</v>
      </c>
      <c r="B72" s="35" t="s">
        <v>213</v>
      </c>
      <c r="C72" s="13">
        <v>1.9627399899999998E-2</v>
      </c>
      <c r="D72" s="11" t="str">
        <f>IF($B72="N/A","N/A",IF(C72&gt;10,"No",IF(C72&lt;-10,"No","Yes")))</f>
        <v>N/A</v>
      </c>
      <c r="E72" s="13">
        <v>4.8233343999999996E-3</v>
      </c>
      <c r="F72" s="11" t="str">
        <f>IF($B72="N/A","N/A",IF(E72&gt;10,"No",IF(E72&lt;-10,"No","Yes")))</f>
        <v>N/A</v>
      </c>
      <c r="G72" s="13">
        <v>5.9948924000000001E-3</v>
      </c>
      <c r="H72" s="11" t="str">
        <f>IF($B72="N/A","N/A",IF(G72&gt;10,"No",IF(G72&lt;-10,"No","Yes")))</f>
        <v>N/A</v>
      </c>
      <c r="I72" s="12">
        <v>-75.400000000000006</v>
      </c>
      <c r="J72" s="12">
        <v>24.29</v>
      </c>
      <c r="K72" s="43" t="s">
        <v>739</v>
      </c>
      <c r="L72" s="9" t="str">
        <f t="shared" si="20"/>
        <v>Yes</v>
      </c>
    </row>
    <row r="73" spans="1:12" x14ac:dyDescent="0.25">
      <c r="A73" s="44" t="s">
        <v>81</v>
      </c>
      <c r="B73" s="35" t="s">
        <v>213</v>
      </c>
      <c r="C73" s="13" t="s">
        <v>1746</v>
      </c>
      <c r="D73" s="11" t="str">
        <f>IF($B73="N/A","N/A",IF(C73&gt;10,"No",IF(C73&lt;-10,"No","Yes")))</f>
        <v>N/A</v>
      </c>
      <c r="E73" s="13" t="s">
        <v>1746</v>
      </c>
      <c r="F73" s="11" t="str">
        <f>IF($B73="N/A","N/A",IF(E73&gt;10,"No",IF(E73&lt;-10,"No","Yes")))</f>
        <v>N/A</v>
      </c>
      <c r="G73" s="13" t="s">
        <v>1746</v>
      </c>
      <c r="H73" s="11" t="str">
        <f>IF($B73="N/A","N/A",IF(G73&gt;10,"No",IF(G73&lt;-10,"No","Yes")))</f>
        <v>N/A</v>
      </c>
      <c r="I73" s="12" t="s">
        <v>1746</v>
      </c>
      <c r="J73" s="12" t="s">
        <v>1746</v>
      </c>
      <c r="K73" s="43" t="s">
        <v>739</v>
      </c>
      <c r="L73" s="9" t="str">
        <f t="shared" si="20"/>
        <v>N/A</v>
      </c>
    </row>
    <row r="74" spans="1:12" x14ac:dyDescent="0.25">
      <c r="A74" s="44" t="s">
        <v>121</v>
      </c>
      <c r="B74" s="35" t="s">
        <v>213</v>
      </c>
      <c r="C74" s="13" t="s">
        <v>1746</v>
      </c>
      <c r="D74" s="11" t="str">
        <f>IF($B74="N/A","N/A",IF(C74&gt;10,"No",IF(C74&lt;-10,"No","Yes")))</f>
        <v>N/A</v>
      </c>
      <c r="E74" s="13" t="s">
        <v>1746</v>
      </c>
      <c r="F74" s="11" t="str">
        <f>IF($B74="N/A","N/A",IF(E74&gt;10,"No",IF(E74&lt;-10,"No","Yes")))</f>
        <v>N/A</v>
      </c>
      <c r="G74" s="13" t="s">
        <v>1746</v>
      </c>
      <c r="H74" s="11" t="str">
        <f>IF($B74="N/A","N/A",IF(G74&gt;10,"No",IF(G74&lt;-10,"No","Yes")))</f>
        <v>N/A</v>
      </c>
      <c r="I74" s="12" t="s">
        <v>1746</v>
      </c>
      <c r="J74" s="12" t="s">
        <v>1746</v>
      </c>
      <c r="K74" s="43" t="s">
        <v>739</v>
      </c>
      <c r="L74" s="9" t="str">
        <f t="shared" si="20"/>
        <v>N/A</v>
      </c>
    </row>
    <row r="75" spans="1:12" x14ac:dyDescent="0.25">
      <c r="A75" s="44" t="s">
        <v>82</v>
      </c>
      <c r="B75" s="35" t="s">
        <v>213</v>
      </c>
      <c r="C75" s="13" t="s">
        <v>1746</v>
      </c>
      <c r="D75" s="11" t="str">
        <f>IF($B75="N/A","N/A",IF(C75&gt;10,"No",IF(C75&lt;-10,"No","Yes")))</f>
        <v>N/A</v>
      </c>
      <c r="E75" s="13" t="s">
        <v>1746</v>
      </c>
      <c r="F75" s="11" t="str">
        <f>IF($B75="N/A","N/A",IF(E75&gt;10,"No",IF(E75&lt;-10,"No","Yes")))</f>
        <v>N/A</v>
      </c>
      <c r="G75" s="13" t="s">
        <v>1746</v>
      </c>
      <c r="H75" s="11" t="str">
        <f>IF($B75="N/A","N/A",IF(G75&gt;10,"No",IF(G75&lt;-10,"No","Yes")))</f>
        <v>N/A</v>
      </c>
      <c r="I75" s="12" t="s">
        <v>1746</v>
      </c>
      <c r="J75" s="12" t="s">
        <v>1746</v>
      </c>
      <c r="K75" s="43" t="s">
        <v>739</v>
      </c>
      <c r="L75" s="9" t="str">
        <f t="shared" si="20"/>
        <v>N/A</v>
      </c>
    </row>
    <row r="76" spans="1:12" x14ac:dyDescent="0.25">
      <c r="A76" s="44" t="s">
        <v>195</v>
      </c>
      <c r="B76" s="35" t="s">
        <v>213</v>
      </c>
      <c r="C76" s="13">
        <v>61.771047779</v>
      </c>
      <c r="D76" s="11" t="str">
        <f t="shared" ref="D76:D98" si="34">IF($B76="N/A","N/A",IF(C76&gt;10,"No",IF(C76&lt;-10,"No","Yes")))</f>
        <v>N/A</v>
      </c>
      <c r="E76" s="13">
        <v>59.921089659000003</v>
      </c>
      <c r="F76" s="11" t="str">
        <f t="shared" ref="F76:F98" si="35">IF($B76="N/A","N/A",IF(E76&gt;10,"No",IF(E76&lt;-10,"No","Yes")))</f>
        <v>N/A</v>
      </c>
      <c r="G76" s="13">
        <v>57.499190829</v>
      </c>
      <c r="H76" s="11" t="str">
        <f t="shared" ref="H76:H98" si="36">IF($B76="N/A","N/A",IF(G76&gt;10,"No",IF(G76&lt;-10,"No","Yes")))</f>
        <v>N/A</v>
      </c>
      <c r="I76" s="12">
        <v>-2.99</v>
      </c>
      <c r="J76" s="12">
        <v>-4.04</v>
      </c>
      <c r="K76" s="43" t="s">
        <v>739</v>
      </c>
      <c r="L76" s="9" t="str">
        <f>IF(J76="Div by 0", "N/A", IF(OR(J76="N/A",K76="N/A"),"N/A", IF(J76&gt;VALUE(MID(K76,1,2)), "No", IF(J76&lt;-1*VALUE(MID(K76,1,2)), "No", "Yes"))))</f>
        <v>Yes</v>
      </c>
    </row>
    <row r="77" spans="1:12" x14ac:dyDescent="0.25">
      <c r="A77" s="44" t="s">
        <v>196</v>
      </c>
      <c r="B77" s="35" t="s">
        <v>213</v>
      </c>
      <c r="C77" s="13">
        <v>32.669548163999998</v>
      </c>
      <c r="D77" s="11" t="str">
        <f t="shared" si="34"/>
        <v>N/A</v>
      </c>
      <c r="E77" s="13">
        <v>37.069003031999998</v>
      </c>
      <c r="F77" s="11" t="str">
        <f t="shared" si="35"/>
        <v>N/A</v>
      </c>
      <c r="G77" s="13">
        <v>38.672123788</v>
      </c>
      <c r="H77" s="11" t="str">
        <f t="shared" si="36"/>
        <v>N/A</v>
      </c>
      <c r="I77" s="12">
        <v>13.47</v>
      </c>
      <c r="J77" s="12">
        <v>4.3250000000000002</v>
      </c>
      <c r="K77" s="43" t="s">
        <v>739</v>
      </c>
      <c r="L77" s="9" t="str">
        <f t="shared" ref="L77:L81" si="37">IF(J77="Div by 0", "N/A", IF(OR(J77="N/A",K77="N/A"),"N/A", IF(J77&gt;VALUE(MID(K77,1,2)), "No", IF(J77&lt;-1*VALUE(MID(K77,1,2)), "No", "Yes"))))</f>
        <v>Yes</v>
      </c>
    </row>
    <row r="78" spans="1:12" x14ac:dyDescent="0.25">
      <c r="A78" s="44" t="s">
        <v>197</v>
      </c>
      <c r="B78" s="35" t="s">
        <v>213</v>
      </c>
      <c r="C78" s="13">
        <v>9.756764E-4</v>
      </c>
      <c r="D78" s="11" t="str">
        <f t="shared" si="34"/>
        <v>N/A</v>
      </c>
      <c r="E78" s="13">
        <v>2.32089238E-2</v>
      </c>
      <c r="F78" s="11" t="str">
        <f t="shared" si="35"/>
        <v>N/A</v>
      </c>
      <c r="G78" s="13">
        <v>1.0440919999999999E-3</v>
      </c>
      <c r="H78" s="11" t="str">
        <f t="shared" si="36"/>
        <v>N/A</v>
      </c>
      <c r="I78" s="12">
        <v>2279</v>
      </c>
      <c r="J78" s="12">
        <v>-95.5</v>
      </c>
      <c r="K78" s="43" t="s">
        <v>739</v>
      </c>
      <c r="L78" s="9" t="str">
        <f t="shared" si="37"/>
        <v>No</v>
      </c>
    </row>
    <row r="79" spans="1:12" x14ac:dyDescent="0.25">
      <c r="A79" s="44" t="s">
        <v>198</v>
      </c>
      <c r="B79" s="35" t="s">
        <v>213</v>
      </c>
      <c r="C79" s="13">
        <v>62.377907385</v>
      </c>
      <c r="D79" s="11" t="str">
        <f t="shared" si="34"/>
        <v>N/A</v>
      </c>
      <c r="E79" s="13">
        <v>63.858615610999998</v>
      </c>
      <c r="F79" s="11" t="str">
        <f t="shared" si="35"/>
        <v>N/A</v>
      </c>
      <c r="G79" s="13">
        <v>58.664717349</v>
      </c>
      <c r="H79" s="11" t="str">
        <f t="shared" si="36"/>
        <v>N/A</v>
      </c>
      <c r="I79" s="12">
        <v>2.3740000000000001</v>
      </c>
      <c r="J79" s="12">
        <v>-8.1300000000000008</v>
      </c>
      <c r="K79" s="43" t="s">
        <v>739</v>
      </c>
      <c r="L79" s="9" t="str">
        <f t="shared" si="37"/>
        <v>Yes</v>
      </c>
    </row>
    <row r="80" spans="1:12" x14ac:dyDescent="0.25">
      <c r="A80" s="44" t="s">
        <v>199</v>
      </c>
      <c r="B80" s="35" t="s">
        <v>213</v>
      </c>
      <c r="C80" s="13">
        <v>30.103295622000001</v>
      </c>
      <c r="D80" s="11" t="str">
        <f t="shared" si="34"/>
        <v>N/A</v>
      </c>
      <c r="E80" s="13">
        <v>33.608247423000002</v>
      </c>
      <c r="F80" s="11" t="str">
        <f t="shared" si="35"/>
        <v>N/A</v>
      </c>
      <c r="G80" s="13">
        <v>39.639376218000002</v>
      </c>
      <c r="H80" s="11" t="str">
        <f t="shared" si="36"/>
        <v>N/A</v>
      </c>
      <c r="I80" s="12">
        <v>11.64</v>
      </c>
      <c r="J80" s="12">
        <v>17.95</v>
      </c>
      <c r="K80" s="43" t="s">
        <v>739</v>
      </c>
      <c r="L80" s="9" t="str">
        <f t="shared" si="37"/>
        <v>Yes</v>
      </c>
    </row>
    <row r="81" spans="1:12" x14ac:dyDescent="0.25">
      <c r="A81" s="44" t="s">
        <v>200</v>
      </c>
      <c r="B81" s="43" t="s">
        <v>213</v>
      </c>
      <c r="C81" s="13">
        <v>0</v>
      </c>
      <c r="D81" s="11" t="str">
        <f t="shared" si="34"/>
        <v>N/A</v>
      </c>
      <c r="E81" s="13">
        <v>2.9455081000000001E-2</v>
      </c>
      <c r="F81" s="11" t="str">
        <f t="shared" si="35"/>
        <v>N/A</v>
      </c>
      <c r="G81" s="13">
        <v>0</v>
      </c>
      <c r="H81" s="11" t="str">
        <f t="shared" si="36"/>
        <v>N/A</v>
      </c>
      <c r="I81" s="12" t="s">
        <v>1746</v>
      </c>
      <c r="J81" s="12">
        <v>-100</v>
      </c>
      <c r="K81" s="43" t="s">
        <v>739</v>
      </c>
      <c r="L81" s="9" t="str">
        <f t="shared" si="37"/>
        <v>No</v>
      </c>
    </row>
    <row r="82" spans="1:12" x14ac:dyDescent="0.25">
      <c r="A82" s="44" t="s">
        <v>73</v>
      </c>
      <c r="B82" s="35" t="s">
        <v>213</v>
      </c>
      <c r="C82" s="36">
        <v>1192585</v>
      </c>
      <c r="D82" s="11" t="str">
        <f t="shared" si="34"/>
        <v>N/A</v>
      </c>
      <c r="E82" s="36">
        <v>706517</v>
      </c>
      <c r="F82" s="11" t="str">
        <f t="shared" si="35"/>
        <v>N/A</v>
      </c>
      <c r="G82" s="36">
        <v>1162213</v>
      </c>
      <c r="H82" s="11" t="str">
        <f t="shared" si="36"/>
        <v>N/A</v>
      </c>
      <c r="I82" s="12">
        <v>-40.799999999999997</v>
      </c>
      <c r="J82" s="12">
        <v>64.5</v>
      </c>
      <c r="K82" s="43" t="s">
        <v>739</v>
      </c>
      <c r="L82" s="9" t="str">
        <f t="shared" si="20"/>
        <v>No</v>
      </c>
    </row>
    <row r="83" spans="1:12" x14ac:dyDescent="0.25">
      <c r="A83" s="44" t="s">
        <v>1268</v>
      </c>
      <c r="B83" s="35" t="s">
        <v>213</v>
      </c>
      <c r="C83" s="8">
        <v>36.322442424999998</v>
      </c>
      <c r="D83" s="11" t="str">
        <f t="shared" si="34"/>
        <v>N/A</v>
      </c>
      <c r="E83" s="8">
        <v>0.29949739359999999</v>
      </c>
      <c r="F83" s="11" t="str">
        <f t="shared" si="35"/>
        <v>N/A</v>
      </c>
      <c r="G83" s="8">
        <v>40.359899605000003</v>
      </c>
      <c r="H83" s="11" t="str">
        <f t="shared" si="36"/>
        <v>N/A</v>
      </c>
      <c r="I83" s="12">
        <v>-99.2</v>
      </c>
      <c r="J83" s="12">
        <v>13376</v>
      </c>
      <c r="K83" s="43" t="s">
        <v>739</v>
      </c>
      <c r="L83" s="9" t="str">
        <f t="shared" si="20"/>
        <v>No</v>
      </c>
    </row>
    <row r="84" spans="1:12" x14ac:dyDescent="0.25">
      <c r="A84" s="44" t="s">
        <v>1269</v>
      </c>
      <c r="B84" s="35" t="s">
        <v>213</v>
      </c>
      <c r="C84" s="8">
        <v>0</v>
      </c>
      <c r="D84" s="11" t="str">
        <f t="shared" si="34"/>
        <v>N/A</v>
      </c>
      <c r="E84" s="8">
        <v>0</v>
      </c>
      <c r="F84" s="11" t="str">
        <f t="shared" si="35"/>
        <v>N/A</v>
      </c>
      <c r="G84" s="8">
        <v>0</v>
      </c>
      <c r="H84" s="11" t="str">
        <f t="shared" si="36"/>
        <v>N/A</v>
      </c>
      <c r="I84" s="12" t="s">
        <v>1746</v>
      </c>
      <c r="J84" s="12" t="s">
        <v>1746</v>
      </c>
      <c r="K84" s="43" t="s">
        <v>739</v>
      </c>
      <c r="L84" s="9" t="str">
        <f t="shared" si="20"/>
        <v>N/A</v>
      </c>
    </row>
    <row r="85" spans="1:12" x14ac:dyDescent="0.25">
      <c r="A85" s="44" t="s">
        <v>1270</v>
      </c>
      <c r="B85" s="35" t="s">
        <v>213</v>
      </c>
      <c r="C85" s="8">
        <v>1.9762951906999999</v>
      </c>
      <c r="D85" s="11" t="str">
        <f t="shared" si="34"/>
        <v>N/A</v>
      </c>
      <c r="E85" s="8">
        <v>5.9132335103000004</v>
      </c>
      <c r="F85" s="11" t="str">
        <f t="shared" si="35"/>
        <v>N/A</v>
      </c>
      <c r="G85" s="8">
        <v>5.1298686213</v>
      </c>
      <c r="H85" s="11" t="str">
        <f t="shared" si="36"/>
        <v>N/A</v>
      </c>
      <c r="I85" s="12">
        <v>199.2</v>
      </c>
      <c r="J85" s="12">
        <v>-13.2</v>
      </c>
      <c r="K85" s="43" t="s">
        <v>739</v>
      </c>
      <c r="L85" s="9" t="str">
        <f t="shared" si="20"/>
        <v>Yes</v>
      </c>
    </row>
    <row r="86" spans="1:12" x14ac:dyDescent="0.25">
      <c r="A86" s="44" t="s">
        <v>1271</v>
      </c>
      <c r="B86" s="35" t="s">
        <v>213</v>
      </c>
      <c r="C86" s="8">
        <v>1.07329876E-2</v>
      </c>
      <c r="D86" s="11" t="str">
        <f t="shared" si="34"/>
        <v>N/A</v>
      </c>
      <c r="E86" s="8">
        <v>1.6076046294999999</v>
      </c>
      <c r="F86" s="11" t="str">
        <f t="shared" si="35"/>
        <v>N/A</v>
      </c>
      <c r="G86" s="8">
        <v>5.6788213999999998E-3</v>
      </c>
      <c r="H86" s="11" t="str">
        <f t="shared" si="36"/>
        <v>N/A</v>
      </c>
      <c r="I86" s="12">
        <v>14878</v>
      </c>
      <c r="J86" s="12">
        <v>-99.6</v>
      </c>
      <c r="K86" s="43" t="s">
        <v>739</v>
      </c>
      <c r="L86" s="9" t="str">
        <f t="shared" si="20"/>
        <v>No</v>
      </c>
    </row>
    <row r="87" spans="1:12" x14ac:dyDescent="0.25">
      <c r="A87" s="44" t="s">
        <v>1272</v>
      </c>
      <c r="B87" s="35" t="s">
        <v>213</v>
      </c>
      <c r="C87" s="8">
        <v>0.94961784689999995</v>
      </c>
      <c r="D87" s="11" t="str">
        <f t="shared" si="34"/>
        <v>N/A</v>
      </c>
      <c r="E87" s="8">
        <v>1.7062575988999999</v>
      </c>
      <c r="F87" s="11" t="str">
        <f t="shared" si="35"/>
        <v>N/A</v>
      </c>
      <c r="G87" s="8">
        <v>1.7066579018000001</v>
      </c>
      <c r="H87" s="11" t="str">
        <f t="shared" si="36"/>
        <v>N/A</v>
      </c>
      <c r="I87" s="12">
        <v>79.680000000000007</v>
      </c>
      <c r="J87" s="12">
        <v>2.35E-2</v>
      </c>
      <c r="K87" s="43" t="s">
        <v>739</v>
      </c>
      <c r="L87" s="9" t="str">
        <f t="shared" si="20"/>
        <v>Yes</v>
      </c>
    </row>
    <row r="88" spans="1:12" x14ac:dyDescent="0.25">
      <c r="A88" s="44" t="s">
        <v>1273</v>
      </c>
      <c r="B88" s="35" t="s">
        <v>213</v>
      </c>
      <c r="C88" s="8">
        <v>0</v>
      </c>
      <c r="D88" s="11" t="str">
        <f t="shared" si="34"/>
        <v>N/A</v>
      </c>
      <c r="E88" s="8">
        <v>0</v>
      </c>
      <c r="F88" s="11" t="str">
        <f t="shared" si="35"/>
        <v>N/A</v>
      </c>
      <c r="G88" s="8">
        <v>0</v>
      </c>
      <c r="H88" s="11" t="str">
        <f t="shared" si="36"/>
        <v>N/A</v>
      </c>
      <c r="I88" s="12" t="s">
        <v>1746</v>
      </c>
      <c r="J88" s="12" t="s">
        <v>1746</v>
      </c>
      <c r="K88" s="43" t="s">
        <v>739</v>
      </c>
      <c r="L88" s="9" t="str">
        <f t="shared" si="20"/>
        <v>N/A</v>
      </c>
    </row>
    <row r="89" spans="1:12" x14ac:dyDescent="0.25">
      <c r="A89" s="44" t="s">
        <v>1274</v>
      </c>
      <c r="B89" s="35" t="s">
        <v>213</v>
      </c>
      <c r="C89" s="8">
        <v>5.3664938000000002E-3</v>
      </c>
      <c r="D89" s="11" t="str">
        <f t="shared" si="34"/>
        <v>N/A</v>
      </c>
      <c r="E89" s="8">
        <v>1.0898534600000001E-2</v>
      </c>
      <c r="F89" s="11" t="str">
        <f t="shared" si="35"/>
        <v>N/A</v>
      </c>
      <c r="G89" s="8">
        <v>0.15943721159999999</v>
      </c>
      <c r="H89" s="11" t="str">
        <f t="shared" si="36"/>
        <v>N/A</v>
      </c>
      <c r="I89" s="12">
        <v>103.1</v>
      </c>
      <c r="J89" s="12">
        <v>1363</v>
      </c>
      <c r="K89" s="43" t="s">
        <v>739</v>
      </c>
      <c r="L89" s="9" t="str">
        <f t="shared" si="20"/>
        <v>No</v>
      </c>
    </row>
    <row r="90" spans="1:12" x14ac:dyDescent="0.25">
      <c r="A90" s="44" t="s">
        <v>1275</v>
      </c>
      <c r="B90" s="35" t="s">
        <v>213</v>
      </c>
      <c r="C90" s="8">
        <v>0</v>
      </c>
      <c r="D90" s="11" t="str">
        <f t="shared" si="34"/>
        <v>N/A</v>
      </c>
      <c r="E90" s="8">
        <v>0</v>
      </c>
      <c r="F90" s="11" t="str">
        <f t="shared" si="35"/>
        <v>N/A</v>
      </c>
      <c r="G90" s="8">
        <v>0</v>
      </c>
      <c r="H90" s="11" t="str">
        <f t="shared" si="36"/>
        <v>N/A</v>
      </c>
      <c r="I90" s="12" t="s">
        <v>1746</v>
      </c>
      <c r="J90" s="12" t="s">
        <v>1746</v>
      </c>
      <c r="K90" s="43" t="s">
        <v>739</v>
      </c>
      <c r="L90" s="9" t="str">
        <f t="shared" si="20"/>
        <v>N/A</v>
      </c>
    </row>
    <row r="91" spans="1:12" x14ac:dyDescent="0.25">
      <c r="A91" s="44" t="s">
        <v>1276</v>
      </c>
      <c r="B91" s="35" t="s">
        <v>213</v>
      </c>
      <c r="C91" s="8">
        <v>0</v>
      </c>
      <c r="D91" s="11" t="str">
        <f t="shared" si="34"/>
        <v>N/A</v>
      </c>
      <c r="E91" s="8">
        <v>0</v>
      </c>
      <c r="F91" s="11" t="str">
        <f t="shared" si="35"/>
        <v>N/A</v>
      </c>
      <c r="G91" s="8">
        <v>0</v>
      </c>
      <c r="H91" s="11" t="str">
        <f t="shared" si="36"/>
        <v>N/A</v>
      </c>
      <c r="I91" s="12" t="s">
        <v>1746</v>
      </c>
      <c r="J91" s="12" t="s">
        <v>1746</v>
      </c>
      <c r="K91" s="43" t="s">
        <v>739</v>
      </c>
      <c r="L91" s="9" t="str">
        <f t="shared" si="20"/>
        <v>N/A</v>
      </c>
    </row>
    <row r="92" spans="1:12" x14ac:dyDescent="0.25">
      <c r="A92" s="44" t="s">
        <v>1277</v>
      </c>
      <c r="B92" s="35" t="s">
        <v>213</v>
      </c>
      <c r="C92" s="8">
        <v>0</v>
      </c>
      <c r="D92" s="11" t="str">
        <f t="shared" si="34"/>
        <v>N/A</v>
      </c>
      <c r="E92" s="8">
        <v>0</v>
      </c>
      <c r="F92" s="11" t="str">
        <f t="shared" si="35"/>
        <v>N/A</v>
      </c>
      <c r="G92" s="8">
        <v>0</v>
      </c>
      <c r="H92" s="11" t="str">
        <f t="shared" si="36"/>
        <v>N/A</v>
      </c>
      <c r="I92" s="12" t="s">
        <v>1746</v>
      </c>
      <c r="J92" s="12" t="s">
        <v>1746</v>
      </c>
      <c r="K92" s="43" t="s">
        <v>739</v>
      </c>
      <c r="L92" s="9" t="str">
        <f t="shared" si="20"/>
        <v>N/A</v>
      </c>
    </row>
    <row r="93" spans="1:12" x14ac:dyDescent="0.25">
      <c r="A93" s="44" t="s">
        <v>1278</v>
      </c>
      <c r="B93" s="35" t="s">
        <v>213</v>
      </c>
      <c r="C93" s="8">
        <v>24.775089406999999</v>
      </c>
      <c r="D93" s="11" t="str">
        <f t="shared" si="34"/>
        <v>N/A</v>
      </c>
      <c r="E93" s="8">
        <v>25.769231313999999</v>
      </c>
      <c r="F93" s="11" t="str">
        <f t="shared" si="35"/>
        <v>N/A</v>
      </c>
      <c r="G93" s="8">
        <v>26.388880524000001</v>
      </c>
      <c r="H93" s="11" t="str">
        <f t="shared" si="36"/>
        <v>N/A</v>
      </c>
      <c r="I93" s="12">
        <v>4.0129999999999999</v>
      </c>
      <c r="J93" s="12">
        <v>2.4049999999999998</v>
      </c>
      <c r="K93" s="43" t="s">
        <v>739</v>
      </c>
      <c r="L93" s="9" t="str">
        <f t="shared" si="20"/>
        <v>Yes</v>
      </c>
    </row>
    <row r="94" spans="1:12" x14ac:dyDescent="0.25">
      <c r="A94" s="44" t="s">
        <v>1279</v>
      </c>
      <c r="B94" s="35" t="s">
        <v>213</v>
      </c>
      <c r="C94" s="8">
        <v>0</v>
      </c>
      <c r="D94" s="11" t="str">
        <f t="shared" si="34"/>
        <v>N/A</v>
      </c>
      <c r="E94" s="8">
        <v>0</v>
      </c>
      <c r="F94" s="11" t="str">
        <f t="shared" si="35"/>
        <v>N/A</v>
      </c>
      <c r="G94" s="8">
        <v>0</v>
      </c>
      <c r="H94" s="11" t="str">
        <f t="shared" si="36"/>
        <v>N/A</v>
      </c>
      <c r="I94" s="12" t="s">
        <v>1746</v>
      </c>
      <c r="J94" s="12" t="s">
        <v>1746</v>
      </c>
      <c r="K94" s="43" t="s">
        <v>739</v>
      </c>
      <c r="L94" s="9" t="str">
        <f t="shared" si="20"/>
        <v>N/A</v>
      </c>
    </row>
    <row r="95" spans="1:12" x14ac:dyDescent="0.25">
      <c r="A95" s="44" t="s">
        <v>1280</v>
      </c>
      <c r="B95" s="43" t="s">
        <v>213</v>
      </c>
      <c r="C95" s="13">
        <v>0</v>
      </c>
      <c r="D95" s="11" t="str">
        <f t="shared" si="34"/>
        <v>N/A</v>
      </c>
      <c r="E95" s="13">
        <v>0</v>
      </c>
      <c r="F95" s="11" t="str">
        <f t="shared" si="35"/>
        <v>N/A</v>
      </c>
      <c r="G95" s="13">
        <v>0</v>
      </c>
      <c r="H95" s="11" t="str">
        <f t="shared" si="36"/>
        <v>N/A</v>
      </c>
      <c r="I95" s="12" t="s">
        <v>1746</v>
      </c>
      <c r="J95" s="12" t="s">
        <v>1746</v>
      </c>
      <c r="K95" s="43" t="s">
        <v>739</v>
      </c>
      <c r="L95" s="9" t="str">
        <f t="shared" si="20"/>
        <v>N/A</v>
      </c>
    </row>
    <row r="96" spans="1:12" x14ac:dyDescent="0.25">
      <c r="A96" s="44" t="s">
        <v>1281</v>
      </c>
      <c r="B96" s="43" t="s">
        <v>213</v>
      </c>
      <c r="C96" s="13">
        <v>0</v>
      </c>
      <c r="D96" s="11" t="str">
        <f t="shared" si="34"/>
        <v>N/A</v>
      </c>
      <c r="E96" s="13">
        <v>0</v>
      </c>
      <c r="F96" s="11" t="str">
        <f t="shared" si="35"/>
        <v>N/A</v>
      </c>
      <c r="G96" s="13">
        <v>0</v>
      </c>
      <c r="H96" s="11" t="str">
        <f t="shared" si="36"/>
        <v>N/A</v>
      </c>
      <c r="I96" s="12" t="s">
        <v>1746</v>
      </c>
      <c r="J96" s="12" t="s">
        <v>1746</v>
      </c>
      <c r="K96" s="43" t="s">
        <v>739</v>
      </c>
      <c r="L96" s="9" t="str">
        <f t="shared" si="20"/>
        <v>N/A</v>
      </c>
    </row>
    <row r="97" spans="1:12" x14ac:dyDescent="0.25">
      <c r="A97" s="44" t="s">
        <v>1282</v>
      </c>
      <c r="B97" s="35" t="s">
        <v>213</v>
      </c>
      <c r="C97" s="8">
        <v>0.14858479690000001</v>
      </c>
      <c r="D97" s="11" t="str">
        <f t="shared" si="34"/>
        <v>N/A</v>
      </c>
      <c r="E97" s="8">
        <v>0.135028598</v>
      </c>
      <c r="F97" s="11" t="str">
        <f t="shared" si="35"/>
        <v>N/A</v>
      </c>
      <c r="G97" s="8">
        <v>0.66442209819999998</v>
      </c>
      <c r="H97" s="11" t="str">
        <f t="shared" si="36"/>
        <v>N/A</v>
      </c>
      <c r="I97" s="12">
        <v>-9.1199999999999992</v>
      </c>
      <c r="J97" s="12">
        <v>392.1</v>
      </c>
      <c r="K97" s="43" t="s">
        <v>739</v>
      </c>
      <c r="L97" s="9" t="str">
        <f t="shared" si="20"/>
        <v>No</v>
      </c>
    </row>
    <row r="98" spans="1:12" x14ac:dyDescent="0.25">
      <c r="A98" s="44" t="s">
        <v>1283</v>
      </c>
      <c r="B98" s="35" t="s">
        <v>213</v>
      </c>
      <c r="C98" s="8">
        <v>35.811870851999998</v>
      </c>
      <c r="D98" s="11" t="str">
        <f t="shared" si="34"/>
        <v>N/A</v>
      </c>
      <c r="E98" s="8">
        <v>64.558248421000002</v>
      </c>
      <c r="F98" s="11" t="str">
        <f t="shared" si="35"/>
        <v>N/A</v>
      </c>
      <c r="G98" s="8">
        <v>25.585155217000001</v>
      </c>
      <c r="H98" s="11" t="str">
        <f t="shared" si="36"/>
        <v>N/A</v>
      </c>
      <c r="I98" s="12">
        <v>80.27</v>
      </c>
      <c r="J98" s="12">
        <v>-60.4</v>
      </c>
      <c r="K98" s="43" t="s">
        <v>739</v>
      </c>
      <c r="L98" s="9" t="str">
        <f t="shared" si="20"/>
        <v>No</v>
      </c>
    </row>
    <row r="99" spans="1:12" x14ac:dyDescent="0.25">
      <c r="A99" s="44" t="s">
        <v>1284</v>
      </c>
      <c r="B99" s="51"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3" t="s">
        <v>739</v>
      </c>
      <c r="L99" s="9" t="str">
        <f t="shared" si="20"/>
        <v>N/A</v>
      </c>
    </row>
    <row r="100" spans="1:12" x14ac:dyDescent="0.25">
      <c r="A100" s="44" t="s">
        <v>107</v>
      </c>
      <c r="B100" s="35" t="s">
        <v>213</v>
      </c>
      <c r="C100" s="45">
        <v>2643952633</v>
      </c>
      <c r="D100" s="11" t="str">
        <f>IF($B100="N/A","N/A",IF(C100&gt;10,"No",IF(C100&lt;-10,"No","Yes")))</f>
        <v>N/A</v>
      </c>
      <c r="E100" s="45">
        <v>2775440847</v>
      </c>
      <c r="F100" s="11" t="str">
        <f>IF($B100="N/A","N/A",IF(E100&gt;10,"No",IF(E100&lt;-10,"No","Yes")))</f>
        <v>N/A</v>
      </c>
      <c r="G100" s="45">
        <v>3858366235</v>
      </c>
      <c r="H100" s="11" t="str">
        <f>IF($B100="N/A","N/A",IF(G100&gt;10,"No",IF(G100&lt;-10,"No","Yes")))</f>
        <v>N/A</v>
      </c>
      <c r="I100" s="12">
        <v>4.9729999999999999</v>
      </c>
      <c r="J100" s="12">
        <v>39.020000000000003</v>
      </c>
      <c r="K100" s="43" t="s">
        <v>739</v>
      </c>
      <c r="L100" s="9" t="str">
        <f t="shared" ref="L100:L111" si="38">IF(J100="Div by 0", "N/A", IF(K100="N/A","N/A", IF(J100&gt;VALUE(MID(K100,1,2)), "No", IF(J100&lt;-1*VALUE(MID(K100,1,2)), "No", "Yes"))))</f>
        <v>No</v>
      </c>
    </row>
    <row r="101" spans="1:12" x14ac:dyDescent="0.25">
      <c r="A101" s="44" t="s">
        <v>455</v>
      </c>
      <c r="B101" s="35" t="s">
        <v>213</v>
      </c>
      <c r="C101" s="45">
        <v>2252489826</v>
      </c>
      <c r="D101" s="11" t="str">
        <f>IF($B101="N/A","N/A",IF(C101&gt;10,"No",IF(C101&lt;-10,"No","Yes")))</f>
        <v>N/A</v>
      </c>
      <c r="E101" s="45">
        <v>2362803743</v>
      </c>
      <c r="F101" s="11" t="str">
        <f>IF($B101="N/A","N/A",IF(E101&gt;10,"No",IF(E101&lt;-10,"No","Yes")))</f>
        <v>N/A</v>
      </c>
      <c r="G101" s="45">
        <v>3401785297</v>
      </c>
      <c r="H101" s="11" t="str">
        <f>IF($B101="N/A","N/A",IF(G101&gt;10,"No",IF(G101&lt;-10,"No","Yes")))</f>
        <v>N/A</v>
      </c>
      <c r="I101" s="12">
        <v>4.8970000000000002</v>
      </c>
      <c r="J101" s="12">
        <v>43.97</v>
      </c>
      <c r="K101" s="43" t="s">
        <v>739</v>
      </c>
      <c r="L101" s="9" t="str">
        <f t="shared" si="38"/>
        <v>No</v>
      </c>
    </row>
    <row r="102" spans="1:12" x14ac:dyDescent="0.25">
      <c r="A102" s="44" t="s">
        <v>456</v>
      </c>
      <c r="B102" s="35" t="s">
        <v>213</v>
      </c>
      <c r="C102" s="45">
        <v>391462807</v>
      </c>
      <c r="D102" s="11" t="str">
        <f>IF($B102="N/A","N/A",IF(C102&gt;10,"No",IF(C102&lt;-10,"No","Yes")))</f>
        <v>N/A</v>
      </c>
      <c r="E102" s="45">
        <v>412637104</v>
      </c>
      <c r="F102" s="11" t="str">
        <f>IF($B102="N/A","N/A",IF(E102&gt;10,"No",IF(E102&lt;-10,"No","Yes")))</f>
        <v>N/A</v>
      </c>
      <c r="G102" s="45">
        <v>456580938</v>
      </c>
      <c r="H102" s="11" t="str">
        <f>IF($B102="N/A","N/A",IF(G102&gt;10,"No",IF(G102&lt;-10,"No","Yes")))</f>
        <v>N/A</v>
      </c>
      <c r="I102" s="12">
        <v>5.4089999999999998</v>
      </c>
      <c r="J102" s="12">
        <v>10.65</v>
      </c>
      <c r="K102" s="43" t="s">
        <v>739</v>
      </c>
      <c r="L102" s="9" t="str">
        <f t="shared" si="38"/>
        <v>Yes</v>
      </c>
    </row>
    <row r="103" spans="1:12" x14ac:dyDescent="0.25">
      <c r="A103" s="44" t="s">
        <v>457</v>
      </c>
      <c r="B103" s="35" t="s">
        <v>213</v>
      </c>
      <c r="C103" s="45">
        <v>0</v>
      </c>
      <c r="D103" s="11" t="str">
        <f>IF($B103="N/A","N/A",IF(C103&gt;10,"No",IF(C103&lt;-10,"No","Yes")))</f>
        <v>N/A</v>
      </c>
      <c r="E103" s="45">
        <v>0</v>
      </c>
      <c r="F103" s="11" t="str">
        <f>IF($B103="N/A","N/A",IF(E103&gt;10,"No",IF(E103&lt;-10,"No","Yes")))</f>
        <v>N/A</v>
      </c>
      <c r="G103" s="45">
        <v>0</v>
      </c>
      <c r="H103" s="11" t="str">
        <f>IF($B103="N/A","N/A",IF(G103&gt;10,"No",IF(G103&lt;-10,"No","Yes")))</f>
        <v>N/A</v>
      </c>
      <c r="I103" s="12" t="s">
        <v>1746</v>
      </c>
      <c r="J103" s="12" t="s">
        <v>1746</v>
      </c>
      <c r="K103" s="43" t="s">
        <v>739</v>
      </c>
      <c r="L103" s="9" t="str">
        <f t="shared" si="38"/>
        <v>N/A</v>
      </c>
    </row>
    <row r="104" spans="1:12" x14ac:dyDescent="0.25">
      <c r="A104" s="44" t="s">
        <v>108</v>
      </c>
      <c r="B104" s="52" t="s">
        <v>295</v>
      </c>
      <c r="C104" s="8">
        <v>1.0442722583999999</v>
      </c>
      <c r="D104" s="11" t="str">
        <f>IF($B104="N/A","N/A",IF(C104&gt;2,"No",IF(C104&lt;0.9,"No","Yes")))</f>
        <v>Yes</v>
      </c>
      <c r="E104" s="8">
        <v>1.754937068</v>
      </c>
      <c r="F104" s="11" t="str">
        <f>IF($B104="N/A","N/A",IF(E104&gt;2,"No",IF(E104&lt;0.9,"No","Yes")))</f>
        <v>Yes</v>
      </c>
      <c r="G104" s="8">
        <v>1.1361469842</v>
      </c>
      <c r="H104" s="11" t="str">
        <f>IF($B104="N/A","N/A",IF(G104&gt;2,"No",IF(G104&lt;0.9,"No","Yes")))</f>
        <v>Yes</v>
      </c>
      <c r="I104" s="12">
        <v>68.05</v>
      </c>
      <c r="J104" s="12">
        <v>-35.299999999999997</v>
      </c>
      <c r="K104" s="43" t="s">
        <v>739</v>
      </c>
      <c r="L104" s="9" t="str">
        <f t="shared" si="38"/>
        <v>No</v>
      </c>
    </row>
    <row r="105" spans="1:12" x14ac:dyDescent="0.25">
      <c r="A105" s="44" t="s">
        <v>458</v>
      </c>
      <c r="B105" s="52" t="s">
        <v>295</v>
      </c>
      <c r="C105" s="8">
        <v>1.0399472854</v>
      </c>
      <c r="D105" s="11" t="str">
        <f>IF($B105="N/A","N/A",IF(C105&gt;2,"No",IF(C105&lt;0.9,"No","Yes")))</f>
        <v>Yes</v>
      </c>
      <c r="E105" s="8">
        <v>2.3173096592000002</v>
      </c>
      <c r="F105" s="11" t="str">
        <f>IF($B105="N/A","N/A",IF(E105&gt;2,"No",IF(E105&lt;0.9,"No","Yes")))</f>
        <v>No</v>
      </c>
      <c r="G105" s="8">
        <v>1.1911745925999999</v>
      </c>
      <c r="H105" s="11" t="str">
        <f>IF($B105="N/A","N/A",IF(G105&gt;2,"No",IF(G105&lt;0.9,"No","Yes")))</f>
        <v>Yes</v>
      </c>
      <c r="I105" s="12">
        <v>122.8</v>
      </c>
      <c r="J105" s="12">
        <v>-48.6</v>
      </c>
      <c r="K105" s="43" t="s">
        <v>739</v>
      </c>
      <c r="L105" s="9" t="str">
        <f t="shared" si="38"/>
        <v>No</v>
      </c>
    </row>
    <row r="106" spans="1:12" x14ac:dyDescent="0.25">
      <c r="A106" s="44" t="s">
        <v>459</v>
      </c>
      <c r="B106" s="52" t="s">
        <v>295</v>
      </c>
      <c r="C106" s="8">
        <v>1.0442988284000001</v>
      </c>
      <c r="D106" s="11" t="str">
        <f>IF($B106="N/A","N/A",IF(C106&gt;2,"No",IF(C106&lt;0.9,"No","Yes")))</f>
        <v>Yes</v>
      </c>
      <c r="E106" s="8">
        <v>1.3449872181</v>
      </c>
      <c r="F106" s="11" t="str">
        <f>IF($B106="N/A","N/A",IF(E106&gt;2,"No",IF(E106&lt;0.9,"No","Yes")))</f>
        <v>Yes</v>
      </c>
      <c r="G106" s="8">
        <v>1.0346110611999999</v>
      </c>
      <c r="H106" s="11" t="str">
        <f>IF($B106="N/A","N/A",IF(G106&gt;2,"No",IF(G106&lt;0.9,"No","Yes")))</f>
        <v>Yes</v>
      </c>
      <c r="I106" s="12">
        <v>28.79</v>
      </c>
      <c r="J106" s="12">
        <v>-23.1</v>
      </c>
      <c r="K106" s="43" t="s">
        <v>739</v>
      </c>
      <c r="L106" s="9" t="str">
        <f t="shared" si="38"/>
        <v>Yes</v>
      </c>
    </row>
    <row r="107" spans="1:12" x14ac:dyDescent="0.25">
      <c r="A107" s="44" t="s">
        <v>460</v>
      </c>
      <c r="B107" s="52" t="s">
        <v>295</v>
      </c>
      <c r="C107" s="8">
        <v>0</v>
      </c>
      <c r="D107" s="11" t="str">
        <f>IF($B107="N/A","N/A",IF(C107&gt;2,"No",IF(C107&lt;0.9,"No","Yes")))</f>
        <v>No</v>
      </c>
      <c r="E107" s="8">
        <v>0</v>
      </c>
      <c r="F107" s="11" t="str">
        <f>IF($B107="N/A","N/A",IF(E107&gt;2,"No",IF(E107&lt;0.9,"No","Yes")))</f>
        <v>No</v>
      </c>
      <c r="G107" s="8">
        <v>0</v>
      </c>
      <c r="H107" s="11" t="str">
        <f>IF($B107="N/A","N/A",IF(G107&gt;2,"No",IF(G107&lt;0.9,"No","Yes")))</f>
        <v>No</v>
      </c>
      <c r="I107" s="12" t="s">
        <v>1746</v>
      </c>
      <c r="J107" s="12" t="s">
        <v>1746</v>
      </c>
      <c r="K107" s="43" t="s">
        <v>739</v>
      </c>
      <c r="L107" s="9" t="str">
        <f t="shared" si="38"/>
        <v>N/A</v>
      </c>
    </row>
    <row r="108" spans="1:12" x14ac:dyDescent="0.25">
      <c r="A108" s="44" t="s">
        <v>1285</v>
      </c>
      <c r="B108" s="35" t="s">
        <v>213</v>
      </c>
      <c r="C108" s="45">
        <v>282.64022697000001</v>
      </c>
      <c r="D108" s="11" t="str">
        <f>IF($B108="N/A","N/A",IF(C108&gt;10,"No",IF(C108&lt;-10,"No","Yes")))</f>
        <v>N/A</v>
      </c>
      <c r="E108" s="45">
        <v>501.54792808000002</v>
      </c>
      <c r="F108" s="11" t="str">
        <f>IF($B108="N/A","N/A",IF(E108&gt;10,"No",IF(E108&lt;-10,"No","Yes")))</f>
        <v>N/A</v>
      </c>
      <c r="G108" s="45">
        <v>397.52521645000002</v>
      </c>
      <c r="H108" s="11" t="str">
        <f>IF($B108="N/A","N/A",IF(G108&gt;10,"No",IF(G108&lt;-10,"No","Yes")))</f>
        <v>N/A</v>
      </c>
      <c r="I108" s="12">
        <v>77.45</v>
      </c>
      <c r="J108" s="12">
        <v>-20.7</v>
      </c>
      <c r="K108" s="43" t="s">
        <v>739</v>
      </c>
      <c r="L108" s="9" t="str">
        <f t="shared" si="38"/>
        <v>Yes</v>
      </c>
    </row>
    <row r="109" spans="1:12" x14ac:dyDescent="0.25">
      <c r="A109" s="44" t="s">
        <v>1286</v>
      </c>
      <c r="B109" s="35" t="s">
        <v>213</v>
      </c>
      <c r="C109" s="45">
        <v>426.81162713999998</v>
      </c>
      <c r="D109" s="11" t="str">
        <f>IF($B109="N/A","N/A",IF(C109&gt;10,"No",IF(C109&lt;-10,"No","Yes")))</f>
        <v>N/A</v>
      </c>
      <c r="E109" s="45">
        <v>976.42288077000001</v>
      </c>
      <c r="F109" s="11" t="str">
        <f>IF($B109="N/A","N/A",IF(E109&gt;10,"No",IF(E109&lt;-10,"No","Yes")))</f>
        <v>N/A</v>
      </c>
      <c r="G109" s="45">
        <v>613.58833975000005</v>
      </c>
      <c r="H109" s="11" t="str">
        <f>IF($B109="N/A","N/A",IF(G109&gt;10,"No",IF(G109&lt;-10,"No","Yes")))</f>
        <v>N/A</v>
      </c>
      <c r="I109" s="12">
        <v>128.80000000000001</v>
      </c>
      <c r="J109" s="12">
        <v>-37.200000000000003</v>
      </c>
      <c r="K109" s="43" t="s">
        <v>739</v>
      </c>
      <c r="L109" s="9" t="str">
        <f t="shared" si="38"/>
        <v>No</v>
      </c>
    </row>
    <row r="110" spans="1:12" x14ac:dyDescent="0.25">
      <c r="A110" s="44" t="s">
        <v>1287</v>
      </c>
      <c r="B110" s="35" t="s">
        <v>213</v>
      </c>
      <c r="C110" s="45">
        <v>95.507758455000001</v>
      </c>
      <c r="D110" s="11" t="str">
        <f>IF($B110="N/A","N/A",IF(C110&gt;10,"No",IF(C110&lt;-10,"No","Yes")))</f>
        <v>N/A</v>
      </c>
      <c r="E110" s="45">
        <v>135.23764552</v>
      </c>
      <c r="F110" s="11" t="str">
        <f>IF($B110="N/A","N/A",IF(E110&gt;10,"No",IF(E110&lt;-10,"No","Yes")))</f>
        <v>N/A</v>
      </c>
      <c r="G110" s="45">
        <v>106.79121748999999</v>
      </c>
      <c r="H110" s="11" t="str">
        <f>IF($B110="N/A","N/A",IF(G110&gt;10,"No",IF(G110&lt;-10,"No","Yes")))</f>
        <v>N/A</v>
      </c>
      <c r="I110" s="12">
        <v>41.6</v>
      </c>
      <c r="J110" s="12">
        <v>-21</v>
      </c>
      <c r="K110" s="43" t="s">
        <v>739</v>
      </c>
      <c r="L110" s="9" t="str">
        <f t="shared" si="38"/>
        <v>Yes</v>
      </c>
    </row>
    <row r="111" spans="1:12" x14ac:dyDescent="0.25">
      <c r="A111" s="44" t="s">
        <v>1288</v>
      </c>
      <c r="B111" s="35" t="s">
        <v>213</v>
      </c>
      <c r="C111" s="45">
        <v>0</v>
      </c>
      <c r="D111" s="11" t="str">
        <f>IF($B111="N/A","N/A",IF(C111&gt;10,"No",IF(C111&lt;-10,"No","Yes")))</f>
        <v>N/A</v>
      </c>
      <c r="E111" s="45">
        <v>0</v>
      </c>
      <c r="F111" s="11" t="str">
        <f>IF($B111="N/A","N/A",IF(E111&gt;10,"No",IF(E111&lt;-10,"No","Yes")))</f>
        <v>N/A</v>
      </c>
      <c r="G111" s="45">
        <v>0</v>
      </c>
      <c r="H111" s="11" t="str">
        <f>IF($B111="N/A","N/A",IF(G111&gt;10,"No",IF(G111&lt;-10,"No","Yes")))</f>
        <v>N/A</v>
      </c>
      <c r="I111" s="12" t="s">
        <v>1746</v>
      </c>
      <c r="J111" s="12" t="s">
        <v>1746</v>
      </c>
      <c r="K111" s="43" t="s">
        <v>739</v>
      </c>
      <c r="L111" s="9" t="str">
        <f t="shared" si="38"/>
        <v>N/A</v>
      </c>
    </row>
    <row r="112" spans="1:12" x14ac:dyDescent="0.25">
      <c r="A112" s="44" t="s">
        <v>325</v>
      </c>
      <c r="B112" s="43" t="s">
        <v>296</v>
      </c>
      <c r="C112" s="8">
        <v>98.267803052999994</v>
      </c>
      <c r="D112" s="11" t="str">
        <f>IF(OR($B112="N/A",$C112="N/A"),"N/A",IF(C112&gt;98,"Yes","No"))</f>
        <v>Yes</v>
      </c>
      <c r="E112" s="8">
        <v>99.134838846999997</v>
      </c>
      <c r="F112" s="11" t="str">
        <f>IF(OR($B112="N/A",$E112="N/A"),"N/A",IF(E112&gt;98,"Yes","No"))</f>
        <v>Yes</v>
      </c>
      <c r="G112" s="8">
        <v>97.935087808000006</v>
      </c>
      <c r="H112" s="11" t="str">
        <f t="shared" ref="H112:H115" si="39">IF($B112="N/A","N/A",IF(G112&gt;98,"Yes","No"))</f>
        <v>No</v>
      </c>
      <c r="I112" s="12">
        <v>0.88229999999999997</v>
      </c>
      <c r="J112" s="12">
        <v>-1.21</v>
      </c>
      <c r="K112" s="43" t="s">
        <v>739</v>
      </c>
      <c r="L112" s="9" t="str">
        <f>IF(J112="Div by 0", "N/A", IF(OR(J112="N/A",K112="N/A"),"N/A", IF(J112&gt;VALUE(MID(K112,1,2)), "No", IF(J112&lt;-1*VALUE(MID(K112,1,2)), "No", "Yes"))))</f>
        <v>Yes</v>
      </c>
    </row>
    <row r="113" spans="1:12" x14ac:dyDescent="0.25">
      <c r="A113" s="44" t="s">
        <v>461</v>
      </c>
      <c r="B113" s="43" t="s">
        <v>296</v>
      </c>
      <c r="C113" s="8">
        <v>96.230049718000004</v>
      </c>
      <c r="D113" s="11" t="str">
        <f t="shared" ref="D113:D115" si="40">IF(OR($B113="N/A",$C113="N/A"),"N/A",IF(C113&gt;98,"Yes","No"))</f>
        <v>No</v>
      </c>
      <c r="E113" s="8">
        <v>99.229918303999995</v>
      </c>
      <c r="F113" s="11" t="str">
        <f t="shared" ref="F113:F115" si="41">IF(OR($B113="N/A",$E113="N/A"),"N/A",IF(E113&gt;98,"Yes","No"))</f>
        <v>Yes</v>
      </c>
      <c r="G113" s="8">
        <v>98.391339889999998</v>
      </c>
      <c r="H113" s="11" t="str">
        <f t="shared" si="39"/>
        <v>Yes</v>
      </c>
      <c r="I113" s="12">
        <v>3.117</v>
      </c>
      <c r="J113" s="12">
        <v>-0.84499999999999997</v>
      </c>
      <c r="K113" s="43" t="s">
        <v>739</v>
      </c>
      <c r="L113" s="9" t="str">
        <f t="shared" ref="L113:L115" si="42">IF(J113="Div by 0", "N/A", IF(OR(J113="N/A",K113="N/A"),"N/A", IF(J113&gt;VALUE(MID(K113,1,2)), "No", IF(J113&lt;-1*VALUE(MID(K113,1,2)), "No", "Yes"))))</f>
        <v>Yes</v>
      </c>
    </row>
    <row r="114" spans="1:12" x14ac:dyDescent="0.25">
      <c r="A114" s="44" t="s">
        <v>462</v>
      </c>
      <c r="B114" s="43" t="s">
        <v>296</v>
      </c>
      <c r="C114" s="8">
        <v>99.211511926</v>
      </c>
      <c r="D114" s="11" t="str">
        <f t="shared" si="40"/>
        <v>Yes</v>
      </c>
      <c r="E114" s="8">
        <v>97.147653086999995</v>
      </c>
      <c r="F114" s="11" t="str">
        <f t="shared" si="41"/>
        <v>No</v>
      </c>
      <c r="G114" s="8">
        <v>93.323811587999998</v>
      </c>
      <c r="H114" s="11" t="str">
        <f t="shared" si="39"/>
        <v>No</v>
      </c>
      <c r="I114" s="12">
        <v>-2.08</v>
      </c>
      <c r="J114" s="12">
        <v>-3.94</v>
      </c>
      <c r="K114" s="43" t="s">
        <v>739</v>
      </c>
      <c r="L114" s="9" t="str">
        <f t="shared" si="42"/>
        <v>Yes</v>
      </c>
    </row>
    <row r="115" spans="1:12" x14ac:dyDescent="0.25">
      <c r="A115" s="44" t="s">
        <v>463</v>
      </c>
      <c r="B115" s="43" t="s">
        <v>296</v>
      </c>
      <c r="C115" s="8">
        <v>0</v>
      </c>
      <c r="D115" s="11" t="str">
        <f t="shared" si="40"/>
        <v>No</v>
      </c>
      <c r="E115" s="8">
        <v>0</v>
      </c>
      <c r="F115" s="11" t="str">
        <f t="shared" si="41"/>
        <v>No</v>
      </c>
      <c r="G115" s="8">
        <v>0</v>
      </c>
      <c r="H115" s="11" t="str">
        <f t="shared" si="39"/>
        <v>No</v>
      </c>
      <c r="I115" s="12" t="s">
        <v>1746</v>
      </c>
      <c r="J115" s="12" t="s">
        <v>1746</v>
      </c>
      <c r="K115" s="43" t="s">
        <v>739</v>
      </c>
      <c r="L115" s="9" t="str">
        <f t="shared" si="42"/>
        <v>N/A</v>
      </c>
    </row>
    <row r="116" spans="1:12" x14ac:dyDescent="0.25">
      <c r="A116" s="3" t="s">
        <v>464</v>
      </c>
      <c r="B116" s="43" t="s">
        <v>213</v>
      </c>
      <c r="C116" s="1">
        <v>1013765</v>
      </c>
      <c r="D116" s="11" t="str">
        <f>IF($B116="N/A","N/A",IF(C116&gt;10,"No",IF(C116&lt;-10,"No","Yes")))</f>
        <v>N/A</v>
      </c>
      <c r="E116" s="1">
        <v>926284</v>
      </c>
      <c r="F116" s="11" t="str">
        <f>IF($B116="N/A","N/A",IF(E116&gt;10,"No",IF(E116&lt;-10,"No","Yes")))</f>
        <v>N/A</v>
      </c>
      <c r="G116" s="1">
        <v>1050956</v>
      </c>
      <c r="H116" s="11" t="str">
        <f>IF($B116="N/A","N/A",IF(G116&gt;10,"No",IF(G116&lt;-10,"No","Yes")))</f>
        <v>N/A</v>
      </c>
      <c r="I116" s="12">
        <v>-8.6300000000000008</v>
      </c>
      <c r="J116" s="12">
        <v>13.46</v>
      </c>
      <c r="K116" s="43" t="s">
        <v>739</v>
      </c>
      <c r="L116" s="9" t="str">
        <f>IF(J116="Div by 0", "N/A", IF(OR(J116="N/A",K116="N/A"),"N/A", IF(J116&gt;VALUE(MID(K116,1,2)), "No", IF(J116&lt;-1*VALUE(MID(K116,1,2)), "No", "Yes"))))</f>
        <v>Yes</v>
      </c>
    </row>
    <row r="117" spans="1:12" x14ac:dyDescent="0.25">
      <c r="A117" s="3" t="s">
        <v>211</v>
      </c>
      <c r="B117" s="43" t="s">
        <v>213</v>
      </c>
      <c r="C117" s="8">
        <v>0</v>
      </c>
      <c r="D117" s="11" t="str">
        <f>IF($B117="N/A","N/A",IF(C117&gt;10,"No",IF(C117&lt;-10,"No","Yes")))</f>
        <v>N/A</v>
      </c>
      <c r="E117" s="8">
        <v>0</v>
      </c>
      <c r="F117" s="11" t="str">
        <f>IF($B117="N/A","N/A",IF(E117&gt;10,"No",IF(E117&lt;-10,"No","Yes")))</f>
        <v>N/A</v>
      </c>
      <c r="G117" s="8">
        <v>46.179383342000001</v>
      </c>
      <c r="H117" s="11" t="str">
        <f>IF($B117="N/A","N/A",IF(G117&gt;10,"No",IF(G117&lt;-10,"No","Yes")))</f>
        <v>N/A</v>
      </c>
      <c r="I117" s="12" t="s">
        <v>1746</v>
      </c>
      <c r="J117" s="12" t="s">
        <v>1746</v>
      </c>
      <c r="K117" s="43" t="s">
        <v>739</v>
      </c>
      <c r="L117" s="9" t="str">
        <f>IF(J117="Div by 0", "N/A", IF(OR(J117="N/A",K117="N/A"),"N/A", IF(J117&gt;VALUE(MID(K117,1,2)), "No", IF(J117&lt;-1*VALUE(MID(K117,1,2)), "No", "Yes"))))</f>
        <v>N/A</v>
      </c>
    </row>
    <row r="118" spans="1:12" x14ac:dyDescent="0.25">
      <c r="A118" s="4" t="s">
        <v>1627</v>
      </c>
      <c r="B118" s="43" t="s">
        <v>213</v>
      </c>
      <c r="C118" s="14">
        <v>387858082</v>
      </c>
      <c r="D118" s="11" t="str">
        <f>IF($B118="N/A","N/A",IF(C118&gt;10,"No",IF(C118&lt;-10,"No","Yes")))</f>
        <v>N/A</v>
      </c>
      <c r="E118" s="14">
        <v>431378525</v>
      </c>
      <c r="F118" s="11" t="str">
        <f>IF($B118="N/A","N/A",IF(E118&gt;10,"No",IF(E118&lt;-10,"No","Yes")))</f>
        <v>N/A</v>
      </c>
      <c r="G118" s="14">
        <v>438214627</v>
      </c>
      <c r="H118" s="11" t="str">
        <f>IF($B118="N/A","N/A",IF(G118&gt;10,"No",IF(G118&lt;-10,"No","Yes")))</f>
        <v>N/A</v>
      </c>
      <c r="I118" s="12">
        <v>11.22</v>
      </c>
      <c r="J118" s="12">
        <v>1.585</v>
      </c>
      <c r="K118" s="43" t="s">
        <v>739</v>
      </c>
      <c r="L118" s="9" t="str">
        <f>IF(J118="Div by 0", "N/A", IF(K118="N/A","N/A", IF(J118&gt;VALUE(MID(K118,1,2)), "No", IF(J118&lt;-1*VALUE(MID(K118,1,2)), "No", "Yes"))))</f>
        <v>Yes</v>
      </c>
    </row>
    <row r="119" spans="1:12" x14ac:dyDescent="0.25">
      <c r="A119" s="4" t="s">
        <v>1628</v>
      </c>
      <c r="B119" s="43" t="s">
        <v>213</v>
      </c>
      <c r="C119" s="14">
        <v>2546240219</v>
      </c>
      <c r="D119" s="11" t="str">
        <f>IF($B119="N/A","N/A",IF(C119&gt;10,"No",IF(C119&lt;-10,"No","Yes")))</f>
        <v>N/A</v>
      </c>
      <c r="E119" s="14">
        <v>2439289252</v>
      </c>
      <c r="F119" s="11" t="str">
        <f>IF($B119="N/A","N/A",IF(E119&gt;10,"No",IF(E119&lt;-10,"No","Yes")))</f>
        <v>N/A</v>
      </c>
      <c r="G119" s="14">
        <v>2589788810</v>
      </c>
      <c r="H119" s="11" t="str">
        <f>IF($B119="N/A","N/A",IF(G119&gt;10,"No",IF(G119&lt;-10,"No","Yes")))</f>
        <v>N/A</v>
      </c>
      <c r="I119" s="12">
        <v>-4.2</v>
      </c>
      <c r="J119" s="12">
        <v>6.17</v>
      </c>
      <c r="K119" s="43" t="s">
        <v>739</v>
      </c>
      <c r="L119" s="9" t="str">
        <f>IF(J119="Div by 0", "N/A", IF(K119="N/A","N/A", IF(J119&gt;VALUE(MID(K119,1,2)), "No", IF(J119&lt;-1*VALUE(MID(K119,1,2)), "No", "Yes"))))</f>
        <v>Yes</v>
      </c>
    </row>
    <row r="120" spans="1:12" x14ac:dyDescent="0.25">
      <c r="A120" s="4" t="s">
        <v>1629</v>
      </c>
      <c r="B120" s="43" t="s">
        <v>213</v>
      </c>
      <c r="C120" s="1">
        <v>420415</v>
      </c>
      <c r="D120" s="11" t="str">
        <f>IF($B120="N/A","N/A",IF(C120&gt;10,"No",IF(C120&lt;-10,"No","Yes")))</f>
        <v>N/A</v>
      </c>
      <c r="E120" s="1">
        <v>386601</v>
      </c>
      <c r="F120" s="11" t="str">
        <f>IF($B120="N/A","N/A",IF(E120&gt;10,"No",IF(E120&lt;-10,"No","Yes")))</f>
        <v>N/A</v>
      </c>
      <c r="G120" s="1">
        <v>445421</v>
      </c>
      <c r="H120" s="11" t="str">
        <f>IF($B120="N/A","N/A",IF(G120&gt;10,"No",IF(G120&lt;-10,"No","Yes")))</f>
        <v>N/A</v>
      </c>
      <c r="I120" s="12">
        <v>-8.0399999999999991</v>
      </c>
      <c r="J120" s="12">
        <v>15.21</v>
      </c>
      <c r="K120" s="43" t="s">
        <v>739</v>
      </c>
      <c r="L120" s="9" t="str">
        <f>IF(J120="Div by 0", "N/A", IF(K120="N/A","N/A", IF(J120&gt;VALUE(MID(K120,1,2)), "No", IF(J120&lt;-1*VALUE(MID(K120,1,2)), "No", "Yes"))))</f>
        <v>Yes</v>
      </c>
    </row>
    <row r="121" spans="1:12" x14ac:dyDescent="0.25">
      <c r="A121" s="4" t="s">
        <v>1630</v>
      </c>
      <c r="B121" s="5" t="s">
        <v>213</v>
      </c>
      <c r="C121" s="1">
        <v>2247</v>
      </c>
      <c r="D121" s="9" t="str">
        <f t="shared" ref="D121:H134" si="43">IF($B121="N/A","N/A",IF(C121&lt;0,"No","Yes"))</f>
        <v>N/A</v>
      </c>
      <c r="E121" s="1">
        <v>440</v>
      </c>
      <c r="F121" s="9" t="str">
        <f t="shared" si="43"/>
        <v>N/A</v>
      </c>
      <c r="G121" s="1">
        <v>1743</v>
      </c>
      <c r="H121" s="9" t="str">
        <f t="shared" si="43"/>
        <v>N/A</v>
      </c>
      <c r="I121" s="12">
        <v>-80.400000000000006</v>
      </c>
      <c r="J121" s="12">
        <v>296.10000000000002</v>
      </c>
      <c r="K121" s="5" t="s">
        <v>739</v>
      </c>
      <c r="L121" s="9" t="str">
        <f t="shared" ref="L121:L142" si="44">IF(J121="Div by 0", "N/A", IF(OR(J121="N/A",K121="N/A"),"N/A", IF(J121&gt;VALUE(MID(K121,1,2)), "No", IF(J121&lt;-1*VALUE(MID(K121,1,2)), "No", "Yes"))))</f>
        <v>No</v>
      </c>
    </row>
    <row r="122" spans="1:12" x14ac:dyDescent="0.25">
      <c r="A122" s="4" t="s">
        <v>1631</v>
      </c>
      <c r="B122" s="5" t="s">
        <v>213</v>
      </c>
      <c r="C122" s="1">
        <v>88385</v>
      </c>
      <c r="D122" s="9" t="str">
        <f t="shared" si="43"/>
        <v>N/A</v>
      </c>
      <c r="E122" s="1">
        <v>115606</v>
      </c>
      <c r="F122" s="9" t="str">
        <f t="shared" si="43"/>
        <v>N/A</v>
      </c>
      <c r="G122" s="1">
        <v>129490</v>
      </c>
      <c r="H122" s="9" t="str">
        <f t="shared" si="43"/>
        <v>N/A</v>
      </c>
      <c r="I122" s="12">
        <v>30.8</v>
      </c>
      <c r="J122" s="12">
        <v>12.01</v>
      </c>
      <c r="K122" s="5" t="s">
        <v>739</v>
      </c>
      <c r="L122" s="9" t="str">
        <f t="shared" si="44"/>
        <v>Yes</v>
      </c>
    </row>
    <row r="123" spans="1:12" x14ac:dyDescent="0.25">
      <c r="A123" s="4" t="s">
        <v>1632</v>
      </c>
      <c r="B123" s="5" t="s">
        <v>213</v>
      </c>
      <c r="C123" s="1">
        <v>159164</v>
      </c>
      <c r="D123" s="9" t="str">
        <f t="shared" si="43"/>
        <v>N/A</v>
      </c>
      <c r="E123" s="1">
        <v>135065</v>
      </c>
      <c r="F123" s="9" t="str">
        <f t="shared" si="43"/>
        <v>N/A</v>
      </c>
      <c r="G123" s="1">
        <v>158434</v>
      </c>
      <c r="H123" s="9" t="str">
        <f t="shared" si="43"/>
        <v>N/A</v>
      </c>
      <c r="I123" s="12">
        <v>-15.1</v>
      </c>
      <c r="J123" s="12">
        <v>17.3</v>
      </c>
      <c r="K123" s="5" t="s">
        <v>739</v>
      </c>
      <c r="L123" s="9" t="str">
        <f t="shared" si="44"/>
        <v>Yes</v>
      </c>
    </row>
    <row r="124" spans="1:12" x14ac:dyDescent="0.25">
      <c r="A124" s="4" t="s">
        <v>1633</v>
      </c>
      <c r="B124" s="5" t="s">
        <v>213</v>
      </c>
      <c r="C124" s="1">
        <v>170619</v>
      </c>
      <c r="D124" s="9" t="str">
        <f t="shared" si="43"/>
        <v>N/A</v>
      </c>
      <c r="E124" s="1">
        <v>135490</v>
      </c>
      <c r="F124" s="9" t="str">
        <f t="shared" si="43"/>
        <v>N/A</v>
      </c>
      <c r="G124" s="1">
        <v>155754</v>
      </c>
      <c r="H124" s="9" t="str">
        <f t="shared" si="43"/>
        <v>N/A</v>
      </c>
      <c r="I124" s="12">
        <v>-20.6</v>
      </c>
      <c r="J124" s="12">
        <v>14.96</v>
      </c>
      <c r="K124" s="5" t="s">
        <v>739</v>
      </c>
      <c r="L124" s="9" t="str">
        <f t="shared" si="44"/>
        <v>Yes</v>
      </c>
    </row>
    <row r="125" spans="1:12" x14ac:dyDescent="0.25">
      <c r="A125" s="2" t="s">
        <v>1634</v>
      </c>
      <c r="B125" s="5" t="s">
        <v>213</v>
      </c>
      <c r="C125" s="13" t="s">
        <v>213</v>
      </c>
      <c r="D125" s="9" t="str">
        <f t="shared" si="43"/>
        <v>N/A</v>
      </c>
      <c r="E125" s="13">
        <v>31.907592022999999</v>
      </c>
      <c r="F125" s="9" t="str">
        <f t="shared" si="43"/>
        <v>N/A</v>
      </c>
      <c r="G125" s="13">
        <v>32.845080144000001</v>
      </c>
      <c r="H125" s="9" t="str">
        <f t="shared" si="43"/>
        <v>N/A</v>
      </c>
      <c r="I125" s="12" t="s">
        <v>213</v>
      </c>
      <c r="J125" s="12">
        <v>2.9380000000000002</v>
      </c>
      <c r="K125" s="43" t="s">
        <v>739</v>
      </c>
      <c r="L125" s="9" t="str">
        <f>IF(J125="Div by 0", "N/A", IF(OR(J125="N/A",K125="N/A"),"N/A", IF(J125&gt;VALUE(MID(K125,1,2)), "No", IF(J125&lt;-1*VALUE(MID(K125,1,2)), "No", "Yes"))))</f>
        <v>Yes</v>
      </c>
    </row>
    <row r="126" spans="1:12" ht="25" x14ac:dyDescent="0.25">
      <c r="A126" s="2" t="s">
        <v>1635</v>
      </c>
      <c r="B126" s="5" t="s">
        <v>213</v>
      </c>
      <c r="C126" s="13" t="s">
        <v>213</v>
      </c>
      <c r="D126" s="9" t="str">
        <f t="shared" si="43"/>
        <v>N/A</v>
      </c>
      <c r="E126" s="13">
        <v>0.35567914509999998</v>
      </c>
      <c r="F126" s="9" t="str">
        <f t="shared" si="43"/>
        <v>N/A</v>
      </c>
      <c r="G126" s="13">
        <v>1.2687898089</v>
      </c>
      <c r="H126" s="9" t="str">
        <f t="shared" si="43"/>
        <v>N/A</v>
      </c>
      <c r="I126" s="12" t="s">
        <v>213</v>
      </c>
      <c r="J126" s="12">
        <v>256.7</v>
      </c>
      <c r="K126" s="5" t="s">
        <v>739</v>
      </c>
      <c r="L126" s="9" t="str">
        <f t="shared" ref="L126:L129" si="45">IF(J126="Div by 0", "N/A", IF(OR(J126="N/A",K126="N/A"),"N/A", IF(J126&gt;VALUE(MID(K126,1,2)), "No", IF(J126&lt;-1*VALUE(MID(K126,1,2)), "No", "Yes"))))</f>
        <v>No</v>
      </c>
    </row>
    <row r="127" spans="1:12" ht="25" x14ac:dyDescent="0.25">
      <c r="A127" s="2" t="s">
        <v>1636</v>
      </c>
      <c r="B127" s="5" t="s">
        <v>213</v>
      </c>
      <c r="C127" s="13" t="s">
        <v>213</v>
      </c>
      <c r="D127" s="9" t="str">
        <f t="shared" si="43"/>
        <v>N/A</v>
      </c>
      <c r="E127" s="13">
        <v>35.325861099999997</v>
      </c>
      <c r="F127" s="9" t="str">
        <f t="shared" si="43"/>
        <v>N/A</v>
      </c>
      <c r="G127" s="13">
        <v>35.514562095000002</v>
      </c>
      <c r="H127" s="9" t="str">
        <f t="shared" si="43"/>
        <v>N/A</v>
      </c>
      <c r="I127" s="12" t="s">
        <v>213</v>
      </c>
      <c r="J127" s="12">
        <v>0.53420000000000001</v>
      </c>
      <c r="K127" s="5" t="s">
        <v>739</v>
      </c>
      <c r="L127" s="9" t="str">
        <f t="shared" si="45"/>
        <v>Yes</v>
      </c>
    </row>
    <row r="128" spans="1:12" ht="25" x14ac:dyDescent="0.25">
      <c r="A128" s="2" t="s">
        <v>1637</v>
      </c>
      <c r="B128" s="5" t="s">
        <v>213</v>
      </c>
      <c r="C128" s="13" t="s">
        <v>213</v>
      </c>
      <c r="D128" s="9" t="str">
        <f t="shared" si="43"/>
        <v>N/A</v>
      </c>
      <c r="E128" s="13">
        <v>31.537127019</v>
      </c>
      <c r="F128" s="9" t="str">
        <f t="shared" si="43"/>
        <v>N/A</v>
      </c>
      <c r="G128" s="13">
        <v>33.942699707999999</v>
      </c>
      <c r="H128" s="9" t="str">
        <f t="shared" si="43"/>
        <v>N/A</v>
      </c>
      <c r="I128" s="12" t="s">
        <v>213</v>
      </c>
      <c r="J128" s="12">
        <v>7.6280000000000001</v>
      </c>
      <c r="K128" s="5" t="s">
        <v>739</v>
      </c>
      <c r="L128" s="9" t="str">
        <f t="shared" si="45"/>
        <v>Yes</v>
      </c>
    </row>
    <row r="129" spans="1:12" ht="25" x14ac:dyDescent="0.25">
      <c r="A129" s="2" t="s">
        <v>1638</v>
      </c>
      <c r="B129" s="5" t="s">
        <v>213</v>
      </c>
      <c r="C129" s="13" t="s">
        <v>213</v>
      </c>
      <c r="D129" s="9" t="str">
        <f t="shared" si="43"/>
        <v>N/A</v>
      </c>
      <c r="E129" s="13">
        <v>40.762234837999998</v>
      </c>
      <c r="F129" s="9" t="str">
        <f t="shared" si="43"/>
        <v>N/A</v>
      </c>
      <c r="G129" s="13">
        <v>40.207862210000002</v>
      </c>
      <c r="H129" s="9" t="str">
        <f t="shared" si="43"/>
        <v>N/A</v>
      </c>
      <c r="I129" s="12" t="s">
        <v>213</v>
      </c>
      <c r="J129" s="12">
        <v>-1.36</v>
      </c>
      <c r="K129" s="5" t="s">
        <v>739</v>
      </c>
      <c r="L129" s="9" t="str">
        <f t="shared" si="45"/>
        <v>Yes</v>
      </c>
    </row>
    <row r="130" spans="1:12" ht="25" x14ac:dyDescent="0.25">
      <c r="A130" s="2" t="s">
        <v>1639</v>
      </c>
      <c r="B130" s="5" t="s">
        <v>213</v>
      </c>
      <c r="C130" s="13">
        <v>0</v>
      </c>
      <c r="D130" s="9" t="str">
        <f t="shared" si="43"/>
        <v>N/A</v>
      </c>
      <c r="E130" s="13">
        <v>0</v>
      </c>
      <c r="F130" s="9" t="str">
        <f t="shared" si="43"/>
        <v>N/A</v>
      </c>
      <c r="G130" s="13">
        <v>17.144903361000001</v>
      </c>
      <c r="H130" s="9" t="str">
        <f t="shared" si="43"/>
        <v>N/A</v>
      </c>
      <c r="I130" s="12" t="s">
        <v>1746</v>
      </c>
      <c r="J130" s="12" t="s">
        <v>1746</v>
      </c>
      <c r="K130" s="43" t="s">
        <v>739</v>
      </c>
      <c r="L130" s="9" t="str">
        <f>IF(J130="Div by 0", "N/A", IF(OR(J130="N/A",K130="N/A"),"N/A", IF(J130&gt;VALUE(MID(K130,1,2)), "No", IF(J130&lt;-1*VALUE(MID(K130,1,2)), "No", "Yes"))))</f>
        <v>N/A</v>
      </c>
    </row>
    <row r="131" spans="1:12" ht="25" x14ac:dyDescent="0.25">
      <c r="A131" s="2" t="s">
        <v>1640</v>
      </c>
      <c r="B131" s="5" t="s">
        <v>213</v>
      </c>
      <c r="C131" s="13">
        <v>0</v>
      </c>
      <c r="D131" s="9" t="str">
        <f t="shared" si="43"/>
        <v>N/A</v>
      </c>
      <c r="E131" s="13">
        <v>0</v>
      </c>
      <c r="F131" s="9" t="str">
        <f t="shared" si="43"/>
        <v>N/A</v>
      </c>
      <c r="G131" s="13">
        <v>5.3356282272</v>
      </c>
      <c r="H131" s="9" t="str">
        <f t="shared" si="43"/>
        <v>N/A</v>
      </c>
      <c r="I131" s="12" t="s">
        <v>1746</v>
      </c>
      <c r="J131" s="12" t="s">
        <v>1746</v>
      </c>
      <c r="K131" s="5" t="s">
        <v>739</v>
      </c>
      <c r="L131" s="9" t="str">
        <f t="shared" si="44"/>
        <v>N/A</v>
      </c>
    </row>
    <row r="132" spans="1:12" ht="25" x14ac:dyDescent="0.25">
      <c r="A132" s="2" t="s">
        <v>496</v>
      </c>
      <c r="B132" s="5" t="s">
        <v>213</v>
      </c>
      <c r="C132" s="13">
        <v>0</v>
      </c>
      <c r="D132" s="9" t="str">
        <f t="shared" si="43"/>
        <v>N/A</v>
      </c>
      <c r="E132" s="13">
        <v>0</v>
      </c>
      <c r="F132" s="9" t="str">
        <f t="shared" si="43"/>
        <v>N/A</v>
      </c>
      <c r="G132" s="13">
        <v>31.919067109</v>
      </c>
      <c r="H132" s="9" t="str">
        <f t="shared" si="43"/>
        <v>N/A</v>
      </c>
      <c r="I132" s="12" t="s">
        <v>1746</v>
      </c>
      <c r="J132" s="12" t="s">
        <v>1746</v>
      </c>
      <c r="K132" s="5" t="s">
        <v>739</v>
      </c>
      <c r="L132" s="9" t="str">
        <f t="shared" si="44"/>
        <v>N/A</v>
      </c>
    </row>
    <row r="133" spans="1:12" ht="25" x14ac:dyDescent="0.25">
      <c r="A133" s="2" t="s">
        <v>497</v>
      </c>
      <c r="B133" s="5" t="s">
        <v>213</v>
      </c>
      <c r="C133" s="13">
        <v>0</v>
      </c>
      <c r="D133" s="9" t="str">
        <f t="shared" si="43"/>
        <v>N/A</v>
      </c>
      <c r="E133" s="13">
        <v>0</v>
      </c>
      <c r="F133" s="9" t="str">
        <f t="shared" si="43"/>
        <v>N/A</v>
      </c>
      <c r="G133" s="13">
        <v>8.2116212428999997</v>
      </c>
      <c r="H133" s="9" t="str">
        <f t="shared" si="43"/>
        <v>N/A</v>
      </c>
      <c r="I133" s="12" t="s">
        <v>1746</v>
      </c>
      <c r="J133" s="12" t="s">
        <v>1746</v>
      </c>
      <c r="K133" s="5" t="s">
        <v>739</v>
      </c>
      <c r="L133" s="9" t="str">
        <f t="shared" si="44"/>
        <v>N/A</v>
      </c>
    </row>
    <row r="134" spans="1:12" ht="25" x14ac:dyDescent="0.25">
      <c r="A134" s="2" t="s">
        <v>498</v>
      </c>
      <c r="B134" s="5" t="s">
        <v>213</v>
      </c>
      <c r="C134" s="13">
        <v>0</v>
      </c>
      <c r="D134" s="9" t="str">
        <f t="shared" si="43"/>
        <v>N/A</v>
      </c>
      <c r="E134" s="13">
        <v>0</v>
      </c>
      <c r="F134" s="9" t="str">
        <f t="shared" si="43"/>
        <v>N/A</v>
      </c>
      <c r="G134" s="13">
        <v>14.081179296</v>
      </c>
      <c r="H134" s="9" t="str">
        <f t="shared" si="43"/>
        <v>N/A</v>
      </c>
      <c r="I134" s="12" t="s">
        <v>1746</v>
      </c>
      <c r="J134" s="12" t="s">
        <v>1746</v>
      </c>
      <c r="K134" s="5" t="s">
        <v>739</v>
      </c>
      <c r="L134" s="9" t="str">
        <f t="shared" si="44"/>
        <v>N/A</v>
      </c>
    </row>
    <row r="135" spans="1:12" ht="25" x14ac:dyDescent="0.25">
      <c r="A135" s="2" t="s">
        <v>499</v>
      </c>
      <c r="B135" s="35" t="s">
        <v>213</v>
      </c>
      <c r="C135" s="13">
        <v>0</v>
      </c>
      <c r="D135" s="11" t="str">
        <f t="shared" ref="D135:D141" si="46">IF($B135="N/A","N/A",IF(C135&gt;10,"No",IF(C135&lt;-10,"No","Yes")))</f>
        <v>N/A</v>
      </c>
      <c r="E135" s="13">
        <v>0</v>
      </c>
      <c r="F135" s="11" t="str">
        <f t="shared" ref="F135:F141" si="47">IF($B135="N/A","N/A",IF(E135&gt;10,"No",IF(E135&lt;-10,"No","Yes")))</f>
        <v>N/A</v>
      </c>
      <c r="G135" s="13">
        <v>2.4695736999999999E-3</v>
      </c>
      <c r="H135" s="11" t="str">
        <f t="shared" ref="H135:H141" si="48">IF($B135="N/A","N/A",IF(G135&gt;10,"No",IF(G135&lt;-10,"No","Yes")))</f>
        <v>N/A</v>
      </c>
      <c r="I135" s="12" t="s">
        <v>1746</v>
      </c>
      <c r="J135" s="12" t="s">
        <v>1746</v>
      </c>
      <c r="K135" s="5" t="s">
        <v>739</v>
      </c>
      <c r="L135" s="9" t="str">
        <f t="shared" si="44"/>
        <v>N/A</v>
      </c>
    </row>
    <row r="136" spans="1:12" ht="25" x14ac:dyDescent="0.25">
      <c r="A136" s="2" t="s">
        <v>500</v>
      </c>
      <c r="B136" s="35" t="s">
        <v>213</v>
      </c>
      <c r="C136" s="13">
        <v>0</v>
      </c>
      <c r="D136" s="11" t="str">
        <f t="shared" si="46"/>
        <v>N/A</v>
      </c>
      <c r="E136" s="13">
        <v>0</v>
      </c>
      <c r="F136" s="11" t="str">
        <f t="shared" si="47"/>
        <v>N/A</v>
      </c>
      <c r="G136" s="13">
        <v>3.4798538900000002E-2</v>
      </c>
      <c r="H136" s="11" t="str">
        <f t="shared" si="48"/>
        <v>N/A</v>
      </c>
      <c r="I136" s="12" t="s">
        <v>1746</v>
      </c>
      <c r="J136" s="12" t="s">
        <v>1746</v>
      </c>
      <c r="K136" s="5" t="s">
        <v>739</v>
      </c>
      <c r="L136" s="9" t="str">
        <f t="shared" si="44"/>
        <v>N/A</v>
      </c>
    </row>
    <row r="137" spans="1:12" ht="25" x14ac:dyDescent="0.25">
      <c r="A137" s="2" t="s">
        <v>501</v>
      </c>
      <c r="B137" s="35" t="s">
        <v>213</v>
      </c>
      <c r="C137" s="13">
        <v>0</v>
      </c>
      <c r="D137" s="11" t="str">
        <f t="shared" si="46"/>
        <v>N/A</v>
      </c>
      <c r="E137" s="13">
        <v>0</v>
      </c>
      <c r="F137" s="11" t="str">
        <f t="shared" si="47"/>
        <v>N/A</v>
      </c>
      <c r="G137" s="13">
        <v>3.2104458500000002E-2</v>
      </c>
      <c r="H137" s="11" t="str">
        <f t="shared" si="48"/>
        <v>N/A</v>
      </c>
      <c r="I137" s="12" t="s">
        <v>1746</v>
      </c>
      <c r="J137" s="12" t="s">
        <v>1746</v>
      </c>
      <c r="K137" s="5" t="s">
        <v>739</v>
      </c>
      <c r="L137" s="9" t="str">
        <f t="shared" si="44"/>
        <v>N/A</v>
      </c>
    </row>
    <row r="138" spans="1:12" ht="25" x14ac:dyDescent="0.25">
      <c r="A138" s="2" t="s">
        <v>502</v>
      </c>
      <c r="B138" s="35" t="s">
        <v>213</v>
      </c>
      <c r="C138" s="13">
        <v>0</v>
      </c>
      <c r="D138" s="11" t="str">
        <f t="shared" si="46"/>
        <v>N/A</v>
      </c>
      <c r="E138" s="13">
        <v>0</v>
      </c>
      <c r="F138" s="11" t="str">
        <f t="shared" si="47"/>
        <v>N/A</v>
      </c>
      <c r="G138" s="13">
        <v>2.0205602999999999E-3</v>
      </c>
      <c r="H138" s="11" t="str">
        <f t="shared" si="48"/>
        <v>N/A</v>
      </c>
      <c r="I138" s="12" t="s">
        <v>1746</v>
      </c>
      <c r="J138" s="12" t="s">
        <v>1746</v>
      </c>
      <c r="K138" s="5" t="s">
        <v>739</v>
      </c>
      <c r="L138" s="9" t="str">
        <f t="shared" si="44"/>
        <v>N/A</v>
      </c>
    </row>
    <row r="139" spans="1:12" ht="25" x14ac:dyDescent="0.25">
      <c r="A139" s="2" t="s">
        <v>503</v>
      </c>
      <c r="B139" s="35" t="s">
        <v>213</v>
      </c>
      <c r="C139" s="13">
        <v>0</v>
      </c>
      <c r="D139" s="11" t="str">
        <f t="shared" si="46"/>
        <v>N/A</v>
      </c>
      <c r="E139" s="13">
        <v>0</v>
      </c>
      <c r="F139" s="11" t="str">
        <f t="shared" si="47"/>
        <v>N/A</v>
      </c>
      <c r="G139" s="13">
        <v>6.7352009999999997E-4</v>
      </c>
      <c r="H139" s="11" t="str">
        <f t="shared" si="48"/>
        <v>N/A</v>
      </c>
      <c r="I139" s="12" t="s">
        <v>1746</v>
      </c>
      <c r="J139" s="12" t="s">
        <v>1746</v>
      </c>
      <c r="K139" s="5" t="s">
        <v>739</v>
      </c>
      <c r="L139" s="9" t="str">
        <f t="shared" si="44"/>
        <v>N/A</v>
      </c>
    </row>
    <row r="140" spans="1:12" ht="25" x14ac:dyDescent="0.25">
      <c r="A140" s="2" t="s">
        <v>504</v>
      </c>
      <c r="B140" s="35" t="s">
        <v>213</v>
      </c>
      <c r="C140" s="13">
        <v>0</v>
      </c>
      <c r="D140" s="11" t="str">
        <f t="shared" si="46"/>
        <v>N/A</v>
      </c>
      <c r="E140" s="13">
        <v>0</v>
      </c>
      <c r="F140" s="11" t="str">
        <f t="shared" si="47"/>
        <v>N/A</v>
      </c>
      <c r="G140" s="13">
        <v>16.565676067999998</v>
      </c>
      <c r="H140" s="11" t="str">
        <f t="shared" si="48"/>
        <v>N/A</v>
      </c>
      <c r="I140" s="12" t="s">
        <v>1746</v>
      </c>
      <c r="J140" s="12" t="s">
        <v>1746</v>
      </c>
      <c r="K140" s="5" t="s">
        <v>739</v>
      </c>
      <c r="L140" s="9" t="str">
        <f t="shared" si="44"/>
        <v>N/A</v>
      </c>
    </row>
    <row r="141" spans="1:12" ht="25" x14ac:dyDescent="0.25">
      <c r="A141" s="2" t="s">
        <v>505</v>
      </c>
      <c r="B141" s="35" t="s">
        <v>213</v>
      </c>
      <c r="C141" s="13">
        <v>0</v>
      </c>
      <c r="D141" s="11" t="str">
        <f t="shared" si="46"/>
        <v>N/A</v>
      </c>
      <c r="E141" s="13">
        <v>0</v>
      </c>
      <c r="F141" s="11" t="str">
        <f t="shared" si="47"/>
        <v>N/A</v>
      </c>
      <c r="G141" s="13">
        <v>0</v>
      </c>
      <c r="H141" s="11" t="str">
        <f t="shared" si="48"/>
        <v>N/A</v>
      </c>
      <c r="I141" s="12" t="s">
        <v>1746</v>
      </c>
      <c r="J141" s="12" t="s">
        <v>1746</v>
      </c>
      <c r="K141" s="5" t="s">
        <v>739</v>
      </c>
      <c r="L141" s="9" t="str">
        <f t="shared" si="44"/>
        <v>N/A</v>
      </c>
    </row>
    <row r="142" spans="1:12" ht="25" x14ac:dyDescent="0.25">
      <c r="A142" s="2" t="s">
        <v>506</v>
      </c>
      <c r="B142" s="35" t="s">
        <v>213</v>
      </c>
      <c r="C142" s="13">
        <v>0</v>
      </c>
      <c r="D142" s="9" t="str">
        <f t="shared" ref="D142" si="49">IF($B142="N/A","N/A",IF(C142&lt;0,"No","Yes"))</f>
        <v>N/A</v>
      </c>
      <c r="E142" s="13">
        <v>0</v>
      </c>
      <c r="F142" s="9" t="str">
        <f t="shared" ref="F142" si="50">IF($B142="N/A","N/A",IF(E142&lt;0,"No","Yes"))</f>
        <v>N/A</v>
      </c>
      <c r="G142" s="13">
        <v>4.5884679886999997</v>
      </c>
      <c r="H142" s="9" t="str">
        <f t="shared" ref="H142" si="51">IF($B142="N/A","N/A",IF(G142&lt;0,"No","Yes"))</f>
        <v>N/A</v>
      </c>
      <c r="I142" s="12" t="s">
        <v>1746</v>
      </c>
      <c r="J142" s="12" t="s">
        <v>1746</v>
      </c>
      <c r="K142" s="5" t="s">
        <v>739</v>
      </c>
      <c r="L142" s="9" t="str">
        <f t="shared" si="44"/>
        <v>N/A</v>
      </c>
    </row>
    <row r="143" spans="1:12" x14ac:dyDescent="0.25">
      <c r="A143" s="3" t="s">
        <v>736</v>
      </c>
      <c r="B143" s="35" t="s">
        <v>213</v>
      </c>
      <c r="C143" s="14">
        <v>29351</v>
      </c>
      <c r="D143" s="11" t="str">
        <f>IF($B143="N/A","N/A",IF(C143&gt;10,"No",IF(C143&lt;-10,"No","Yes")))</f>
        <v>N/A</v>
      </c>
      <c r="E143" s="14">
        <v>131804</v>
      </c>
      <c r="F143" s="11" t="str">
        <f>IF($B143="N/A","N/A",IF(E143&gt;10,"No",IF(E143&lt;-10,"No","Yes")))</f>
        <v>N/A</v>
      </c>
      <c r="G143" s="14">
        <v>12597</v>
      </c>
      <c r="H143" s="11" t="str">
        <f>IF($B143="N/A","N/A",IF(G143&gt;10,"No",IF(G143&lt;-10,"No","Yes")))</f>
        <v>N/A</v>
      </c>
      <c r="I143" s="12">
        <v>349.1</v>
      </c>
      <c r="J143" s="12">
        <v>-90.4</v>
      </c>
      <c r="K143" s="43" t="s">
        <v>739</v>
      </c>
      <c r="L143" s="9" t="str">
        <f>IF(J143="Div by 0", "N/A", IF(K143="N/A","N/A", IF(J143&gt;VALUE(MID(K143,1,2)), "No", IF(J143&lt;-1*VALUE(MID(K143,1,2)), "No", "Yes"))))</f>
        <v>No</v>
      </c>
    </row>
    <row r="144" spans="1:12" x14ac:dyDescent="0.25">
      <c r="A144" s="3" t="s">
        <v>737</v>
      </c>
      <c r="B144" s="35" t="s">
        <v>213</v>
      </c>
      <c r="C144" s="1">
        <v>92</v>
      </c>
      <c r="D144" s="11" t="str">
        <f>IF($B144="N/A","N/A",IF(C144&gt;10,"No",IF(C144&lt;-10,"No","Yes")))</f>
        <v>N/A</v>
      </c>
      <c r="E144" s="1">
        <v>133</v>
      </c>
      <c r="F144" s="11" t="str">
        <f>IF($B144="N/A","N/A",IF(E144&gt;10,"No",IF(E144&lt;-10,"No","Yes")))</f>
        <v>N/A</v>
      </c>
      <c r="G144" s="1">
        <v>33</v>
      </c>
      <c r="H144" s="11" t="str">
        <f>IF($B144="N/A","N/A",IF(G144&gt;10,"No",IF(G144&lt;-10,"No","Yes")))</f>
        <v>N/A</v>
      </c>
      <c r="I144" s="12">
        <v>44.57</v>
      </c>
      <c r="J144" s="12">
        <v>-75.2</v>
      </c>
      <c r="K144" s="43" t="s">
        <v>739</v>
      </c>
      <c r="L144" s="9" t="str">
        <f>IF(J144="Div by 0", "N/A", IF(K144="N/A","N/A", IF(J144&gt;VALUE(MID(K144,1,2)), "No", IF(J144&lt;-1*VALUE(MID(K144,1,2)), "No", "Yes"))))</f>
        <v>No</v>
      </c>
    </row>
    <row r="145" spans="1:12" x14ac:dyDescent="0.25">
      <c r="A145" s="2" t="s">
        <v>507</v>
      </c>
      <c r="B145" s="5" t="s">
        <v>213</v>
      </c>
      <c r="C145" s="13" t="s">
        <v>213</v>
      </c>
      <c r="D145" s="9" t="str">
        <f t="shared" ref="D145:D149" si="52">IF($B145="N/A","N/A",IF(C145&lt;0,"No","Yes"))</f>
        <v>N/A</v>
      </c>
      <c r="E145" s="13">
        <v>1.0976975599999999E-2</v>
      </c>
      <c r="F145" s="9" t="str">
        <f t="shared" ref="F145:F149" si="53">IF($B145="N/A","N/A",IF(E145&lt;0,"No","Yes"))</f>
        <v>N/A</v>
      </c>
      <c r="G145" s="13">
        <v>2.4334004000000002E-3</v>
      </c>
      <c r="H145" s="9" t="str">
        <f t="shared" ref="H145:H149" si="54">IF($B145="N/A","N/A",IF(G145&lt;0,"No","Yes"))</f>
        <v>N/A</v>
      </c>
      <c r="I145" s="12" t="s">
        <v>213</v>
      </c>
      <c r="J145" s="12">
        <v>-77.8</v>
      </c>
      <c r="K145" s="43" t="s">
        <v>739</v>
      </c>
      <c r="L145" s="9" t="str">
        <f>IF(J145="Div by 0", "N/A", IF(OR(J145="N/A",K145="N/A"),"N/A", IF(J145&gt;VALUE(MID(K145,1,2)), "No", IF(J145&lt;-1*VALUE(MID(K145,1,2)), "No", "Yes"))))</f>
        <v>No</v>
      </c>
    </row>
    <row r="146" spans="1:12" x14ac:dyDescent="0.25">
      <c r="A146" s="2" t="s">
        <v>508</v>
      </c>
      <c r="B146" s="5" t="s">
        <v>213</v>
      </c>
      <c r="C146" s="13" t="s">
        <v>213</v>
      </c>
      <c r="D146" s="9" t="str">
        <f t="shared" si="52"/>
        <v>N/A</v>
      </c>
      <c r="E146" s="13">
        <v>3.2334467999999999E-3</v>
      </c>
      <c r="F146" s="9" t="str">
        <f t="shared" si="53"/>
        <v>N/A</v>
      </c>
      <c r="G146" s="13">
        <v>5.8234758999999997E-3</v>
      </c>
      <c r="H146" s="9" t="str">
        <f t="shared" si="54"/>
        <v>N/A</v>
      </c>
      <c r="I146" s="12" t="s">
        <v>213</v>
      </c>
      <c r="J146" s="12">
        <v>80.099999999999994</v>
      </c>
      <c r="K146" s="5" t="s">
        <v>739</v>
      </c>
      <c r="L146" s="9" t="str">
        <f t="shared" ref="L146:L149" si="55">IF(J146="Div by 0", "N/A", IF(OR(J146="N/A",K146="N/A"),"N/A", IF(J146&gt;VALUE(MID(K146,1,2)), "No", IF(J146&lt;-1*VALUE(MID(K146,1,2)), "No", "Yes"))))</f>
        <v>No</v>
      </c>
    </row>
    <row r="147" spans="1:12" x14ac:dyDescent="0.25">
      <c r="A147" s="2" t="s">
        <v>509</v>
      </c>
      <c r="B147" s="5" t="s">
        <v>213</v>
      </c>
      <c r="C147" s="13" t="s">
        <v>213</v>
      </c>
      <c r="D147" s="9" t="str">
        <f t="shared" si="52"/>
        <v>N/A</v>
      </c>
      <c r="E147" s="13">
        <v>7.3337081999999996E-3</v>
      </c>
      <c r="F147" s="9" t="str">
        <f t="shared" si="53"/>
        <v>N/A</v>
      </c>
      <c r="G147" s="13">
        <v>2.4683841000000002E-3</v>
      </c>
      <c r="H147" s="9" t="str">
        <f t="shared" si="54"/>
        <v>N/A</v>
      </c>
      <c r="I147" s="12" t="s">
        <v>213</v>
      </c>
      <c r="J147" s="12">
        <v>-66.3</v>
      </c>
      <c r="K147" s="5" t="s">
        <v>739</v>
      </c>
      <c r="L147" s="9" t="str">
        <f t="shared" si="55"/>
        <v>No</v>
      </c>
    </row>
    <row r="148" spans="1:12" x14ac:dyDescent="0.25">
      <c r="A148" s="2" t="s">
        <v>510</v>
      </c>
      <c r="B148" s="5" t="s">
        <v>213</v>
      </c>
      <c r="C148" s="13" t="s">
        <v>213</v>
      </c>
      <c r="D148" s="9" t="str">
        <f t="shared" si="52"/>
        <v>N/A</v>
      </c>
      <c r="E148" s="13">
        <v>7.4718696000000001E-3</v>
      </c>
      <c r="F148" s="9" t="str">
        <f t="shared" si="53"/>
        <v>N/A</v>
      </c>
      <c r="G148" s="13">
        <v>8.5695490000000003E-4</v>
      </c>
      <c r="H148" s="9" t="str">
        <f t="shared" si="54"/>
        <v>N/A</v>
      </c>
      <c r="I148" s="12" t="s">
        <v>213</v>
      </c>
      <c r="J148" s="12">
        <v>-88.5</v>
      </c>
      <c r="K148" s="5" t="s">
        <v>739</v>
      </c>
      <c r="L148" s="9" t="str">
        <f t="shared" si="55"/>
        <v>No</v>
      </c>
    </row>
    <row r="149" spans="1:12" x14ac:dyDescent="0.25">
      <c r="A149" s="2" t="s">
        <v>511</v>
      </c>
      <c r="B149" s="5" t="s">
        <v>213</v>
      </c>
      <c r="C149" s="13" t="s">
        <v>213</v>
      </c>
      <c r="D149" s="9" t="str">
        <f t="shared" si="52"/>
        <v>N/A</v>
      </c>
      <c r="E149" s="13">
        <v>2.1962086799999999E-2</v>
      </c>
      <c r="F149" s="9" t="str">
        <f t="shared" si="53"/>
        <v>N/A</v>
      </c>
      <c r="G149" s="13">
        <v>3.0977975E-3</v>
      </c>
      <c r="H149" s="9" t="str">
        <f t="shared" si="54"/>
        <v>N/A</v>
      </c>
      <c r="I149" s="12" t="s">
        <v>213</v>
      </c>
      <c r="J149" s="12">
        <v>-85.9</v>
      </c>
      <c r="K149" s="5" t="s">
        <v>739</v>
      </c>
      <c r="L149" s="9" t="str">
        <f t="shared" si="55"/>
        <v>No</v>
      </c>
    </row>
    <row r="150" spans="1:12" x14ac:dyDescent="0.25">
      <c r="A150" s="4" t="s">
        <v>738</v>
      </c>
      <c r="B150" s="43" t="s">
        <v>213</v>
      </c>
      <c r="C150" s="1">
        <v>593350</v>
      </c>
      <c r="D150" s="11" t="str">
        <f t="shared" ref="D150:D172" si="56">IF($B150="N/A","N/A",IF(C150&gt;10,"No",IF(C150&lt;-10,"No","Yes")))</f>
        <v>N/A</v>
      </c>
      <c r="E150" s="1">
        <v>539683</v>
      </c>
      <c r="F150" s="11" t="str">
        <f t="shared" ref="F150:F172" si="57">IF($B150="N/A","N/A",IF(E150&gt;10,"No",IF(E150&lt;-10,"No","Yes")))</f>
        <v>N/A</v>
      </c>
      <c r="G150" s="1">
        <v>605535</v>
      </c>
      <c r="H150" s="11" t="str">
        <f t="shared" ref="H150:H172" si="58">IF($B150="N/A","N/A",IF(G150&gt;10,"No",IF(G150&lt;-10,"No","Yes")))</f>
        <v>N/A</v>
      </c>
      <c r="I150" s="12">
        <v>-9.0399999999999991</v>
      </c>
      <c r="J150" s="12">
        <v>12.2</v>
      </c>
      <c r="K150" s="43" t="s">
        <v>739</v>
      </c>
      <c r="L150" s="9" t="str">
        <f t="shared" ref="L150:L172" si="59">IF(J150="Div by 0", "N/A", IF(K150="N/A","N/A", IF(J150&gt;VALUE(MID(K150,1,2)), "No", IF(J150&lt;-1*VALUE(MID(K150,1,2)), "No", "Yes"))))</f>
        <v>Yes</v>
      </c>
    </row>
    <row r="151" spans="1:12" x14ac:dyDescent="0.25">
      <c r="A151" s="4" t="s">
        <v>534</v>
      </c>
      <c r="B151" s="43" t="s">
        <v>213</v>
      </c>
      <c r="C151" s="1">
        <v>15632</v>
      </c>
      <c r="D151" s="11" t="str">
        <f t="shared" si="56"/>
        <v>N/A</v>
      </c>
      <c r="E151" s="1">
        <v>16527</v>
      </c>
      <c r="F151" s="11" t="str">
        <f t="shared" si="57"/>
        <v>N/A</v>
      </c>
      <c r="G151" s="1">
        <v>25257</v>
      </c>
      <c r="H151" s="11" t="str">
        <f t="shared" si="58"/>
        <v>N/A</v>
      </c>
      <c r="I151" s="12">
        <v>5.7249999999999996</v>
      </c>
      <c r="J151" s="12">
        <v>52.82</v>
      </c>
      <c r="K151" s="43" t="s">
        <v>739</v>
      </c>
      <c r="L151" s="9" t="str">
        <f t="shared" si="59"/>
        <v>No</v>
      </c>
    </row>
    <row r="152" spans="1:12" x14ac:dyDescent="0.25">
      <c r="A152" s="4" t="s">
        <v>535</v>
      </c>
      <c r="B152" s="43" t="s">
        <v>213</v>
      </c>
      <c r="C152" s="1">
        <v>48291</v>
      </c>
      <c r="D152" s="11" t="str">
        <f t="shared" si="56"/>
        <v>N/A</v>
      </c>
      <c r="E152" s="1">
        <v>87121</v>
      </c>
      <c r="F152" s="11" t="str">
        <f t="shared" si="57"/>
        <v>N/A</v>
      </c>
      <c r="G152" s="1">
        <v>106455</v>
      </c>
      <c r="H152" s="11" t="str">
        <f t="shared" si="58"/>
        <v>N/A</v>
      </c>
      <c r="I152" s="12">
        <v>80.41</v>
      </c>
      <c r="J152" s="12">
        <v>22.19</v>
      </c>
      <c r="K152" s="43" t="s">
        <v>739</v>
      </c>
      <c r="L152" s="9" t="str">
        <f t="shared" si="59"/>
        <v>Yes</v>
      </c>
    </row>
    <row r="153" spans="1:12" x14ac:dyDescent="0.25">
      <c r="A153" s="4" t="s">
        <v>536</v>
      </c>
      <c r="B153" s="43" t="s">
        <v>213</v>
      </c>
      <c r="C153" s="1">
        <v>325417</v>
      </c>
      <c r="D153" s="11" t="str">
        <f t="shared" si="56"/>
        <v>N/A</v>
      </c>
      <c r="E153" s="1">
        <v>264072</v>
      </c>
      <c r="F153" s="11" t="str">
        <f t="shared" si="57"/>
        <v>N/A</v>
      </c>
      <c r="G153" s="1">
        <v>272636</v>
      </c>
      <c r="H153" s="11" t="str">
        <f t="shared" si="58"/>
        <v>N/A</v>
      </c>
      <c r="I153" s="12">
        <v>-18.899999999999999</v>
      </c>
      <c r="J153" s="12">
        <v>3.2429999999999999</v>
      </c>
      <c r="K153" s="43" t="s">
        <v>739</v>
      </c>
      <c r="L153" s="9" t="str">
        <f t="shared" si="59"/>
        <v>Yes</v>
      </c>
    </row>
    <row r="154" spans="1:12" x14ac:dyDescent="0.25">
      <c r="A154" s="4" t="s">
        <v>537</v>
      </c>
      <c r="B154" s="43" t="s">
        <v>213</v>
      </c>
      <c r="C154" s="1">
        <v>204010</v>
      </c>
      <c r="D154" s="11" t="str">
        <f t="shared" si="56"/>
        <v>N/A</v>
      </c>
      <c r="E154" s="1">
        <v>171963</v>
      </c>
      <c r="F154" s="11" t="str">
        <f t="shared" si="57"/>
        <v>N/A</v>
      </c>
      <c r="G154" s="1">
        <v>201187</v>
      </c>
      <c r="H154" s="11" t="str">
        <f t="shared" si="58"/>
        <v>N/A</v>
      </c>
      <c r="I154" s="12">
        <v>-15.7</v>
      </c>
      <c r="J154" s="12">
        <v>16.989999999999998</v>
      </c>
      <c r="K154" s="43" t="s">
        <v>739</v>
      </c>
      <c r="L154" s="9" t="str">
        <f t="shared" si="59"/>
        <v>Yes</v>
      </c>
    </row>
    <row r="155" spans="1:12" x14ac:dyDescent="0.25">
      <c r="A155" s="2" t="s">
        <v>538</v>
      </c>
      <c r="B155" s="5" t="s">
        <v>213</v>
      </c>
      <c r="C155" s="13" t="s">
        <v>213</v>
      </c>
      <c r="D155" s="9" t="str">
        <f t="shared" ref="D155:D159" si="60">IF($B155="N/A","N/A",IF(C155&lt;0,"No","Yes"))</f>
        <v>N/A</v>
      </c>
      <c r="E155" s="13">
        <v>44.542008389999999</v>
      </c>
      <c r="F155" s="9" t="str">
        <f t="shared" ref="F155:F159" si="61">IF($B155="N/A","N/A",IF(E155&lt;0,"No","Yes"))</f>
        <v>N/A</v>
      </c>
      <c r="G155" s="13">
        <v>44.651791461999998</v>
      </c>
      <c r="H155" s="9" t="str">
        <f t="shared" ref="H155:H159" si="62">IF($B155="N/A","N/A",IF(G155&lt;0,"No","Yes"))</f>
        <v>N/A</v>
      </c>
      <c r="I155" s="12" t="s">
        <v>213</v>
      </c>
      <c r="J155" s="12">
        <v>0.2465</v>
      </c>
      <c r="K155" s="43" t="s">
        <v>739</v>
      </c>
      <c r="L155" s="9" t="str">
        <f>IF(J155="Div by 0", "N/A", IF(OR(J155="N/A",K155="N/A"),"N/A", IF(J155&gt;VALUE(MID(K155,1,2)), "No", IF(J155&lt;-1*VALUE(MID(K155,1,2)), "No", "Yes"))))</f>
        <v>Yes</v>
      </c>
    </row>
    <row r="156" spans="1:12" x14ac:dyDescent="0.25">
      <c r="A156" s="2" t="s">
        <v>539</v>
      </c>
      <c r="B156" s="5" t="s">
        <v>213</v>
      </c>
      <c r="C156" s="13" t="s">
        <v>213</v>
      </c>
      <c r="D156" s="9" t="str">
        <f t="shared" si="60"/>
        <v>N/A</v>
      </c>
      <c r="E156" s="13">
        <v>13.359793706</v>
      </c>
      <c r="F156" s="9" t="str">
        <f t="shared" si="61"/>
        <v>N/A</v>
      </c>
      <c r="G156" s="13">
        <v>18.385441310000001</v>
      </c>
      <c r="H156" s="9" t="str">
        <f t="shared" si="62"/>
        <v>N/A</v>
      </c>
      <c r="I156" s="12" t="s">
        <v>213</v>
      </c>
      <c r="J156" s="12">
        <v>37.619999999999997</v>
      </c>
      <c r="K156" s="5" t="s">
        <v>739</v>
      </c>
      <c r="L156" s="9" t="str">
        <f t="shared" ref="L156:L159" si="63">IF(J156="Div by 0", "N/A", IF(OR(J156="N/A",K156="N/A"),"N/A", IF(J156&gt;VALUE(MID(K156,1,2)), "No", IF(J156&lt;-1*VALUE(MID(K156,1,2)), "No", "Yes"))))</f>
        <v>No</v>
      </c>
    </row>
    <row r="157" spans="1:12" ht="25" x14ac:dyDescent="0.25">
      <c r="A157" s="2" t="s">
        <v>540</v>
      </c>
      <c r="B157" s="5" t="s">
        <v>213</v>
      </c>
      <c r="C157" s="13" t="s">
        <v>213</v>
      </c>
      <c r="D157" s="9" t="str">
        <f t="shared" si="60"/>
        <v>N/A</v>
      </c>
      <c r="E157" s="13">
        <v>26.621666218000001</v>
      </c>
      <c r="F157" s="9" t="str">
        <f t="shared" si="61"/>
        <v>N/A</v>
      </c>
      <c r="G157" s="13">
        <v>29.196870089000001</v>
      </c>
      <c r="H157" s="9" t="str">
        <f t="shared" si="62"/>
        <v>N/A</v>
      </c>
      <c r="I157" s="12" t="s">
        <v>213</v>
      </c>
      <c r="J157" s="12">
        <v>9.673</v>
      </c>
      <c r="K157" s="5" t="s">
        <v>739</v>
      </c>
      <c r="L157" s="9" t="str">
        <f t="shared" si="63"/>
        <v>Yes</v>
      </c>
    </row>
    <row r="158" spans="1:12" x14ac:dyDescent="0.25">
      <c r="A158" s="2" t="s">
        <v>541</v>
      </c>
      <c r="B158" s="5" t="s">
        <v>213</v>
      </c>
      <c r="C158" s="13" t="s">
        <v>213</v>
      </c>
      <c r="D158" s="9" t="str">
        <f t="shared" si="60"/>
        <v>N/A</v>
      </c>
      <c r="E158" s="13">
        <v>61.659735728999998</v>
      </c>
      <c r="F158" s="9" t="str">
        <f t="shared" si="61"/>
        <v>N/A</v>
      </c>
      <c r="G158" s="13">
        <v>58.409191698999997</v>
      </c>
      <c r="H158" s="9" t="str">
        <f t="shared" si="62"/>
        <v>N/A</v>
      </c>
      <c r="I158" s="12" t="s">
        <v>213</v>
      </c>
      <c r="J158" s="12">
        <v>-5.27</v>
      </c>
      <c r="K158" s="5" t="s">
        <v>739</v>
      </c>
      <c r="L158" s="9" t="str">
        <f t="shared" si="63"/>
        <v>Yes</v>
      </c>
    </row>
    <row r="159" spans="1:12" x14ac:dyDescent="0.25">
      <c r="A159" s="2" t="s">
        <v>542</v>
      </c>
      <c r="B159" s="5" t="s">
        <v>213</v>
      </c>
      <c r="C159" s="13" t="s">
        <v>213</v>
      </c>
      <c r="D159" s="9" t="str">
        <f t="shared" si="60"/>
        <v>N/A</v>
      </c>
      <c r="E159" s="13">
        <v>51.735155284000001</v>
      </c>
      <c r="F159" s="9" t="str">
        <f t="shared" si="61"/>
        <v>N/A</v>
      </c>
      <c r="G159" s="13">
        <v>51.936381566000001</v>
      </c>
      <c r="H159" s="9" t="str">
        <f t="shared" si="62"/>
        <v>N/A</v>
      </c>
      <c r="I159" s="12" t="s">
        <v>213</v>
      </c>
      <c r="J159" s="12">
        <v>0.38900000000000001</v>
      </c>
      <c r="K159" s="5" t="s">
        <v>739</v>
      </c>
      <c r="L159" s="9" t="str">
        <f t="shared" si="63"/>
        <v>Yes</v>
      </c>
    </row>
    <row r="160" spans="1:12" ht="25" x14ac:dyDescent="0.25">
      <c r="A160" s="4" t="s">
        <v>543</v>
      </c>
      <c r="B160" s="43" t="s">
        <v>213</v>
      </c>
      <c r="C160" s="1">
        <v>439786.82</v>
      </c>
      <c r="D160" s="11" t="str">
        <f t="shared" si="56"/>
        <v>N/A</v>
      </c>
      <c r="E160" s="1">
        <v>201592.23</v>
      </c>
      <c r="F160" s="11" t="str">
        <f t="shared" si="57"/>
        <v>N/A</v>
      </c>
      <c r="G160" s="1">
        <v>462041.56</v>
      </c>
      <c r="H160" s="11" t="str">
        <f t="shared" si="58"/>
        <v>N/A</v>
      </c>
      <c r="I160" s="12">
        <v>-54.2</v>
      </c>
      <c r="J160" s="12">
        <v>129.19999999999999</v>
      </c>
      <c r="K160" s="43" t="s">
        <v>739</v>
      </c>
      <c r="L160" s="9" t="str">
        <f t="shared" si="59"/>
        <v>No</v>
      </c>
    </row>
    <row r="161" spans="1:12" x14ac:dyDescent="0.25">
      <c r="A161" s="4" t="s">
        <v>544</v>
      </c>
      <c r="B161" s="43" t="s">
        <v>213</v>
      </c>
      <c r="C161" s="14">
        <v>2256065200</v>
      </c>
      <c r="D161" s="11" t="str">
        <f t="shared" si="56"/>
        <v>N/A</v>
      </c>
      <c r="E161" s="14">
        <v>2343930518</v>
      </c>
      <c r="F161" s="11" t="str">
        <f t="shared" si="57"/>
        <v>N/A</v>
      </c>
      <c r="G161" s="14">
        <v>3420139011</v>
      </c>
      <c r="H161" s="11" t="str">
        <f t="shared" si="58"/>
        <v>N/A</v>
      </c>
      <c r="I161" s="12">
        <v>3.895</v>
      </c>
      <c r="J161" s="12">
        <v>45.91</v>
      </c>
      <c r="K161" s="43" t="s">
        <v>739</v>
      </c>
      <c r="L161" s="9" t="str">
        <f t="shared" si="59"/>
        <v>No</v>
      </c>
    </row>
    <row r="162" spans="1:12" x14ac:dyDescent="0.25">
      <c r="A162" s="4" t="s">
        <v>1289</v>
      </c>
      <c r="B162" s="43" t="s">
        <v>213</v>
      </c>
      <c r="C162" s="14">
        <v>3802.2502739000001</v>
      </c>
      <c r="D162" s="11" t="str">
        <f t="shared" si="56"/>
        <v>N/A</v>
      </c>
      <c r="E162" s="14">
        <v>4343.1616671000002</v>
      </c>
      <c r="F162" s="11" t="str">
        <f t="shared" si="57"/>
        <v>N/A</v>
      </c>
      <c r="G162" s="14">
        <v>5648.1277068999998</v>
      </c>
      <c r="H162" s="11" t="str">
        <f t="shared" si="58"/>
        <v>N/A</v>
      </c>
      <c r="I162" s="12">
        <v>14.23</v>
      </c>
      <c r="J162" s="12">
        <v>30.05</v>
      </c>
      <c r="K162" s="43" t="s">
        <v>739</v>
      </c>
      <c r="L162" s="9" t="str">
        <f t="shared" si="59"/>
        <v>No</v>
      </c>
    </row>
    <row r="163" spans="1:12" ht="25" x14ac:dyDescent="0.25">
      <c r="A163" s="4" t="s">
        <v>1290</v>
      </c>
      <c r="B163" s="43" t="s">
        <v>213</v>
      </c>
      <c r="C163" s="14">
        <v>19558.519767000002</v>
      </c>
      <c r="D163" s="11" t="str">
        <f t="shared" si="56"/>
        <v>N/A</v>
      </c>
      <c r="E163" s="14">
        <v>21063.648212</v>
      </c>
      <c r="F163" s="11" t="str">
        <f t="shared" si="57"/>
        <v>N/A</v>
      </c>
      <c r="G163" s="14">
        <v>32591.324346000001</v>
      </c>
      <c r="H163" s="11" t="str">
        <f t="shared" si="58"/>
        <v>N/A</v>
      </c>
      <c r="I163" s="12">
        <v>7.6959999999999997</v>
      </c>
      <c r="J163" s="12">
        <v>54.73</v>
      </c>
      <c r="K163" s="43" t="s">
        <v>739</v>
      </c>
      <c r="L163" s="9" t="str">
        <f t="shared" si="59"/>
        <v>No</v>
      </c>
    </row>
    <row r="164" spans="1:12" ht="25" x14ac:dyDescent="0.25">
      <c r="A164" s="4" t="s">
        <v>1291</v>
      </c>
      <c r="B164" s="43" t="s">
        <v>213</v>
      </c>
      <c r="C164" s="14">
        <v>10813.920088999999</v>
      </c>
      <c r="D164" s="11" t="str">
        <f t="shared" si="56"/>
        <v>N/A</v>
      </c>
      <c r="E164" s="14">
        <v>8393.0746663000009</v>
      </c>
      <c r="F164" s="11" t="str">
        <f t="shared" si="57"/>
        <v>N/A</v>
      </c>
      <c r="G164" s="14">
        <v>9702.1423981999997</v>
      </c>
      <c r="H164" s="11" t="str">
        <f t="shared" si="58"/>
        <v>N/A</v>
      </c>
      <c r="I164" s="12">
        <v>-22.4</v>
      </c>
      <c r="J164" s="12">
        <v>15.6</v>
      </c>
      <c r="K164" s="43" t="s">
        <v>739</v>
      </c>
      <c r="L164" s="9" t="str">
        <f t="shared" si="59"/>
        <v>Yes</v>
      </c>
    </row>
    <row r="165" spans="1:12" ht="25" x14ac:dyDescent="0.25">
      <c r="A165" s="4" t="s">
        <v>1292</v>
      </c>
      <c r="B165" s="43" t="s">
        <v>213</v>
      </c>
      <c r="C165" s="14">
        <v>2762.9708282000001</v>
      </c>
      <c r="D165" s="11" t="str">
        <f t="shared" si="56"/>
        <v>N/A</v>
      </c>
      <c r="E165" s="14">
        <v>2885.9088658000001</v>
      </c>
      <c r="F165" s="11" t="str">
        <f t="shared" si="57"/>
        <v>N/A</v>
      </c>
      <c r="G165" s="14">
        <v>3168.3165539000001</v>
      </c>
      <c r="H165" s="11" t="str">
        <f t="shared" si="58"/>
        <v>N/A</v>
      </c>
      <c r="I165" s="12">
        <v>4.4489999999999998</v>
      </c>
      <c r="J165" s="12">
        <v>9.7859999999999996</v>
      </c>
      <c r="K165" s="43" t="s">
        <v>739</v>
      </c>
      <c r="L165" s="9" t="str">
        <f t="shared" si="59"/>
        <v>Yes</v>
      </c>
    </row>
    <row r="166" spans="1:12" ht="25" x14ac:dyDescent="0.25">
      <c r="A166" s="4" t="s">
        <v>1293</v>
      </c>
      <c r="B166" s="43" t="s">
        <v>213</v>
      </c>
      <c r="C166" s="14">
        <v>2592.9793931999998</v>
      </c>
      <c r="D166" s="11" t="str">
        <f t="shared" si="56"/>
        <v>N/A</v>
      </c>
      <c r="E166" s="14">
        <v>2922.2031483999999</v>
      </c>
      <c r="F166" s="11" t="str">
        <f t="shared" si="57"/>
        <v>N/A</v>
      </c>
      <c r="G166" s="14">
        <v>3481.0460466999998</v>
      </c>
      <c r="H166" s="11" t="str">
        <f t="shared" si="58"/>
        <v>N/A</v>
      </c>
      <c r="I166" s="12">
        <v>12.7</v>
      </c>
      <c r="J166" s="12">
        <v>19.12</v>
      </c>
      <c r="K166" s="43" t="s">
        <v>739</v>
      </c>
      <c r="L166" s="9" t="str">
        <f t="shared" si="59"/>
        <v>Yes</v>
      </c>
    </row>
    <row r="167" spans="1:12" x14ac:dyDescent="0.25">
      <c r="A167" s="44" t="s">
        <v>545</v>
      </c>
      <c r="B167" s="35" t="s">
        <v>213</v>
      </c>
      <c r="C167" s="45">
        <v>577773955</v>
      </c>
      <c r="D167" s="11" t="str">
        <f t="shared" si="56"/>
        <v>N/A</v>
      </c>
      <c r="E167" s="45">
        <v>524632949</v>
      </c>
      <c r="F167" s="11" t="str">
        <f t="shared" si="57"/>
        <v>N/A</v>
      </c>
      <c r="G167" s="45">
        <v>594979061</v>
      </c>
      <c r="H167" s="11" t="str">
        <f t="shared" si="58"/>
        <v>N/A</v>
      </c>
      <c r="I167" s="12">
        <v>-9.1999999999999993</v>
      </c>
      <c r="J167" s="12">
        <v>13.41</v>
      </c>
      <c r="K167" s="43" t="s">
        <v>739</v>
      </c>
      <c r="L167" s="9" t="str">
        <f t="shared" si="59"/>
        <v>Yes</v>
      </c>
    </row>
    <row r="168" spans="1:12" x14ac:dyDescent="0.25">
      <c r="A168" s="44" t="s">
        <v>1294</v>
      </c>
      <c r="B168" s="35" t="s">
        <v>213</v>
      </c>
      <c r="C168" s="45">
        <v>973.74897614999998</v>
      </c>
      <c r="D168" s="11" t="str">
        <f t="shared" si="56"/>
        <v>N/A</v>
      </c>
      <c r="E168" s="45">
        <v>972.11316457999999</v>
      </c>
      <c r="F168" s="11" t="str">
        <f t="shared" si="57"/>
        <v>N/A</v>
      </c>
      <c r="G168" s="45">
        <v>982.56758238999998</v>
      </c>
      <c r="H168" s="11" t="str">
        <f t="shared" si="58"/>
        <v>N/A</v>
      </c>
      <c r="I168" s="12">
        <v>-0.16800000000000001</v>
      </c>
      <c r="J168" s="12">
        <v>1.075</v>
      </c>
      <c r="K168" s="43" t="s">
        <v>739</v>
      </c>
      <c r="L168" s="9" t="str">
        <f t="shared" si="59"/>
        <v>Yes</v>
      </c>
    </row>
    <row r="169" spans="1:12" ht="25" x14ac:dyDescent="0.25">
      <c r="A169" s="44" t="s">
        <v>1295</v>
      </c>
      <c r="B169" s="43" t="s">
        <v>213</v>
      </c>
      <c r="C169" s="14">
        <v>1972.6544268</v>
      </c>
      <c r="D169" s="11" t="str">
        <f t="shared" si="56"/>
        <v>N/A</v>
      </c>
      <c r="E169" s="14">
        <v>2058.2750044999998</v>
      </c>
      <c r="F169" s="11" t="str">
        <f t="shared" si="57"/>
        <v>N/A</v>
      </c>
      <c r="G169" s="14">
        <v>2402.4515580000002</v>
      </c>
      <c r="H169" s="11" t="str">
        <f t="shared" si="58"/>
        <v>N/A</v>
      </c>
      <c r="I169" s="12">
        <v>4.34</v>
      </c>
      <c r="J169" s="12">
        <v>16.72</v>
      </c>
      <c r="K169" s="43" t="s">
        <v>739</v>
      </c>
      <c r="L169" s="9" t="str">
        <f t="shared" si="59"/>
        <v>Yes</v>
      </c>
    </row>
    <row r="170" spans="1:12" ht="25" x14ac:dyDescent="0.25">
      <c r="A170" s="44" t="s">
        <v>1296</v>
      </c>
      <c r="B170" s="43" t="s">
        <v>213</v>
      </c>
      <c r="C170" s="14">
        <v>4184.0207699000002</v>
      </c>
      <c r="D170" s="11" t="str">
        <f t="shared" si="56"/>
        <v>N/A</v>
      </c>
      <c r="E170" s="14">
        <v>2867.9003225000001</v>
      </c>
      <c r="F170" s="11" t="str">
        <f t="shared" si="57"/>
        <v>N/A</v>
      </c>
      <c r="G170" s="14">
        <v>2714.1133155000002</v>
      </c>
      <c r="H170" s="11" t="str">
        <f t="shared" si="58"/>
        <v>N/A</v>
      </c>
      <c r="I170" s="12">
        <v>-31.5</v>
      </c>
      <c r="J170" s="12">
        <v>-5.36</v>
      </c>
      <c r="K170" s="43" t="s">
        <v>739</v>
      </c>
      <c r="L170" s="9" t="str">
        <f t="shared" si="59"/>
        <v>Yes</v>
      </c>
    </row>
    <row r="171" spans="1:12" ht="25" x14ac:dyDescent="0.25">
      <c r="A171" s="44" t="s">
        <v>1297</v>
      </c>
      <c r="B171" s="43" t="s">
        <v>213</v>
      </c>
      <c r="C171" s="14">
        <v>647.68040699000005</v>
      </c>
      <c r="D171" s="11" t="str">
        <f t="shared" si="56"/>
        <v>N/A</v>
      </c>
      <c r="E171" s="14">
        <v>572.62530673000003</v>
      </c>
      <c r="F171" s="11" t="str">
        <f t="shared" si="57"/>
        <v>N/A</v>
      </c>
      <c r="G171" s="14">
        <v>570.79711777</v>
      </c>
      <c r="H171" s="11" t="str">
        <f t="shared" si="58"/>
        <v>N/A</v>
      </c>
      <c r="I171" s="12">
        <v>-11.6</v>
      </c>
      <c r="J171" s="12">
        <v>-0.31900000000000001</v>
      </c>
      <c r="K171" s="43" t="s">
        <v>739</v>
      </c>
      <c r="L171" s="9" t="str">
        <f t="shared" si="59"/>
        <v>Yes</v>
      </c>
    </row>
    <row r="172" spans="1:12" ht="25" x14ac:dyDescent="0.25">
      <c r="A172" s="44" t="s">
        <v>1298</v>
      </c>
      <c r="B172" s="43" t="s">
        <v>213</v>
      </c>
      <c r="C172" s="14">
        <v>657.42198422000001</v>
      </c>
      <c r="D172" s="11" t="str">
        <f t="shared" si="56"/>
        <v>N/A</v>
      </c>
      <c r="E172" s="14">
        <v>520.73518141</v>
      </c>
      <c r="F172" s="11" t="str">
        <f t="shared" si="57"/>
        <v>N/A</v>
      </c>
      <c r="G172" s="14">
        <v>446.10022515999998</v>
      </c>
      <c r="H172" s="11" t="str">
        <f t="shared" si="58"/>
        <v>N/A</v>
      </c>
      <c r="I172" s="12">
        <v>-20.8</v>
      </c>
      <c r="J172" s="12">
        <v>-14.3</v>
      </c>
      <c r="K172" s="43" t="s">
        <v>739</v>
      </c>
      <c r="L172" s="9" t="str">
        <f t="shared" si="59"/>
        <v>Yes</v>
      </c>
    </row>
    <row r="173" spans="1:12" ht="25" x14ac:dyDescent="0.25">
      <c r="A173" s="2" t="s">
        <v>546</v>
      </c>
      <c r="B173" s="117" t="s">
        <v>213</v>
      </c>
      <c r="C173" s="118">
        <v>110384387</v>
      </c>
      <c r="D173" s="113" t="str">
        <f>IF($B173="N/A","N/A",IF(C173&gt;10,"No",IF(C173&lt;-10,"No","Yes")))</f>
        <v>N/A</v>
      </c>
      <c r="E173" s="118">
        <v>73384215</v>
      </c>
      <c r="F173" s="113" t="str">
        <f>IF($B173="N/A","N/A",IF(E173&gt;10,"No",IF(E173&lt;-10,"No","Yes")))</f>
        <v>N/A</v>
      </c>
      <c r="G173" s="118">
        <v>72987804</v>
      </c>
      <c r="H173" s="113" t="str">
        <f>IF($B173="N/A","N/A",IF(G173&gt;10,"No",IF(G173&lt;-10,"No","Yes")))</f>
        <v>N/A</v>
      </c>
      <c r="I173" s="114">
        <v>-33.5</v>
      </c>
      <c r="J173" s="114">
        <v>-0.54</v>
      </c>
      <c r="K173" s="115" t="s">
        <v>739</v>
      </c>
      <c r="L173" s="116" t="str">
        <f>IF(J173="Div by 0", "N/A", IF(K173="N/A","N/A", IF(J173&gt;VALUE(MID(K173,1,2)), "No", IF(J173&lt;-1*VALUE(MID(K173,1,2)), "No", "Yes"))))</f>
        <v>Yes</v>
      </c>
    </row>
    <row r="174" spans="1:12" ht="25" x14ac:dyDescent="0.25">
      <c r="A174" s="2" t="s">
        <v>1299</v>
      </c>
      <c r="B174" s="43" t="s">
        <v>213</v>
      </c>
      <c r="C174" s="14">
        <v>31036639</v>
      </c>
      <c r="D174" s="11" t="str">
        <f t="shared" ref="D174:D181" si="64">IF($B174="N/A","N/A",IF(C174&gt;10,"No",IF(C174&lt;-10,"No","Yes")))</f>
        <v>N/A</v>
      </c>
      <c r="E174" s="14">
        <v>49591293</v>
      </c>
      <c r="F174" s="11" t="str">
        <f t="shared" ref="F174:F181" si="65">IF($B174="N/A","N/A",IF(E174&gt;10,"No",IF(E174&lt;-10,"No","Yes")))</f>
        <v>N/A</v>
      </c>
      <c r="G174" s="14">
        <v>66236000</v>
      </c>
      <c r="H174" s="11" t="str">
        <f t="shared" ref="H174:H181" si="66">IF($B174="N/A","N/A",IF(G174&gt;10,"No",IF(G174&lt;-10,"No","Yes")))</f>
        <v>N/A</v>
      </c>
      <c r="I174" s="12">
        <v>59.78</v>
      </c>
      <c r="J174" s="12">
        <v>33.56</v>
      </c>
      <c r="K174" s="43" t="s">
        <v>739</v>
      </c>
      <c r="L174" s="9" t="str">
        <f t="shared" ref="L174:L181" si="67">IF(J174="Div by 0", "N/A", IF(K174="N/A","N/A", IF(J174&gt;VALUE(MID(K174,1,2)), "No", IF(J174&lt;-1*VALUE(MID(K174,1,2)), "No", "Yes"))))</f>
        <v>No</v>
      </c>
    </row>
    <row r="175" spans="1:12" ht="25" x14ac:dyDescent="0.25">
      <c r="A175" s="2" t="s">
        <v>547</v>
      </c>
      <c r="B175" s="43" t="s">
        <v>213</v>
      </c>
      <c r="C175" s="14">
        <v>29856885</v>
      </c>
      <c r="D175" s="11" t="str">
        <f t="shared" si="64"/>
        <v>N/A</v>
      </c>
      <c r="E175" s="14">
        <v>25777482</v>
      </c>
      <c r="F175" s="11" t="str">
        <f t="shared" si="65"/>
        <v>N/A</v>
      </c>
      <c r="G175" s="14">
        <v>31447893</v>
      </c>
      <c r="H175" s="11" t="str">
        <f t="shared" si="66"/>
        <v>N/A</v>
      </c>
      <c r="I175" s="12">
        <v>-13.7</v>
      </c>
      <c r="J175" s="12">
        <v>22</v>
      </c>
      <c r="K175" s="43" t="s">
        <v>739</v>
      </c>
      <c r="L175" s="9" t="str">
        <f t="shared" si="67"/>
        <v>Yes</v>
      </c>
    </row>
    <row r="176" spans="1:12" ht="25" x14ac:dyDescent="0.25">
      <c r="A176" s="2" t="s">
        <v>512</v>
      </c>
      <c r="B176" s="43" t="s">
        <v>213</v>
      </c>
      <c r="C176" s="14">
        <v>406496044</v>
      </c>
      <c r="D176" s="11" t="str">
        <f t="shared" si="64"/>
        <v>N/A</v>
      </c>
      <c r="E176" s="14">
        <v>375879959</v>
      </c>
      <c r="F176" s="11" t="str">
        <f t="shared" si="65"/>
        <v>N/A</v>
      </c>
      <c r="G176" s="14">
        <v>424307364</v>
      </c>
      <c r="H176" s="11" t="str">
        <f t="shared" si="66"/>
        <v>N/A</v>
      </c>
      <c r="I176" s="12">
        <v>-7.53</v>
      </c>
      <c r="J176" s="12">
        <v>12.88</v>
      </c>
      <c r="K176" s="43" t="s">
        <v>739</v>
      </c>
      <c r="L176" s="9" t="str">
        <f t="shared" si="67"/>
        <v>Yes</v>
      </c>
    </row>
    <row r="177" spans="1:12" ht="25" x14ac:dyDescent="0.25">
      <c r="A177" s="2" t="s">
        <v>513</v>
      </c>
      <c r="B177" s="43" t="s">
        <v>213</v>
      </c>
      <c r="C177" s="14">
        <v>186.03587596</v>
      </c>
      <c r="D177" s="11" t="str">
        <f t="shared" si="64"/>
        <v>N/A</v>
      </c>
      <c r="E177" s="14">
        <v>135.97651769999999</v>
      </c>
      <c r="F177" s="11" t="str">
        <f t="shared" si="65"/>
        <v>N/A</v>
      </c>
      <c r="G177" s="14">
        <v>120.53441007000001</v>
      </c>
      <c r="H177" s="11" t="str">
        <f t="shared" si="66"/>
        <v>N/A</v>
      </c>
      <c r="I177" s="12">
        <v>-26.9</v>
      </c>
      <c r="J177" s="12">
        <v>-11.4</v>
      </c>
      <c r="K177" s="43" t="s">
        <v>739</v>
      </c>
      <c r="L177" s="9" t="str">
        <f t="shared" si="67"/>
        <v>Yes</v>
      </c>
    </row>
    <row r="178" spans="1:12" ht="25" x14ac:dyDescent="0.25">
      <c r="A178" s="2" t="s">
        <v>1300</v>
      </c>
      <c r="B178" s="35" t="s">
        <v>213</v>
      </c>
      <c r="C178" s="45">
        <v>52.307472824000001</v>
      </c>
      <c r="D178" s="11" t="str">
        <f t="shared" si="64"/>
        <v>N/A</v>
      </c>
      <c r="E178" s="45">
        <v>91.889670417999994</v>
      </c>
      <c r="F178" s="11" t="str">
        <f t="shared" si="65"/>
        <v>N/A</v>
      </c>
      <c r="G178" s="45">
        <v>109.3842635</v>
      </c>
      <c r="H178" s="11" t="str">
        <f t="shared" si="66"/>
        <v>N/A</v>
      </c>
      <c r="I178" s="12">
        <v>75.67</v>
      </c>
      <c r="J178" s="12">
        <v>19.04</v>
      </c>
      <c r="K178" s="43" t="s">
        <v>739</v>
      </c>
      <c r="L178" s="9" t="str">
        <f t="shared" si="67"/>
        <v>Yes</v>
      </c>
    </row>
    <row r="179" spans="1:12" ht="25" x14ac:dyDescent="0.25">
      <c r="A179" s="2" t="s">
        <v>514</v>
      </c>
      <c r="B179" s="35" t="s">
        <v>213</v>
      </c>
      <c r="C179" s="45">
        <v>50.319179237</v>
      </c>
      <c r="D179" s="11" t="str">
        <f t="shared" si="64"/>
        <v>N/A</v>
      </c>
      <c r="E179" s="45">
        <v>47.764117083999999</v>
      </c>
      <c r="F179" s="11" t="str">
        <f t="shared" si="65"/>
        <v>N/A</v>
      </c>
      <c r="G179" s="45">
        <v>51.934063266000003</v>
      </c>
      <c r="H179" s="11" t="str">
        <f t="shared" si="66"/>
        <v>N/A</v>
      </c>
      <c r="I179" s="12">
        <v>-5.08</v>
      </c>
      <c r="J179" s="12">
        <v>8.73</v>
      </c>
      <c r="K179" s="43" t="s">
        <v>739</v>
      </c>
      <c r="L179" s="9" t="str">
        <f t="shared" si="67"/>
        <v>Yes</v>
      </c>
    </row>
    <row r="180" spans="1:12" ht="25" x14ac:dyDescent="0.25">
      <c r="A180" s="2" t="s">
        <v>515</v>
      </c>
      <c r="B180" s="35" t="s">
        <v>213</v>
      </c>
      <c r="C180" s="45">
        <v>685.08644813000001</v>
      </c>
      <c r="D180" s="11" t="str">
        <f t="shared" si="64"/>
        <v>N/A</v>
      </c>
      <c r="E180" s="45">
        <v>696.48285938000004</v>
      </c>
      <c r="F180" s="11" t="str">
        <f t="shared" si="65"/>
        <v>N/A</v>
      </c>
      <c r="G180" s="45">
        <v>700.71484554999995</v>
      </c>
      <c r="H180" s="11" t="str">
        <f t="shared" si="66"/>
        <v>N/A</v>
      </c>
      <c r="I180" s="12">
        <v>1.663</v>
      </c>
      <c r="J180" s="12">
        <v>0.60760000000000003</v>
      </c>
      <c r="K180" s="43" t="s">
        <v>739</v>
      </c>
      <c r="L180" s="9" t="str">
        <f t="shared" si="67"/>
        <v>Yes</v>
      </c>
    </row>
    <row r="181" spans="1:12" ht="25" x14ac:dyDescent="0.25">
      <c r="A181" s="2" t="s">
        <v>1652</v>
      </c>
      <c r="B181" s="43" t="s">
        <v>213</v>
      </c>
      <c r="C181" s="13">
        <v>0</v>
      </c>
      <c r="D181" s="11" t="str">
        <f t="shared" si="64"/>
        <v>N/A</v>
      </c>
      <c r="E181" s="13">
        <v>0</v>
      </c>
      <c r="F181" s="11" t="str">
        <f t="shared" si="65"/>
        <v>N/A</v>
      </c>
      <c r="G181" s="13">
        <v>67.536641152000001</v>
      </c>
      <c r="H181" s="11" t="str">
        <f t="shared" si="66"/>
        <v>N/A</v>
      </c>
      <c r="I181" s="12" t="s">
        <v>1746</v>
      </c>
      <c r="J181" s="12" t="s">
        <v>1746</v>
      </c>
      <c r="K181" s="43" t="s">
        <v>739</v>
      </c>
      <c r="L181" s="9" t="str">
        <f t="shared" si="67"/>
        <v>N/A</v>
      </c>
    </row>
    <row r="182" spans="1:12" ht="25" x14ac:dyDescent="0.25">
      <c r="A182" s="2" t="s">
        <v>1653</v>
      </c>
      <c r="B182" s="119" t="s">
        <v>213</v>
      </c>
      <c r="C182" s="120">
        <v>0</v>
      </c>
      <c r="D182" s="116" t="str">
        <f t="shared" ref="D182" si="68">IF($B182="N/A","N/A",IF(C182&lt;0,"No","Yes"))</f>
        <v>N/A</v>
      </c>
      <c r="E182" s="120">
        <v>0</v>
      </c>
      <c r="F182" s="116" t="str">
        <f t="shared" ref="F182" si="69">IF($B182="N/A","N/A",IF(E182&lt;0,"No","Yes"))</f>
        <v>N/A</v>
      </c>
      <c r="G182" s="120">
        <v>2.2528407966000001</v>
      </c>
      <c r="H182" s="116" t="str">
        <f t="shared" ref="H182" si="70">IF($B182="N/A","N/A",IF(G182&lt;0,"No","Yes"))</f>
        <v>N/A</v>
      </c>
      <c r="I182" s="114" t="s">
        <v>1746</v>
      </c>
      <c r="J182" s="114" t="s">
        <v>1746</v>
      </c>
      <c r="K182" s="119" t="s">
        <v>739</v>
      </c>
      <c r="L182" s="116" t="str">
        <f t="shared" ref="L182" si="71">IF(J182="Div by 0", "N/A", IF(OR(J182="N/A",K182="N/A"),"N/A", IF(J182&gt;VALUE(MID(K182,1,2)), "No", IF(J182&lt;-1*VALUE(MID(K182,1,2)), "No", "Yes"))))</f>
        <v>N/A</v>
      </c>
    </row>
    <row r="183" spans="1:12" ht="25" x14ac:dyDescent="0.25">
      <c r="A183" s="2" t="s">
        <v>1654</v>
      </c>
      <c r="B183" s="5" t="s">
        <v>213</v>
      </c>
      <c r="C183" s="13">
        <v>0</v>
      </c>
      <c r="D183" s="9" t="str">
        <f t="shared" ref="D183:D185" si="72">IF($B183="N/A","N/A",IF(C183&lt;0,"No","Yes"))</f>
        <v>N/A</v>
      </c>
      <c r="E183" s="13">
        <v>0</v>
      </c>
      <c r="F183" s="9" t="str">
        <f t="shared" ref="F183:F185" si="73">IF($B183="N/A","N/A",IF(E183&lt;0,"No","Yes"))</f>
        <v>N/A</v>
      </c>
      <c r="G183" s="13">
        <v>74.170306702000005</v>
      </c>
      <c r="H183" s="9" t="str">
        <f t="shared" ref="H183:H185" si="74">IF($B183="N/A","N/A",IF(G183&lt;0,"No","Yes"))</f>
        <v>N/A</v>
      </c>
      <c r="I183" s="12" t="s">
        <v>1746</v>
      </c>
      <c r="J183" s="12" t="s">
        <v>1746</v>
      </c>
      <c r="K183" s="5" t="s">
        <v>739</v>
      </c>
      <c r="L183" s="9" t="str">
        <f t="shared" ref="L183:L213" si="75">IF(J183="Div by 0", "N/A", IF(OR(J183="N/A",K183="N/A"),"N/A", IF(J183&gt;VALUE(MID(K183,1,2)), "No", IF(J183&lt;-1*VALUE(MID(K183,1,2)), "No", "Yes"))))</f>
        <v>N/A</v>
      </c>
    </row>
    <row r="184" spans="1:12" ht="25" x14ac:dyDescent="0.25">
      <c r="A184" s="2" t="s">
        <v>1655</v>
      </c>
      <c r="B184" s="5" t="s">
        <v>213</v>
      </c>
      <c r="C184" s="13">
        <v>0</v>
      </c>
      <c r="D184" s="9" t="str">
        <f t="shared" si="72"/>
        <v>N/A</v>
      </c>
      <c r="E184" s="13">
        <v>0</v>
      </c>
      <c r="F184" s="9" t="str">
        <f t="shared" si="73"/>
        <v>N/A</v>
      </c>
      <c r="G184" s="13">
        <v>69.837072140000004</v>
      </c>
      <c r="H184" s="9" t="str">
        <f t="shared" si="74"/>
        <v>N/A</v>
      </c>
      <c r="I184" s="12" t="s">
        <v>1746</v>
      </c>
      <c r="J184" s="12" t="s">
        <v>1746</v>
      </c>
      <c r="K184" s="5" t="s">
        <v>739</v>
      </c>
      <c r="L184" s="9" t="str">
        <f t="shared" si="75"/>
        <v>N/A</v>
      </c>
    </row>
    <row r="185" spans="1:12" ht="25" x14ac:dyDescent="0.25">
      <c r="A185" s="2" t="s">
        <v>1656</v>
      </c>
      <c r="B185" s="5" t="s">
        <v>213</v>
      </c>
      <c r="C185" s="13">
        <v>0</v>
      </c>
      <c r="D185" s="9" t="str">
        <f t="shared" si="72"/>
        <v>N/A</v>
      </c>
      <c r="E185" s="13">
        <v>0</v>
      </c>
      <c r="F185" s="9" t="str">
        <f t="shared" si="73"/>
        <v>N/A</v>
      </c>
      <c r="G185" s="13">
        <v>69.104862639999993</v>
      </c>
      <c r="H185" s="9" t="str">
        <f t="shared" si="74"/>
        <v>N/A</v>
      </c>
      <c r="I185" s="12" t="s">
        <v>1746</v>
      </c>
      <c r="J185" s="12" t="s">
        <v>1746</v>
      </c>
      <c r="K185" s="5" t="s">
        <v>739</v>
      </c>
      <c r="L185" s="9" t="str">
        <f t="shared" si="75"/>
        <v>N/A</v>
      </c>
    </row>
    <row r="186" spans="1:12" ht="25" x14ac:dyDescent="0.25">
      <c r="A186" s="2" t="s">
        <v>1658</v>
      </c>
      <c r="B186" s="115" t="s">
        <v>213</v>
      </c>
      <c r="C186" s="120">
        <v>0</v>
      </c>
      <c r="D186" s="113" t="str">
        <f>IF($B186="N/A","N/A",IF(C186&gt;10,"No",IF(C186&lt;-10,"No","Yes")))</f>
        <v>N/A</v>
      </c>
      <c r="E186" s="120">
        <v>0</v>
      </c>
      <c r="F186" s="113" t="str">
        <f>IF($B186="N/A","N/A",IF(E186&gt;10,"No",IF(E186&lt;-10,"No","Yes")))</f>
        <v>N/A</v>
      </c>
      <c r="G186" s="120">
        <v>3.6402520086000001</v>
      </c>
      <c r="H186" s="113" t="str">
        <f>IF($B186="N/A","N/A",IF(G186&gt;10,"No",IF(G186&lt;-10,"No","Yes")))</f>
        <v>N/A</v>
      </c>
      <c r="I186" s="114" t="s">
        <v>1746</v>
      </c>
      <c r="J186" s="114" t="s">
        <v>1746</v>
      </c>
      <c r="K186" s="115" t="s">
        <v>739</v>
      </c>
      <c r="L186" s="9" t="str">
        <f t="shared" si="75"/>
        <v>N/A</v>
      </c>
    </row>
    <row r="187" spans="1:12" ht="25" x14ac:dyDescent="0.25">
      <c r="A187" s="2" t="s">
        <v>1659</v>
      </c>
      <c r="B187" s="35" t="s">
        <v>213</v>
      </c>
      <c r="C187" s="13">
        <v>0</v>
      </c>
      <c r="D187" s="11" t="str">
        <f t="shared" ref="D187:D213" si="76">IF($B187="N/A","N/A",IF(C187&gt;10,"No",IF(C187&lt;-10,"No","Yes")))</f>
        <v>N/A</v>
      </c>
      <c r="E187" s="13">
        <v>0</v>
      </c>
      <c r="F187" s="11" t="str">
        <f t="shared" ref="F187:F213" si="77">IF($B187="N/A","N/A",IF(E187&gt;10,"No",IF(E187&lt;-10,"No","Yes")))</f>
        <v>N/A</v>
      </c>
      <c r="G187" s="13">
        <v>3.3028639999999998E-4</v>
      </c>
      <c r="H187" s="11" t="str">
        <f t="shared" ref="H187:H213" si="78">IF($B187="N/A","N/A",IF(G187&gt;10,"No",IF(G187&lt;-10,"No","Yes")))</f>
        <v>N/A</v>
      </c>
      <c r="I187" s="12" t="s">
        <v>1746</v>
      </c>
      <c r="J187" s="12" t="s">
        <v>1746</v>
      </c>
      <c r="K187" s="43" t="s">
        <v>739</v>
      </c>
      <c r="L187" s="9" t="str">
        <f t="shared" si="75"/>
        <v>N/A</v>
      </c>
    </row>
    <row r="188" spans="1:12" ht="25" x14ac:dyDescent="0.25">
      <c r="A188" s="2" t="s">
        <v>1660</v>
      </c>
      <c r="B188" s="35" t="s">
        <v>213</v>
      </c>
      <c r="C188" s="13">
        <v>0</v>
      </c>
      <c r="D188" s="11" t="str">
        <f t="shared" si="76"/>
        <v>N/A</v>
      </c>
      <c r="E188" s="13">
        <v>0</v>
      </c>
      <c r="F188" s="11" t="str">
        <f t="shared" si="77"/>
        <v>N/A</v>
      </c>
      <c r="G188" s="13">
        <v>4.9542970000000005E-4</v>
      </c>
      <c r="H188" s="11" t="str">
        <f t="shared" si="78"/>
        <v>N/A</v>
      </c>
      <c r="I188" s="12" t="s">
        <v>1746</v>
      </c>
      <c r="J188" s="12" t="s">
        <v>1746</v>
      </c>
      <c r="K188" s="43" t="s">
        <v>739</v>
      </c>
      <c r="L188" s="9" t="str">
        <f t="shared" si="75"/>
        <v>N/A</v>
      </c>
    </row>
    <row r="189" spans="1:12" ht="25" x14ac:dyDescent="0.25">
      <c r="A189" s="2" t="s">
        <v>1661</v>
      </c>
      <c r="B189" s="35" t="s">
        <v>213</v>
      </c>
      <c r="C189" s="13">
        <v>0</v>
      </c>
      <c r="D189" s="11" t="str">
        <f t="shared" si="76"/>
        <v>N/A</v>
      </c>
      <c r="E189" s="13">
        <v>0</v>
      </c>
      <c r="F189" s="11" t="str">
        <f t="shared" si="77"/>
        <v>N/A</v>
      </c>
      <c r="G189" s="13">
        <v>0</v>
      </c>
      <c r="H189" s="11" t="str">
        <f t="shared" si="78"/>
        <v>N/A</v>
      </c>
      <c r="I189" s="12" t="s">
        <v>1746</v>
      </c>
      <c r="J189" s="12" t="s">
        <v>1746</v>
      </c>
      <c r="K189" s="43" t="s">
        <v>739</v>
      </c>
      <c r="L189" s="9" t="str">
        <f t="shared" si="75"/>
        <v>N/A</v>
      </c>
    </row>
    <row r="190" spans="1:12" ht="25" x14ac:dyDescent="0.25">
      <c r="A190" s="2" t="s">
        <v>1662</v>
      </c>
      <c r="B190" s="35" t="s">
        <v>213</v>
      </c>
      <c r="C190" s="13">
        <v>0</v>
      </c>
      <c r="D190" s="11" t="str">
        <f t="shared" si="76"/>
        <v>N/A</v>
      </c>
      <c r="E190" s="13">
        <v>0</v>
      </c>
      <c r="F190" s="11" t="str">
        <f t="shared" si="77"/>
        <v>N/A</v>
      </c>
      <c r="G190" s="13">
        <v>0.30667096040000003</v>
      </c>
      <c r="H190" s="11" t="str">
        <f t="shared" si="78"/>
        <v>N/A</v>
      </c>
      <c r="I190" s="12" t="s">
        <v>1746</v>
      </c>
      <c r="J190" s="12" t="s">
        <v>1746</v>
      </c>
      <c r="K190" s="43" t="s">
        <v>739</v>
      </c>
      <c r="L190" s="9" t="str">
        <f t="shared" si="75"/>
        <v>N/A</v>
      </c>
    </row>
    <row r="191" spans="1:12" ht="25" x14ac:dyDescent="0.25">
      <c r="A191" s="2" t="s">
        <v>1663</v>
      </c>
      <c r="B191" s="35" t="s">
        <v>213</v>
      </c>
      <c r="C191" s="13">
        <v>0</v>
      </c>
      <c r="D191" s="11" t="str">
        <f t="shared" si="76"/>
        <v>N/A</v>
      </c>
      <c r="E191" s="13">
        <v>0</v>
      </c>
      <c r="F191" s="11" t="str">
        <f t="shared" si="77"/>
        <v>N/A</v>
      </c>
      <c r="G191" s="13">
        <v>50.383545130000002</v>
      </c>
      <c r="H191" s="11" t="str">
        <f t="shared" si="78"/>
        <v>N/A</v>
      </c>
      <c r="I191" s="12" t="s">
        <v>1746</v>
      </c>
      <c r="J191" s="12" t="s">
        <v>1746</v>
      </c>
      <c r="K191" s="43" t="s">
        <v>739</v>
      </c>
      <c r="L191" s="9" t="str">
        <f t="shared" si="75"/>
        <v>N/A</v>
      </c>
    </row>
    <row r="192" spans="1:12" ht="25" x14ac:dyDescent="0.25">
      <c r="A192" s="2" t="s">
        <v>1664</v>
      </c>
      <c r="B192" s="35" t="s">
        <v>213</v>
      </c>
      <c r="C192" s="13">
        <v>0</v>
      </c>
      <c r="D192" s="11" t="str">
        <f t="shared" si="76"/>
        <v>N/A</v>
      </c>
      <c r="E192" s="13">
        <v>0</v>
      </c>
      <c r="F192" s="11" t="str">
        <f t="shared" si="77"/>
        <v>N/A</v>
      </c>
      <c r="G192" s="13">
        <v>9.0498484800000001E-2</v>
      </c>
      <c r="H192" s="11" t="str">
        <f t="shared" si="78"/>
        <v>N/A</v>
      </c>
      <c r="I192" s="12" t="s">
        <v>1746</v>
      </c>
      <c r="J192" s="12" t="s">
        <v>1746</v>
      </c>
      <c r="K192" s="43" t="s">
        <v>739</v>
      </c>
      <c r="L192" s="9" t="str">
        <f t="shared" si="75"/>
        <v>N/A</v>
      </c>
    </row>
    <row r="193" spans="1:12" ht="25" x14ac:dyDescent="0.25">
      <c r="A193" s="2" t="s">
        <v>1665</v>
      </c>
      <c r="B193" s="35" t="s">
        <v>213</v>
      </c>
      <c r="C193" s="13">
        <v>0</v>
      </c>
      <c r="D193" s="11" t="str">
        <f t="shared" si="76"/>
        <v>N/A</v>
      </c>
      <c r="E193" s="13">
        <v>0</v>
      </c>
      <c r="F193" s="11" t="str">
        <f t="shared" si="77"/>
        <v>N/A</v>
      </c>
      <c r="G193" s="13">
        <v>13.935775802</v>
      </c>
      <c r="H193" s="11" t="str">
        <f t="shared" si="78"/>
        <v>N/A</v>
      </c>
      <c r="I193" s="12" t="s">
        <v>1746</v>
      </c>
      <c r="J193" s="12" t="s">
        <v>1746</v>
      </c>
      <c r="K193" s="43" t="s">
        <v>739</v>
      </c>
      <c r="L193" s="9" t="str">
        <f t="shared" si="75"/>
        <v>N/A</v>
      </c>
    </row>
    <row r="194" spans="1:12" ht="25" x14ac:dyDescent="0.25">
      <c r="A194" s="2" t="s">
        <v>1666</v>
      </c>
      <c r="B194" s="35" t="s">
        <v>213</v>
      </c>
      <c r="C194" s="13">
        <v>0</v>
      </c>
      <c r="D194" s="11" t="str">
        <f t="shared" si="76"/>
        <v>N/A</v>
      </c>
      <c r="E194" s="13">
        <v>0</v>
      </c>
      <c r="F194" s="11" t="str">
        <f t="shared" si="77"/>
        <v>N/A</v>
      </c>
      <c r="G194" s="13">
        <v>28.543189081000001</v>
      </c>
      <c r="H194" s="11" t="str">
        <f t="shared" si="78"/>
        <v>N/A</v>
      </c>
      <c r="I194" s="12" t="s">
        <v>1746</v>
      </c>
      <c r="J194" s="12" t="s">
        <v>1746</v>
      </c>
      <c r="K194" s="43" t="s">
        <v>739</v>
      </c>
      <c r="L194" s="9" t="str">
        <f t="shared" si="75"/>
        <v>N/A</v>
      </c>
    </row>
    <row r="195" spans="1:12" ht="25" x14ac:dyDescent="0.25">
      <c r="A195" s="2" t="s">
        <v>1667</v>
      </c>
      <c r="B195" s="35" t="s">
        <v>213</v>
      </c>
      <c r="C195" s="13">
        <v>0</v>
      </c>
      <c r="D195" s="11" t="str">
        <f t="shared" si="76"/>
        <v>N/A</v>
      </c>
      <c r="E195" s="13">
        <v>0</v>
      </c>
      <c r="F195" s="11" t="str">
        <f t="shared" si="77"/>
        <v>N/A</v>
      </c>
      <c r="G195" s="13">
        <v>0.50913654870000002</v>
      </c>
      <c r="H195" s="11" t="str">
        <f t="shared" si="78"/>
        <v>N/A</v>
      </c>
      <c r="I195" s="12" t="s">
        <v>1746</v>
      </c>
      <c r="J195" s="12" t="s">
        <v>1746</v>
      </c>
      <c r="K195" s="43" t="s">
        <v>739</v>
      </c>
      <c r="L195" s="9" t="str">
        <f t="shared" si="75"/>
        <v>N/A</v>
      </c>
    </row>
    <row r="196" spans="1:12" ht="25" x14ac:dyDescent="0.25">
      <c r="A196" s="2" t="s">
        <v>1668</v>
      </c>
      <c r="B196" s="35" t="s">
        <v>213</v>
      </c>
      <c r="C196" s="13">
        <v>0</v>
      </c>
      <c r="D196" s="11" t="str">
        <f t="shared" si="76"/>
        <v>N/A</v>
      </c>
      <c r="E196" s="13">
        <v>0</v>
      </c>
      <c r="F196" s="11" t="str">
        <f t="shared" si="77"/>
        <v>N/A</v>
      </c>
      <c r="G196" s="13">
        <v>0.97896901089999999</v>
      </c>
      <c r="H196" s="11" t="str">
        <f t="shared" si="78"/>
        <v>N/A</v>
      </c>
      <c r="I196" s="12" t="s">
        <v>1746</v>
      </c>
      <c r="J196" s="12" t="s">
        <v>1746</v>
      </c>
      <c r="K196" s="43" t="s">
        <v>739</v>
      </c>
      <c r="L196" s="9" t="str">
        <f t="shared" si="75"/>
        <v>N/A</v>
      </c>
    </row>
    <row r="197" spans="1:12" ht="25" x14ac:dyDescent="0.25">
      <c r="A197" s="2" t="s">
        <v>1669</v>
      </c>
      <c r="B197" s="35" t="s">
        <v>213</v>
      </c>
      <c r="C197" s="13">
        <v>0</v>
      </c>
      <c r="D197" s="11" t="str">
        <f t="shared" si="76"/>
        <v>N/A</v>
      </c>
      <c r="E197" s="13">
        <v>0</v>
      </c>
      <c r="F197" s="11" t="str">
        <f t="shared" si="77"/>
        <v>N/A</v>
      </c>
      <c r="G197" s="13">
        <v>38.772160155999998</v>
      </c>
      <c r="H197" s="11" t="str">
        <f t="shared" si="78"/>
        <v>N/A</v>
      </c>
      <c r="I197" s="12" t="s">
        <v>1746</v>
      </c>
      <c r="J197" s="12" t="s">
        <v>1746</v>
      </c>
      <c r="K197" s="43" t="s">
        <v>739</v>
      </c>
      <c r="L197" s="9" t="str">
        <f t="shared" si="75"/>
        <v>N/A</v>
      </c>
    </row>
    <row r="198" spans="1:12" ht="25" x14ac:dyDescent="0.25">
      <c r="A198" s="2" t="s">
        <v>1670</v>
      </c>
      <c r="B198" s="35" t="s">
        <v>213</v>
      </c>
      <c r="C198" s="13">
        <v>0</v>
      </c>
      <c r="D198" s="11" t="str">
        <f t="shared" si="76"/>
        <v>N/A</v>
      </c>
      <c r="E198" s="13">
        <v>0</v>
      </c>
      <c r="F198" s="11" t="str">
        <f t="shared" si="77"/>
        <v>N/A</v>
      </c>
      <c r="G198" s="13">
        <v>43.502687706000003</v>
      </c>
      <c r="H198" s="11" t="str">
        <f t="shared" si="78"/>
        <v>N/A</v>
      </c>
      <c r="I198" s="12" t="s">
        <v>1746</v>
      </c>
      <c r="J198" s="12" t="s">
        <v>1746</v>
      </c>
      <c r="K198" s="43" t="s">
        <v>739</v>
      </c>
      <c r="L198" s="9" t="str">
        <f t="shared" si="75"/>
        <v>N/A</v>
      </c>
    </row>
    <row r="199" spans="1:12" ht="25" x14ac:dyDescent="0.25">
      <c r="A199" s="2" t="s">
        <v>1671</v>
      </c>
      <c r="B199" s="35" t="s">
        <v>213</v>
      </c>
      <c r="C199" s="13">
        <v>0</v>
      </c>
      <c r="D199" s="11" t="str">
        <f t="shared" si="76"/>
        <v>N/A</v>
      </c>
      <c r="E199" s="13">
        <v>0</v>
      </c>
      <c r="F199" s="11" t="str">
        <f t="shared" si="77"/>
        <v>N/A</v>
      </c>
      <c r="G199" s="13">
        <v>0.1418580264</v>
      </c>
      <c r="H199" s="11" t="str">
        <f t="shared" si="78"/>
        <v>N/A</v>
      </c>
      <c r="I199" s="12" t="s">
        <v>1746</v>
      </c>
      <c r="J199" s="12" t="s">
        <v>1746</v>
      </c>
      <c r="K199" s="43" t="s">
        <v>739</v>
      </c>
      <c r="L199" s="9" t="str">
        <f t="shared" si="75"/>
        <v>N/A</v>
      </c>
    </row>
    <row r="200" spans="1:12" ht="25" x14ac:dyDescent="0.25">
      <c r="A200" s="2" t="s">
        <v>1672</v>
      </c>
      <c r="B200" s="35" t="s">
        <v>213</v>
      </c>
      <c r="C200" s="13">
        <v>0</v>
      </c>
      <c r="D200" s="11" t="str">
        <f t="shared" si="76"/>
        <v>N/A</v>
      </c>
      <c r="E200" s="13">
        <v>0</v>
      </c>
      <c r="F200" s="11" t="str">
        <f t="shared" si="77"/>
        <v>N/A</v>
      </c>
      <c r="G200" s="13">
        <v>2.3504834568000001</v>
      </c>
      <c r="H200" s="11" t="str">
        <f t="shared" si="78"/>
        <v>N/A</v>
      </c>
      <c r="I200" s="12" t="s">
        <v>1746</v>
      </c>
      <c r="J200" s="12" t="s">
        <v>1746</v>
      </c>
      <c r="K200" s="43" t="s">
        <v>739</v>
      </c>
      <c r="L200" s="9" t="str">
        <f t="shared" si="75"/>
        <v>N/A</v>
      </c>
    </row>
    <row r="201" spans="1:12" ht="25" x14ac:dyDescent="0.25">
      <c r="A201" s="2" t="s">
        <v>1673</v>
      </c>
      <c r="B201" s="35" t="s">
        <v>213</v>
      </c>
      <c r="C201" s="13">
        <v>0</v>
      </c>
      <c r="D201" s="11" t="str">
        <f t="shared" si="76"/>
        <v>N/A</v>
      </c>
      <c r="E201" s="13">
        <v>0</v>
      </c>
      <c r="F201" s="11" t="str">
        <f t="shared" si="77"/>
        <v>N/A</v>
      </c>
      <c r="G201" s="13">
        <v>4.9542970000000005E-4</v>
      </c>
      <c r="H201" s="11" t="str">
        <f t="shared" si="78"/>
        <v>N/A</v>
      </c>
      <c r="I201" s="12" t="s">
        <v>1746</v>
      </c>
      <c r="J201" s="12" t="s">
        <v>1746</v>
      </c>
      <c r="K201" s="43" t="s">
        <v>739</v>
      </c>
      <c r="L201" s="9" t="str">
        <f t="shared" si="75"/>
        <v>N/A</v>
      </c>
    </row>
    <row r="202" spans="1:12" ht="25" x14ac:dyDescent="0.25">
      <c r="A202" s="2" t="s">
        <v>1674</v>
      </c>
      <c r="B202" s="35" t="s">
        <v>213</v>
      </c>
      <c r="C202" s="13">
        <v>0</v>
      </c>
      <c r="D202" s="11" t="str">
        <f t="shared" si="76"/>
        <v>N/A</v>
      </c>
      <c r="E202" s="13">
        <v>0</v>
      </c>
      <c r="F202" s="11" t="str">
        <f t="shared" si="77"/>
        <v>N/A</v>
      </c>
      <c r="G202" s="13">
        <v>0</v>
      </c>
      <c r="H202" s="11" t="str">
        <f t="shared" si="78"/>
        <v>N/A</v>
      </c>
      <c r="I202" s="12" t="s">
        <v>1746</v>
      </c>
      <c r="J202" s="12" t="s">
        <v>1746</v>
      </c>
      <c r="K202" s="43" t="s">
        <v>739</v>
      </c>
      <c r="L202" s="9" t="str">
        <f t="shared" si="75"/>
        <v>N/A</v>
      </c>
    </row>
    <row r="203" spans="1:12" ht="25" x14ac:dyDescent="0.25">
      <c r="A203" s="2" t="s">
        <v>1675</v>
      </c>
      <c r="B203" s="35" t="s">
        <v>213</v>
      </c>
      <c r="C203" s="13">
        <v>0</v>
      </c>
      <c r="D203" s="11" t="str">
        <f t="shared" si="76"/>
        <v>N/A</v>
      </c>
      <c r="E203" s="13">
        <v>0</v>
      </c>
      <c r="F203" s="11" t="str">
        <f t="shared" si="77"/>
        <v>N/A</v>
      </c>
      <c r="G203" s="13">
        <v>0.86386418620000005</v>
      </c>
      <c r="H203" s="11" t="str">
        <f t="shared" si="78"/>
        <v>N/A</v>
      </c>
      <c r="I203" s="12" t="s">
        <v>1746</v>
      </c>
      <c r="J203" s="12" t="s">
        <v>1746</v>
      </c>
      <c r="K203" s="43" t="s">
        <v>739</v>
      </c>
      <c r="L203" s="9" t="str">
        <f t="shared" si="75"/>
        <v>N/A</v>
      </c>
    </row>
    <row r="204" spans="1:12" ht="25" x14ac:dyDescent="0.25">
      <c r="A204" s="2" t="s">
        <v>1676</v>
      </c>
      <c r="B204" s="35" t="s">
        <v>213</v>
      </c>
      <c r="C204" s="13">
        <v>0</v>
      </c>
      <c r="D204" s="11" t="str">
        <f t="shared" si="76"/>
        <v>N/A</v>
      </c>
      <c r="E204" s="13">
        <v>0</v>
      </c>
      <c r="F204" s="11" t="str">
        <f t="shared" si="77"/>
        <v>N/A</v>
      </c>
      <c r="G204" s="13">
        <v>0.11295796280000001</v>
      </c>
      <c r="H204" s="11" t="str">
        <f t="shared" si="78"/>
        <v>N/A</v>
      </c>
      <c r="I204" s="12" t="s">
        <v>1746</v>
      </c>
      <c r="J204" s="12" t="s">
        <v>1746</v>
      </c>
      <c r="K204" s="43" t="s">
        <v>739</v>
      </c>
      <c r="L204" s="9" t="str">
        <f t="shared" si="75"/>
        <v>N/A</v>
      </c>
    </row>
    <row r="205" spans="1:12" ht="25" x14ac:dyDescent="0.25">
      <c r="A205" s="2" t="s">
        <v>1677</v>
      </c>
      <c r="B205" s="35" t="s">
        <v>213</v>
      </c>
      <c r="C205" s="13">
        <v>0</v>
      </c>
      <c r="D205" s="11" t="str">
        <f t="shared" si="76"/>
        <v>N/A</v>
      </c>
      <c r="E205" s="13">
        <v>0</v>
      </c>
      <c r="F205" s="11" t="str">
        <f t="shared" si="77"/>
        <v>N/A</v>
      </c>
      <c r="G205" s="13">
        <v>0</v>
      </c>
      <c r="H205" s="11" t="str">
        <f t="shared" si="78"/>
        <v>N/A</v>
      </c>
      <c r="I205" s="12" t="s">
        <v>1746</v>
      </c>
      <c r="J205" s="12" t="s">
        <v>1746</v>
      </c>
      <c r="K205" s="43" t="s">
        <v>739</v>
      </c>
      <c r="L205" s="9" t="str">
        <f t="shared" si="75"/>
        <v>N/A</v>
      </c>
    </row>
    <row r="206" spans="1:12" ht="25" x14ac:dyDescent="0.25">
      <c r="A206" s="2" t="s">
        <v>1678</v>
      </c>
      <c r="B206" s="35" t="s">
        <v>213</v>
      </c>
      <c r="C206" s="13">
        <v>0</v>
      </c>
      <c r="D206" s="11" t="str">
        <f t="shared" si="76"/>
        <v>N/A</v>
      </c>
      <c r="E206" s="13">
        <v>0</v>
      </c>
      <c r="F206" s="11" t="str">
        <f t="shared" si="77"/>
        <v>N/A</v>
      </c>
      <c r="G206" s="13">
        <v>0.53886232840000003</v>
      </c>
      <c r="H206" s="11" t="str">
        <f t="shared" si="78"/>
        <v>N/A</v>
      </c>
      <c r="I206" s="12" t="s">
        <v>1746</v>
      </c>
      <c r="J206" s="12" t="s">
        <v>1746</v>
      </c>
      <c r="K206" s="43" t="s">
        <v>739</v>
      </c>
      <c r="L206" s="9" t="str">
        <f t="shared" si="75"/>
        <v>N/A</v>
      </c>
    </row>
    <row r="207" spans="1:12" ht="25" x14ac:dyDescent="0.25">
      <c r="A207" s="2" t="s">
        <v>1679</v>
      </c>
      <c r="B207" s="35" t="s">
        <v>213</v>
      </c>
      <c r="C207" s="13">
        <v>0</v>
      </c>
      <c r="D207" s="11" t="str">
        <f t="shared" si="76"/>
        <v>N/A</v>
      </c>
      <c r="E207" s="13">
        <v>0</v>
      </c>
      <c r="F207" s="11" t="str">
        <f t="shared" si="77"/>
        <v>N/A</v>
      </c>
      <c r="G207" s="13">
        <v>0</v>
      </c>
      <c r="H207" s="11" t="str">
        <f t="shared" si="78"/>
        <v>N/A</v>
      </c>
      <c r="I207" s="12" t="s">
        <v>1746</v>
      </c>
      <c r="J207" s="12" t="s">
        <v>1746</v>
      </c>
      <c r="K207" s="43" t="s">
        <v>739</v>
      </c>
      <c r="L207" s="9" t="str">
        <f t="shared" si="75"/>
        <v>N/A</v>
      </c>
    </row>
    <row r="208" spans="1:12" ht="25" x14ac:dyDescent="0.25">
      <c r="A208" s="2" t="s">
        <v>1680</v>
      </c>
      <c r="B208" s="35" t="s">
        <v>213</v>
      </c>
      <c r="C208" s="13">
        <v>0</v>
      </c>
      <c r="D208" s="11" t="str">
        <f t="shared" si="76"/>
        <v>N/A</v>
      </c>
      <c r="E208" s="13">
        <v>0</v>
      </c>
      <c r="F208" s="11" t="str">
        <f t="shared" si="77"/>
        <v>N/A</v>
      </c>
      <c r="G208" s="13">
        <v>7.5640549265999999</v>
      </c>
      <c r="H208" s="11" t="str">
        <f t="shared" si="78"/>
        <v>N/A</v>
      </c>
      <c r="I208" s="12" t="s">
        <v>1746</v>
      </c>
      <c r="J208" s="12" t="s">
        <v>1746</v>
      </c>
      <c r="K208" s="43" t="s">
        <v>739</v>
      </c>
      <c r="L208" s="9" t="str">
        <f t="shared" si="75"/>
        <v>N/A</v>
      </c>
    </row>
    <row r="209" spans="1:12" ht="25" x14ac:dyDescent="0.25">
      <c r="A209" s="2" t="s">
        <v>1681</v>
      </c>
      <c r="B209" s="35" t="s">
        <v>213</v>
      </c>
      <c r="C209" s="13">
        <v>0</v>
      </c>
      <c r="D209" s="11" t="str">
        <f t="shared" si="76"/>
        <v>N/A</v>
      </c>
      <c r="E209" s="13">
        <v>0</v>
      </c>
      <c r="F209" s="11" t="str">
        <f t="shared" si="77"/>
        <v>N/A</v>
      </c>
      <c r="G209" s="13">
        <v>0</v>
      </c>
      <c r="H209" s="11" t="str">
        <f t="shared" si="78"/>
        <v>N/A</v>
      </c>
      <c r="I209" s="12" t="s">
        <v>1746</v>
      </c>
      <c r="J209" s="12" t="s">
        <v>1746</v>
      </c>
      <c r="K209" s="43" t="s">
        <v>739</v>
      </c>
      <c r="L209" s="9" t="str">
        <f t="shared" si="75"/>
        <v>N/A</v>
      </c>
    </row>
    <row r="210" spans="1:12" ht="25" x14ac:dyDescent="0.25">
      <c r="A210" s="2" t="s">
        <v>1682</v>
      </c>
      <c r="B210" s="35" t="s">
        <v>213</v>
      </c>
      <c r="C210" s="13">
        <v>0</v>
      </c>
      <c r="D210" s="11" t="str">
        <f t="shared" si="76"/>
        <v>N/A</v>
      </c>
      <c r="E210" s="13">
        <v>0</v>
      </c>
      <c r="F210" s="11" t="str">
        <f t="shared" si="77"/>
        <v>N/A</v>
      </c>
      <c r="G210" s="13">
        <v>23.715722459999999</v>
      </c>
      <c r="H210" s="11" t="str">
        <f t="shared" si="78"/>
        <v>N/A</v>
      </c>
      <c r="I210" s="12" t="s">
        <v>1746</v>
      </c>
      <c r="J210" s="12" t="s">
        <v>1746</v>
      </c>
      <c r="K210" s="43" t="s">
        <v>739</v>
      </c>
      <c r="L210" s="9" t="str">
        <f t="shared" si="75"/>
        <v>N/A</v>
      </c>
    </row>
    <row r="211" spans="1:12" ht="25" x14ac:dyDescent="0.25">
      <c r="A211" s="2" t="s">
        <v>1683</v>
      </c>
      <c r="B211" s="35" t="s">
        <v>213</v>
      </c>
      <c r="C211" s="13">
        <v>0</v>
      </c>
      <c r="D211" s="11" t="str">
        <f t="shared" si="76"/>
        <v>N/A</v>
      </c>
      <c r="E211" s="13">
        <v>0</v>
      </c>
      <c r="F211" s="11" t="str">
        <f t="shared" si="77"/>
        <v>N/A</v>
      </c>
      <c r="G211" s="13">
        <v>0</v>
      </c>
      <c r="H211" s="11" t="str">
        <f t="shared" si="78"/>
        <v>N/A</v>
      </c>
      <c r="I211" s="12" t="s">
        <v>1746</v>
      </c>
      <c r="J211" s="12" t="s">
        <v>1746</v>
      </c>
      <c r="K211" s="43" t="s">
        <v>739</v>
      </c>
      <c r="L211" s="9" t="str">
        <f t="shared" si="75"/>
        <v>N/A</v>
      </c>
    </row>
    <row r="212" spans="1:12" ht="25" x14ac:dyDescent="0.25">
      <c r="A212" s="2" t="s">
        <v>1684</v>
      </c>
      <c r="B212" s="35" t="s">
        <v>213</v>
      </c>
      <c r="C212" s="13">
        <v>0</v>
      </c>
      <c r="D212" s="11" t="str">
        <f t="shared" si="76"/>
        <v>N/A</v>
      </c>
      <c r="E212" s="13">
        <v>0</v>
      </c>
      <c r="F212" s="11" t="str">
        <f t="shared" si="77"/>
        <v>N/A</v>
      </c>
      <c r="G212" s="13">
        <v>0</v>
      </c>
      <c r="H212" s="11" t="str">
        <f t="shared" si="78"/>
        <v>N/A</v>
      </c>
      <c r="I212" s="12" t="s">
        <v>1746</v>
      </c>
      <c r="J212" s="12" t="s">
        <v>1746</v>
      </c>
      <c r="K212" s="43" t="s">
        <v>739</v>
      </c>
      <c r="L212" s="9" t="str">
        <f t="shared" si="75"/>
        <v>N/A</v>
      </c>
    </row>
    <row r="213" spans="1:12" ht="25" x14ac:dyDescent="0.25">
      <c r="A213" s="2" t="s">
        <v>1657</v>
      </c>
      <c r="B213" s="35" t="s">
        <v>213</v>
      </c>
      <c r="C213" s="13">
        <v>0</v>
      </c>
      <c r="D213" s="11" t="str">
        <f t="shared" si="76"/>
        <v>N/A</v>
      </c>
      <c r="E213" s="13">
        <v>0</v>
      </c>
      <c r="F213" s="11" t="str">
        <f t="shared" si="77"/>
        <v>N/A</v>
      </c>
      <c r="G213" s="13">
        <v>5.3065471029999998</v>
      </c>
      <c r="H213" s="11" t="str">
        <f t="shared" si="78"/>
        <v>N/A</v>
      </c>
      <c r="I213" s="12" t="s">
        <v>1746</v>
      </c>
      <c r="J213" s="12" t="s">
        <v>1746</v>
      </c>
      <c r="K213" s="43" t="s">
        <v>739</v>
      </c>
      <c r="L213" s="9" t="str">
        <f t="shared" si="75"/>
        <v>N/A</v>
      </c>
    </row>
    <row r="214" spans="1:12" x14ac:dyDescent="0.25">
      <c r="A214" s="137" t="s">
        <v>1646</v>
      </c>
      <c r="B214" s="138"/>
      <c r="C214" s="138"/>
      <c r="D214" s="138"/>
      <c r="E214" s="138"/>
      <c r="F214" s="138"/>
      <c r="G214" s="138"/>
      <c r="H214" s="138"/>
      <c r="I214" s="138"/>
      <c r="J214" s="138"/>
      <c r="K214" s="138"/>
      <c r="L214" s="139"/>
    </row>
    <row r="215" spans="1:12" x14ac:dyDescent="0.25">
      <c r="A215" s="132" t="s">
        <v>1644</v>
      </c>
      <c r="B215" s="133"/>
      <c r="C215" s="133"/>
      <c r="D215" s="133"/>
      <c r="E215" s="133"/>
      <c r="F215" s="133"/>
      <c r="G215" s="133"/>
      <c r="H215" s="133"/>
      <c r="I215" s="133"/>
      <c r="J215" s="133"/>
      <c r="K215" s="133"/>
      <c r="L215" s="134"/>
    </row>
    <row r="216" spans="1:12" x14ac:dyDescent="0.25">
      <c r="A216" s="143" t="s">
        <v>1742</v>
      </c>
      <c r="B216" s="144"/>
      <c r="C216" s="144"/>
      <c r="D216" s="144"/>
      <c r="E216" s="144"/>
      <c r="F216" s="144"/>
      <c r="G216" s="144"/>
      <c r="H216" s="144"/>
      <c r="I216" s="144"/>
      <c r="J216" s="144"/>
      <c r="K216" s="144"/>
      <c r="L216" s="145"/>
    </row>
    <row r="218" spans="1:12" x14ac:dyDescent="0.25">
      <c r="A218" s="2"/>
    </row>
    <row r="219" spans="1:12" x14ac:dyDescent="0.25">
      <c r="A219" s="2"/>
    </row>
    <row r="221" spans="1:12" x14ac:dyDescent="0.25">
      <c r="A221" s="49"/>
    </row>
    <row r="222" spans="1:12" x14ac:dyDescent="0.25">
      <c r="A222" s="49"/>
    </row>
    <row r="223" spans="1:12" x14ac:dyDescent="0.25">
      <c r="A223" s="49"/>
    </row>
    <row r="224" spans="1:12" x14ac:dyDescent="0.25">
      <c r="A224" s="49"/>
    </row>
    <row r="225" spans="1:1" x14ac:dyDescent="0.25">
      <c r="A225" s="49"/>
    </row>
    <row r="226" spans="1:1" x14ac:dyDescent="0.25">
      <c r="A226" s="49"/>
    </row>
    <row r="227" spans="1:1" x14ac:dyDescent="0.25">
      <c r="A227" s="49"/>
    </row>
    <row r="228" spans="1:1" x14ac:dyDescent="0.25">
      <c r="A228" s="49"/>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4"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1607</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3</v>
      </c>
      <c r="B6" s="43" t="s">
        <v>213</v>
      </c>
      <c r="C6" s="1">
        <v>597581</v>
      </c>
      <c r="D6" s="11" t="str">
        <f t="shared" ref="D6:D39" si="0">IF($B6="N/A","N/A",IF(C6&gt;10,"No",IF(C6&lt;-10,"No","Yes")))</f>
        <v>N/A</v>
      </c>
      <c r="E6" s="1">
        <v>461487</v>
      </c>
      <c r="F6" s="11" t="str">
        <f t="shared" ref="F6:F39" si="1">IF($B6="N/A","N/A",IF(E6&gt;10,"No",IF(E6&lt;-10,"No","Yes")))</f>
        <v>N/A</v>
      </c>
      <c r="G6" s="1">
        <v>529965</v>
      </c>
      <c r="H6" s="11" t="str">
        <f t="shared" ref="H6:H39" si="2">IF($B6="N/A","N/A",IF(G6&gt;10,"No",IF(G6&lt;-10,"No","Yes")))</f>
        <v>N/A</v>
      </c>
      <c r="I6" s="12">
        <v>-22.8</v>
      </c>
      <c r="J6" s="12">
        <v>14.84</v>
      </c>
      <c r="K6" s="43" t="s">
        <v>739</v>
      </c>
      <c r="L6" s="9" t="str">
        <f t="shared" ref="L6:L39" si="3">IF(J6="Div by 0", "N/A", IF(K6="N/A","N/A", IF(J6&gt;VALUE(MID(K6,1,2)), "No", IF(J6&lt;-1*VALUE(MID(K6,1,2)), "No", "Yes"))))</f>
        <v>Yes</v>
      </c>
    </row>
    <row r="7" spans="1:12" x14ac:dyDescent="0.25">
      <c r="A7" s="18" t="s">
        <v>4</v>
      </c>
      <c r="B7" s="35" t="s">
        <v>213</v>
      </c>
      <c r="C7" s="36">
        <v>428013</v>
      </c>
      <c r="D7" s="11" t="str">
        <f t="shared" si="0"/>
        <v>N/A</v>
      </c>
      <c r="E7" s="36">
        <v>394847</v>
      </c>
      <c r="F7" s="11" t="str">
        <f t="shared" si="1"/>
        <v>N/A</v>
      </c>
      <c r="G7" s="36">
        <v>423380</v>
      </c>
      <c r="H7" s="11" t="str">
        <f t="shared" si="2"/>
        <v>N/A</v>
      </c>
      <c r="I7" s="12">
        <v>-7.75</v>
      </c>
      <c r="J7" s="12">
        <v>7.226</v>
      </c>
      <c r="K7" s="43" t="s">
        <v>739</v>
      </c>
      <c r="L7" s="9" t="str">
        <f t="shared" si="3"/>
        <v>Yes</v>
      </c>
    </row>
    <row r="8" spans="1:12" x14ac:dyDescent="0.25">
      <c r="A8" s="18" t="s">
        <v>359</v>
      </c>
      <c r="B8" s="35" t="s">
        <v>213</v>
      </c>
      <c r="C8" s="36" t="s">
        <v>213</v>
      </c>
      <c r="D8" s="11" t="str">
        <f>IF($B8="N/A","N/A",IF(C8&gt;10,"No",IF(C8&lt;-10,"No","Yes")))</f>
        <v>N/A</v>
      </c>
      <c r="E8" s="36">
        <v>85.559723242000004</v>
      </c>
      <c r="F8" s="11" t="str">
        <f t="shared" si="1"/>
        <v>N/A</v>
      </c>
      <c r="G8" s="8">
        <v>79.888294509999994</v>
      </c>
      <c r="H8" s="11" t="str">
        <f t="shared" si="2"/>
        <v>N/A</v>
      </c>
      <c r="I8" s="12" t="s">
        <v>213</v>
      </c>
      <c r="J8" s="12">
        <v>-6.63</v>
      </c>
      <c r="K8" s="43" t="s">
        <v>739</v>
      </c>
      <c r="L8" s="9" t="str">
        <f t="shared" si="3"/>
        <v>Yes</v>
      </c>
    </row>
    <row r="9" spans="1:12" x14ac:dyDescent="0.25">
      <c r="A9" s="18" t="s">
        <v>83</v>
      </c>
      <c r="B9" s="35" t="s">
        <v>213</v>
      </c>
      <c r="C9" s="36">
        <v>468194.83</v>
      </c>
      <c r="D9" s="11" t="str">
        <f t="shared" si="0"/>
        <v>N/A</v>
      </c>
      <c r="E9" s="36">
        <v>304269.98</v>
      </c>
      <c r="F9" s="11" t="str">
        <f t="shared" si="1"/>
        <v>N/A</v>
      </c>
      <c r="G9" s="36">
        <v>400119</v>
      </c>
      <c r="H9" s="11" t="str">
        <f t="shared" si="2"/>
        <v>N/A</v>
      </c>
      <c r="I9" s="12">
        <v>-35</v>
      </c>
      <c r="J9" s="12">
        <v>31.5</v>
      </c>
      <c r="K9" s="43" t="s">
        <v>739</v>
      </c>
      <c r="L9" s="9" t="str">
        <f t="shared" si="3"/>
        <v>No</v>
      </c>
    </row>
    <row r="10" spans="1:12" x14ac:dyDescent="0.25">
      <c r="A10" s="18" t="s">
        <v>100</v>
      </c>
      <c r="B10" s="35" t="s">
        <v>213</v>
      </c>
      <c r="C10" s="36">
        <v>15032</v>
      </c>
      <c r="D10" s="11" t="str">
        <f t="shared" si="0"/>
        <v>N/A</v>
      </c>
      <c r="E10" s="36">
        <v>14069</v>
      </c>
      <c r="F10" s="11" t="str">
        <f t="shared" si="1"/>
        <v>N/A</v>
      </c>
      <c r="G10" s="36">
        <v>15043</v>
      </c>
      <c r="H10" s="11" t="str">
        <f t="shared" si="2"/>
        <v>N/A</v>
      </c>
      <c r="I10" s="12">
        <v>-6.41</v>
      </c>
      <c r="J10" s="12">
        <v>6.923</v>
      </c>
      <c r="K10" s="43" t="s">
        <v>739</v>
      </c>
      <c r="L10" s="9" t="str">
        <f t="shared" si="3"/>
        <v>Yes</v>
      </c>
    </row>
    <row r="11" spans="1:12" x14ac:dyDescent="0.25">
      <c r="A11" s="18" t="s">
        <v>990</v>
      </c>
      <c r="B11" s="35" t="s">
        <v>213</v>
      </c>
      <c r="C11" s="36">
        <v>1600</v>
      </c>
      <c r="D11" s="11" t="str">
        <f t="shared" si="0"/>
        <v>N/A</v>
      </c>
      <c r="E11" s="36">
        <v>972</v>
      </c>
      <c r="F11" s="11" t="str">
        <f t="shared" si="1"/>
        <v>N/A</v>
      </c>
      <c r="G11" s="36">
        <v>1039</v>
      </c>
      <c r="H11" s="11" t="str">
        <f t="shared" si="2"/>
        <v>N/A</v>
      </c>
      <c r="I11" s="12">
        <v>-39.299999999999997</v>
      </c>
      <c r="J11" s="12">
        <v>6.8929999999999998</v>
      </c>
      <c r="K11" s="43" t="s">
        <v>739</v>
      </c>
      <c r="L11" s="9" t="str">
        <f t="shared" si="3"/>
        <v>Yes</v>
      </c>
    </row>
    <row r="12" spans="1:12" x14ac:dyDescent="0.25">
      <c r="A12" s="18" t="s">
        <v>991</v>
      </c>
      <c r="B12" s="35" t="s">
        <v>213</v>
      </c>
      <c r="C12" s="36">
        <v>1136</v>
      </c>
      <c r="D12" s="11" t="str">
        <f t="shared" si="0"/>
        <v>N/A</v>
      </c>
      <c r="E12" s="36">
        <v>992</v>
      </c>
      <c r="F12" s="11" t="str">
        <f t="shared" si="1"/>
        <v>N/A</v>
      </c>
      <c r="G12" s="36">
        <v>1151</v>
      </c>
      <c r="H12" s="11" t="str">
        <f t="shared" si="2"/>
        <v>N/A</v>
      </c>
      <c r="I12" s="12">
        <v>-12.7</v>
      </c>
      <c r="J12" s="12">
        <v>16.03</v>
      </c>
      <c r="K12" s="43" t="s">
        <v>739</v>
      </c>
      <c r="L12" s="9" t="str">
        <f t="shared" si="3"/>
        <v>Yes</v>
      </c>
    </row>
    <row r="13" spans="1:12" x14ac:dyDescent="0.25">
      <c r="A13" s="18" t="s">
        <v>992</v>
      </c>
      <c r="B13" s="35" t="s">
        <v>213</v>
      </c>
      <c r="C13" s="36">
        <v>5800</v>
      </c>
      <c r="D13" s="11" t="str">
        <f t="shared" si="0"/>
        <v>N/A</v>
      </c>
      <c r="E13" s="36">
        <v>5731</v>
      </c>
      <c r="F13" s="11" t="str">
        <f t="shared" si="1"/>
        <v>N/A</v>
      </c>
      <c r="G13" s="36">
        <v>6391</v>
      </c>
      <c r="H13" s="11" t="str">
        <f t="shared" si="2"/>
        <v>N/A</v>
      </c>
      <c r="I13" s="12">
        <v>-1.19</v>
      </c>
      <c r="J13" s="12">
        <v>11.52</v>
      </c>
      <c r="K13" s="43" t="s">
        <v>739</v>
      </c>
      <c r="L13" s="9" t="str">
        <f t="shared" si="3"/>
        <v>Yes</v>
      </c>
    </row>
    <row r="14" spans="1:12" x14ac:dyDescent="0.25">
      <c r="A14" s="18" t="s">
        <v>993</v>
      </c>
      <c r="B14" s="35" t="s">
        <v>213</v>
      </c>
      <c r="C14" s="36">
        <v>6209</v>
      </c>
      <c r="D14" s="11" t="str">
        <f t="shared" si="0"/>
        <v>N/A</v>
      </c>
      <c r="E14" s="36">
        <v>6348</v>
      </c>
      <c r="F14" s="11" t="str">
        <f t="shared" si="1"/>
        <v>N/A</v>
      </c>
      <c r="G14" s="36">
        <v>6455</v>
      </c>
      <c r="H14" s="11" t="str">
        <f t="shared" si="2"/>
        <v>N/A</v>
      </c>
      <c r="I14" s="12">
        <v>2.2389999999999999</v>
      </c>
      <c r="J14" s="12">
        <v>1.6859999999999999</v>
      </c>
      <c r="K14" s="43" t="s">
        <v>739</v>
      </c>
      <c r="L14" s="9" t="str">
        <f t="shared" si="3"/>
        <v>Yes</v>
      </c>
    </row>
    <row r="15" spans="1:12" x14ac:dyDescent="0.25">
      <c r="A15" s="4" t="s">
        <v>994</v>
      </c>
      <c r="B15" s="35" t="s">
        <v>213</v>
      </c>
      <c r="C15" s="36">
        <v>287</v>
      </c>
      <c r="D15" s="11" t="str">
        <f t="shared" si="0"/>
        <v>N/A</v>
      </c>
      <c r="E15" s="36">
        <v>26</v>
      </c>
      <c r="F15" s="11" t="str">
        <f t="shared" si="1"/>
        <v>N/A</v>
      </c>
      <c r="G15" s="36">
        <v>11</v>
      </c>
      <c r="H15" s="11" t="str">
        <f t="shared" si="2"/>
        <v>N/A</v>
      </c>
      <c r="I15" s="12">
        <v>-90.9</v>
      </c>
      <c r="J15" s="12">
        <v>-73.099999999999994</v>
      </c>
      <c r="K15" s="43" t="s">
        <v>739</v>
      </c>
      <c r="L15" s="9" t="str">
        <f t="shared" si="3"/>
        <v>No</v>
      </c>
    </row>
    <row r="16" spans="1:12" x14ac:dyDescent="0.25">
      <c r="A16" s="4" t="s">
        <v>102</v>
      </c>
      <c r="B16" s="35" t="s">
        <v>213</v>
      </c>
      <c r="C16" s="36">
        <v>101985</v>
      </c>
      <c r="D16" s="11" t="str">
        <f t="shared" si="0"/>
        <v>N/A</v>
      </c>
      <c r="E16" s="36">
        <v>124239</v>
      </c>
      <c r="F16" s="11" t="str">
        <f t="shared" si="1"/>
        <v>N/A</v>
      </c>
      <c r="G16" s="36">
        <v>136177</v>
      </c>
      <c r="H16" s="11" t="str">
        <f t="shared" si="2"/>
        <v>N/A</v>
      </c>
      <c r="I16" s="12">
        <v>21.82</v>
      </c>
      <c r="J16" s="12">
        <v>9.609</v>
      </c>
      <c r="K16" s="43" t="s">
        <v>739</v>
      </c>
      <c r="L16" s="9" t="str">
        <f t="shared" si="3"/>
        <v>Yes</v>
      </c>
    </row>
    <row r="17" spans="1:12" x14ac:dyDescent="0.25">
      <c r="A17" s="4" t="s">
        <v>995</v>
      </c>
      <c r="B17" s="35" t="s">
        <v>213</v>
      </c>
      <c r="C17" s="36">
        <v>80220</v>
      </c>
      <c r="D17" s="11" t="str">
        <f t="shared" si="0"/>
        <v>N/A</v>
      </c>
      <c r="E17" s="36">
        <v>66239</v>
      </c>
      <c r="F17" s="11" t="str">
        <f t="shared" si="1"/>
        <v>N/A</v>
      </c>
      <c r="G17" s="36">
        <v>71415</v>
      </c>
      <c r="H17" s="11" t="str">
        <f t="shared" si="2"/>
        <v>N/A</v>
      </c>
      <c r="I17" s="12">
        <v>-17.399999999999999</v>
      </c>
      <c r="J17" s="12">
        <v>7.8140000000000001</v>
      </c>
      <c r="K17" s="43" t="s">
        <v>739</v>
      </c>
      <c r="L17" s="9" t="str">
        <f t="shared" si="3"/>
        <v>Yes</v>
      </c>
    </row>
    <row r="18" spans="1:12" x14ac:dyDescent="0.25">
      <c r="A18" s="4" t="s">
        <v>996</v>
      </c>
      <c r="B18" s="35" t="s">
        <v>213</v>
      </c>
      <c r="C18" s="36">
        <v>2772</v>
      </c>
      <c r="D18" s="11" t="str">
        <f t="shared" si="0"/>
        <v>N/A</v>
      </c>
      <c r="E18" s="36">
        <v>2294</v>
      </c>
      <c r="F18" s="11" t="str">
        <f t="shared" si="1"/>
        <v>N/A</v>
      </c>
      <c r="G18" s="36">
        <v>2492</v>
      </c>
      <c r="H18" s="11" t="str">
        <f t="shared" si="2"/>
        <v>N/A</v>
      </c>
      <c r="I18" s="12">
        <v>-17.2</v>
      </c>
      <c r="J18" s="12">
        <v>8.6310000000000002</v>
      </c>
      <c r="K18" s="43" t="s">
        <v>739</v>
      </c>
      <c r="L18" s="9" t="str">
        <f t="shared" si="3"/>
        <v>Yes</v>
      </c>
    </row>
    <row r="19" spans="1:12" x14ac:dyDescent="0.25">
      <c r="A19" s="4" t="s">
        <v>997</v>
      </c>
      <c r="B19" s="35" t="s">
        <v>213</v>
      </c>
      <c r="C19" s="36">
        <v>12077</v>
      </c>
      <c r="D19" s="11" t="str">
        <f t="shared" si="0"/>
        <v>N/A</v>
      </c>
      <c r="E19" s="36">
        <v>10701</v>
      </c>
      <c r="F19" s="11" t="str">
        <f t="shared" si="1"/>
        <v>N/A</v>
      </c>
      <c r="G19" s="36">
        <v>10700</v>
      </c>
      <c r="H19" s="11" t="str">
        <f t="shared" si="2"/>
        <v>N/A</v>
      </c>
      <c r="I19" s="12">
        <v>-11.4</v>
      </c>
      <c r="J19" s="12">
        <v>-8.9999999999999993E-3</v>
      </c>
      <c r="K19" s="43" t="s">
        <v>739</v>
      </c>
      <c r="L19" s="9" t="str">
        <f t="shared" si="3"/>
        <v>Yes</v>
      </c>
    </row>
    <row r="20" spans="1:12" x14ac:dyDescent="0.25">
      <c r="A20" s="4" t="s">
        <v>998</v>
      </c>
      <c r="B20" s="35" t="s">
        <v>213</v>
      </c>
      <c r="C20" s="36">
        <v>438</v>
      </c>
      <c r="D20" s="11" t="str">
        <f t="shared" si="0"/>
        <v>N/A</v>
      </c>
      <c r="E20" s="36">
        <v>38243</v>
      </c>
      <c r="F20" s="11" t="str">
        <f t="shared" si="1"/>
        <v>N/A</v>
      </c>
      <c r="G20" s="36">
        <v>43822</v>
      </c>
      <c r="H20" s="11" t="str">
        <f t="shared" si="2"/>
        <v>N/A</v>
      </c>
      <c r="I20" s="12">
        <v>8631</v>
      </c>
      <c r="J20" s="12">
        <v>14.59</v>
      </c>
      <c r="K20" s="43" t="s">
        <v>739</v>
      </c>
      <c r="L20" s="9" t="str">
        <f t="shared" si="3"/>
        <v>Yes</v>
      </c>
    </row>
    <row r="21" spans="1:12" x14ac:dyDescent="0.25">
      <c r="A21" s="2" t="s">
        <v>999</v>
      </c>
      <c r="B21" s="35" t="s">
        <v>213</v>
      </c>
      <c r="C21" s="36">
        <v>6478</v>
      </c>
      <c r="D21" s="11" t="str">
        <f t="shared" si="0"/>
        <v>N/A</v>
      </c>
      <c r="E21" s="36">
        <v>6762</v>
      </c>
      <c r="F21" s="11" t="str">
        <f t="shared" si="1"/>
        <v>N/A</v>
      </c>
      <c r="G21" s="36">
        <v>7748</v>
      </c>
      <c r="H21" s="11" t="str">
        <f t="shared" si="2"/>
        <v>N/A</v>
      </c>
      <c r="I21" s="12">
        <v>4.3840000000000003</v>
      </c>
      <c r="J21" s="12">
        <v>14.58</v>
      </c>
      <c r="K21" s="43" t="s">
        <v>739</v>
      </c>
      <c r="L21" s="9" t="str">
        <f t="shared" si="3"/>
        <v>Yes</v>
      </c>
    </row>
    <row r="22" spans="1:12" x14ac:dyDescent="0.25">
      <c r="A22" s="4" t="s">
        <v>1716</v>
      </c>
      <c r="B22" s="35" t="s">
        <v>213</v>
      </c>
      <c r="C22" s="36">
        <v>212260</v>
      </c>
      <c r="D22" s="11" t="str">
        <f t="shared" si="0"/>
        <v>N/A</v>
      </c>
      <c r="E22" s="36">
        <v>164175</v>
      </c>
      <c r="F22" s="11" t="str">
        <f t="shared" si="1"/>
        <v>N/A</v>
      </c>
      <c r="G22" s="36">
        <v>194097</v>
      </c>
      <c r="H22" s="11" t="str">
        <f t="shared" si="2"/>
        <v>N/A</v>
      </c>
      <c r="I22" s="12">
        <v>-22.7</v>
      </c>
      <c r="J22" s="12">
        <v>18.23</v>
      </c>
      <c r="K22" s="43" t="s">
        <v>739</v>
      </c>
      <c r="L22" s="9" t="str">
        <f t="shared" si="3"/>
        <v>Yes</v>
      </c>
    </row>
    <row r="23" spans="1:12" x14ac:dyDescent="0.25">
      <c r="A23" s="4" t="s">
        <v>1000</v>
      </c>
      <c r="B23" s="35" t="s">
        <v>213</v>
      </c>
      <c r="C23" s="36">
        <v>27094</v>
      </c>
      <c r="D23" s="11" t="str">
        <f t="shared" si="0"/>
        <v>N/A</v>
      </c>
      <c r="E23" s="36">
        <v>27143</v>
      </c>
      <c r="F23" s="11" t="str">
        <f t="shared" si="1"/>
        <v>N/A</v>
      </c>
      <c r="G23" s="36">
        <v>31656</v>
      </c>
      <c r="H23" s="11" t="str">
        <f t="shared" si="2"/>
        <v>N/A</v>
      </c>
      <c r="I23" s="12">
        <v>0.18090000000000001</v>
      </c>
      <c r="J23" s="12">
        <v>16.63</v>
      </c>
      <c r="K23" s="43" t="s">
        <v>739</v>
      </c>
      <c r="L23" s="9" t="str">
        <f t="shared" si="3"/>
        <v>Yes</v>
      </c>
    </row>
    <row r="24" spans="1:12" x14ac:dyDescent="0.25">
      <c r="A24" s="4" t="s">
        <v>1001</v>
      </c>
      <c r="B24" s="35" t="s">
        <v>213</v>
      </c>
      <c r="C24" s="36">
        <v>0</v>
      </c>
      <c r="D24" s="11" t="str">
        <f t="shared" si="0"/>
        <v>N/A</v>
      </c>
      <c r="E24" s="36">
        <v>0</v>
      </c>
      <c r="F24" s="11" t="str">
        <f t="shared" si="1"/>
        <v>N/A</v>
      </c>
      <c r="G24" s="36">
        <v>0</v>
      </c>
      <c r="H24" s="11" t="str">
        <f t="shared" si="2"/>
        <v>N/A</v>
      </c>
      <c r="I24" s="12" t="s">
        <v>1746</v>
      </c>
      <c r="J24" s="12" t="s">
        <v>1746</v>
      </c>
      <c r="K24" s="43" t="s">
        <v>739</v>
      </c>
      <c r="L24" s="9" t="str">
        <f t="shared" si="3"/>
        <v>N/A</v>
      </c>
    </row>
    <row r="25" spans="1:12" x14ac:dyDescent="0.25">
      <c r="A25" s="4" t="s">
        <v>1002</v>
      </c>
      <c r="B25" s="35" t="s">
        <v>213</v>
      </c>
      <c r="C25" s="36">
        <v>0</v>
      </c>
      <c r="D25" s="11" t="str">
        <f t="shared" si="0"/>
        <v>N/A</v>
      </c>
      <c r="E25" s="36">
        <v>0</v>
      </c>
      <c r="F25" s="11" t="str">
        <f t="shared" si="1"/>
        <v>N/A</v>
      </c>
      <c r="G25" s="36">
        <v>0</v>
      </c>
      <c r="H25" s="11" t="str">
        <f t="shared" si="2"/>
        <v>N/A</v>
      </c>
      <c r="I25" s="12" t="s">
        <v>1746</v>
      </c>
      <c r="J25" s="12" t="s">
        <v>1746</v>
      </c>
      <c r="K25" s="43" t="s">
        <v>739</v>
      </c>
      <c r="L25" s="9" t="str">
        <f t="shared" si="3"/>
        <v>N/A</v>
      </c>
    </row>
    <row r="26" spans="1:12" x14ac:dyDescent="0.25">
      <c r="A26" s="4" t="s">
        <v>1003</v>
      </c>
      <c r="B26" s="35" t="s">
        <v>213</v>
      </c>
      <c r="C26" s="36">
        <v>158836</v>
      </c>
      <c r="D26" s="11" t="str">
        <f t="shared" si="0"/>
        <v>N/A</v>
      </c>
      <c r="E26" s="36">
        <v>118086</v>
      </c>
      <c r="F26" s="11" t="str">
        <f t="shared" si="1"/>
        <v>N/A</v>
      </c>
      <c r="G26" s="36">
        <v>142544</v>
      </c>
      <c r="H26" s="11" t="str">
        <f t="shared" si="2"/>
        <v>N/A</v>
      </c>
      <c r="I26" s="12">
        <v>-25.7</v>
      </c>
      <c r="J26" s="12">
        <v>20.71</v>
      </c>
      <c r="K26" s="43" t="s">
        <v>739</v>
      </c>
      <c r="L26" s="9" t="str">
        <f t="shared" si="3"/>
        <v>Yes</v>
      </c>
    </row>
    <row r="27" spans="1:12" x14ac:dyDescent="0.25">
      <c r="A27" s="4" t="s">
        <v>1004</v>
      </c>
      <c r="B27" s="35" t="s">
        <v>213</v>
      </c>
      <c r="C27" s="36">
        <v>13439</v>
      </c>
      <c r="D27" s="11" t="str">
        <f t="shared" si="0"/>
        <v>N/A</v>
      </c>
      <c r="E27" s="36">
        <v>7946</v>
      </c>
      <c r="F27" s="11" t="str">
        <f t="shared" si="1"/>
        <v>N/A</v>
      </c>
      <c r="G27" s="36">
        <v>8407</v>
      </c>
      <c r="H27" s="11" t="str">
        <f t="shared" si="2"/>
        <v>N/A</v>
      </c>
      <c r="I27" s="12">
        <v>-40.9</v>
      </c>
      <c r="J27" s="12">
        <v>5.8019999999999996</v>
      </c>
      <c r="K27" s="43" t="s">
        <v>739</v>
      </c>
      <c r="L27" s="9" t="str">
        <f t="shared" si="3"/>
        <v>Yes</v>
      </c>
    </row>
    <row r="28" spans="1:12" x14ac:dyDescent="0.25">
      <c r="A28" s="50" t="s">
        <v>1005</v>
      </c>
      <c r="B28" s="35" t="s">
        <v>213</v>
      </c>
      <c r="C28" s="36">
        <v>396</v>
      </c>
      <c r="D28" s="11" t="str">
        <f t="shared" si="0"/>
        <v>N/A</v>
      </c>
      <c r="E28" s="36">
        <v>2087</v>
      </c>
      <c r="F28" s="11" t="str">
        <f t="shared" si="1"/>
        <v>N/A</v>
      </c>
      <c r="G28" s="36">
        <v>2158</v>
      </c>
      <c r="H28" s="11" t="str">
        <f t="shared" si="2"/>
        <v>N/A</v>
      </c>
      <c r="I28" s="12">
        <v>427</v>
      </c>
      <c r="J28" s="12">
        <v>3.4020000000000001</v>
      </c>
      <c r="K28" s="43" t="s">
        <v>739</v>
      </c>
      <c r="L28" s="9" t="str">
        <f t="shared" si="3"/>
        <v>Yes</v>
      </c>
    </row>
    <row r="29" spans="1:12" x14ac:dyDescent="0.25">
      <c r="A29" s="50" t="s">
        <v>1006</v>
      </c>
      <c r="B29" s="35" t="s">
        <v>213</v>
      </c>
      <c r="C29" s="36">
        <v>12495</v>
      </c>
      <c r="D29" s="11" t="str">
        <f t="shared" si="0"/>
        <v>N/A</v>
      </c>
      <c r="E29" s="36">
        <v>8913</v>
      </c>
      <c r="F29" s="11" t="str">
        <f t="shared" si="1"/>
        <v>N/A</v>
      </c>
      <c r="G29" s="36">
        <v>9332</v>
      </c>
      <c r="H29" s="11" t="str">
        <f t="shared" si="2"/>
        <v>N/A</v>
      </c>
      <c r="I29" s="12">
        <v>-28.7</v>
      </c>
      <c r="J29" s="12">
        <v>4.7009999999999996</v>
      </c>
      <c r="K29" s="43" t="s">
        <v>739</v>
      </c>
      <c r="L29" s="9" t="str">
        <f t="shared" si="3"/>
        <v>Yes</v>
      </c>
    </row>
    <row r="30" spans="1:12" x14ac:dyDescent="0.25">
      <c r="A30" s="50" t="s">
        <v>106</v>
      </c>
      <c r="B30" s="35" t="s">
        <v>213</v>
      </c>
      <c r="C30" s="36">
        <v>268304</v>
      </c>
      <c r="D30" s="11" t="str">
        <f t="shared" si="0"/>
        <v>N/A</v>
      </c>
      <c r="E30" s="36">
        <v>159004</v>
      </c>
      <c r="F30" s="11" t="str">
        <f t="shared" si="1"/>
        <v>N/A</v>
      </c>
      <c r="G30" s="36">
        <v>184648</v>
      </c>
      <c r="H30" s="11" t="str">
        <f t="shared" si="2"/>
        <v>N/A</v>
      </c>
      <c r="I30" s="12">
        <v>-40.700000000000003</v>
      </c>
      <c r="J30" s="12">
        <v>16.13</v>
      </c>
      <c r="K30" s="43" t="s">
        <v>739</v>
      </c>
      <c r="L30" s="9" t="str">
        <f t="shared" si="3"/>
        <v>Yes</v>
      </c>
    </row>
    <row r="31" spans="1:12" x14ac:dyDescent="0.25">
      <c r="A31" s="44" t="s">
        <v>1007</v>
      </c>
      <c r="B31" s="35" t="s">
        <v>213</v>
      </c>
      <c r="C31" s="36">
        <v>19143</v>
      </c>
      <c r="D31" s="11" t="str">
        <f t="shared" si="0"/>
        <v>N/A</v>
      </c>
      <c r="E31" s="36">
        <v>13543</v>
      </c>
      <c r="F31" s="11" t="str">
        <f t="shared" si="1"/>
        <v>N/A</v>
      </c>
      <c r="G31" s="36">
        <v>17104</v>
      </c>
      <c r="H31" s="11" t="str">
        <f t="shared" si="2"/>
        <v>N/A</v>
      </c>
      <c r="I31" s="12">
        <v>-29.3</v>
      </c>
      <c r="J31" s="12">
        <v>26.29</v>
      </c>
      <c r="K31" s="43" t="s">
        <v>739</v>
      </c>
      <c r="L31" s="9" t="str">
        <f t="shared" si="3"/>
        <v>Yes</v>
      </c>
    </row>
    <row r="32" spans="1:12" x14ac:dyDescent="0.25">
      <c r="A32" s="44" t="s">
        <v>1008</v>
      </c>
      <c r="B32" s="35" t="s">
        <v>213</v>
      </c>
      <c r="C32" s="36">
        <v>0</v>
      </c>
      <c r="D32" s="11" t="str">
        <f t="shared" si="0"/>
        <v>N/A</v>
      </c>
      <c r="E32" s="36">
        <v>0</v>
      </c>
      <c r="F32" s="11" t="str">
        <f t="shared" si="1"/>
        <v>N/A</v>
      </c>
      <c r="G32" s="36">
        <v>0</v>
      </c>
      <c r="H32" s="11" t="str">
        <f t="shared" si="2"/>
        <v>N/A</v>
      </c>
      <c r="I32" s="12" t="s">
        <v>1746</v>
      </c>
      <c r="J32" s="12" t="s">
        <v>1746</v>
      </c>
      <c r="K32" s="43" t="s">
        <v>739</v>
      </c>
      <c r="L32" s="9" t="str">
        <f t="shared" si="3"/>
        <v>N/A</v>
      </c>
    </row>
    <row r="33" spans="1:12" x14ac:dyDescent="0.25">
      <c r="A33" s="44" t="s">
        <v>1009</v>
      </c>
      <c r="B33" s="35" t="s">
        <v>213</v>
      </c>
      <c r="C33" s="36">
        <v>0</v>
      </c>
      <c r="D33" s="11" t="str">
        <f t="shared" si="0"/>
        <v>N/A</v>
      </c>
      <c r="E33" s="36">
        <v>0</v>
      </c>
      <c r="F33" s="11" t="str">
        <f t="shared" si="1"/>
        <v>N/A</v>
      </c>
      <c r="G33" s="36">
        <v>0</v>
      </c>
      <c r="H33" s="11" t="str">
        <f t="shared" si="2"/>
        <v>N/A</v>
      </c>
      <c r="I33" s="12" t="s">
        <v>1746</v>
      </c>
      <c r="J33" s="12" t="s">
        <v>1746</v>
      </c>
      <c r="K33" s="43" t="s">
        <v>739</v>
      </c>
      <c r="L33" s="9" t="str">
        <f t="shared" si="3"/>
        <v>N/A</v>
      </c>
    </row>
    <row r="34" spans="1:12" x14ac:dyDescent="0.25">
      <c r="A34" s="44" t="s">
        <v>1010</v>
      </c>
      <c r="B34" s="35" t="s">
        <v>213</v>
      </c>
      <c r="C34" s="36">
        <v>0</v>
      </c>
      <c r="D34" s="11" t="str">
        <f t="shared" si="0"/>
        <v>N/A</v>
      </c>
      <c r="E34" s="36">
        <v>1291</v>
      </c>
      <c r="F34" s="11" t="str">
        <f t="shared" si="1"/>
        <v>N/A</v>
      </c>
      <c r="G34" s="36">
        <v>3444</v>
      </c>
      <c r="H34" s="11" t="str">
        <f t="shared" si="2"/>
        <v>N/A</v>
      </c>
      <c r="I34" s="12" t="s">
        <v>1746</v>
      </c>
      <c r="J34" s="12">
        <v>166.8</v>
      </c>
      <c r="K34" s="43" t="s">
        <v>739</v>
      </c>
      <c r="L34" s="9" t="str">
        <f t="shared" si="3"/>
        <v>No</v>
      </c>
    </row>
    <row r="35" spans="1:12" x14ac:dyDescent="0.25">
      <c r="A35" s="44" t="s">
        <v>1011</v>
      </c>
      <c r="B35" s="35" t="s">
        <v>213</v>
      </c>
      <c r="C35" s="36">
        <v>62096</v>
      </c>
      <c r="D35" s="11" t="str">
        <f t="shared" si="0"/>
        <v>N/A</v>
      </c>
      <c r="E35" s="36">
        <v>8050</v>
      </c>
      <c r="F35" s="11" t="str">
        <f t="shared" si="1"/>
        <v>N/A</v>
      </c>
      <c r="G35" s="36">
        <v>9336</v>
      </c>
      <c r="H35" s="11" t="str">
        <f t="shared" si="2"/>
        <v>N/A</v>
      </c>
      <c r="I35" s="12">
        <v>-87</v>
      </c>
      <c r="J35" s="12">
        <v>15.98</v>
      </c>
      <c r="K35" s="43" t="s">
        <v>739</v>
      </c>
      <c r="L35" s="9" t="str">
        <f t="shared" si="3"/>
        <v>Yes</v>
      </c>
    </row>
    <row r="36" spans="1:12" x14ac:dyDescent="0.25">
      <c r="A36" s="44" t="s">
        <v>1012</v>
      </c>
      <c r="B36" s="35" t="s">
        <v>213</v>
      </c>
      <c r="C36" s="36">
        <v>187065</v>
      </c>
      <c r="D36" s="11" t="str">
        <f t="shared" si="0"/>
        <v>N/A</v>
      </c>
      <c r="E36" s="36">
        <v>136120</v>
      </c>
      <c r="F36" s="11" t="str">
        <f t="shared" si="1"/>
        <v>N/A</v>
      </c>
      <c r="G36" s="36">
        <v>154764</v>
      </c>
      <c r="H36" s="11" t="str">
        <f t="shared" si="2"/>
        <v>N/A</v>
      </c>
      <c r="I36" s="12">
        <v>-27.2</v>
      </c>
      <c r="J36" s="12">
        <v>13.7</v>
      </c>
      <c r="K36" s="43" t="s">
        <v>739</v>
      </c>
      <c r="L36" s="9" t="str">
        <f t="shared" si="3"/>
        <v>Yes</v>
      </c>
    </row>
    <row r="37" spans="1:12" x14ac:dyDescent="0.25">
      <c r="A37" s="44" t="s">
        <v>122</v>
      </c>
      <c r="B37" s="35" t="s">
        <v>213</v>
      </c>
      <c r="C37" s="36">
        <v>2969</v>
      </c>
      <c r="D37" s="11" t="str">
        <f t="shared" si="0"/>
        <v>N/A</v>
      </c>
      <c r="E37" s="36">
        <v>2109</v>
      </c>
      <c r="F37" s="11" t="str">
        <f t="shared" si="1"/>
        <v>N/A</v>
      </c>
      <c r="G37" s="36">
        <v>2388</v>
      </c>
      <c r="H37" s="11" t="str">
        <f t="shared" si="2"/>
        <v>N/A</v>
      </c>
      <c r="I37" s="12">
        <v>-29</v>
      </c>
      <c r="J37" s="12">
        <v>13.23</v>
      </c>
      <c r="K37" s="43" t="s">
        <v>739</v>
      </c>
      <c r="L37" s="9" t="str">
        <f t="shared" si="3"/>
        <v>Yes</v>
      </c>
    </row>
    <row r="38" spans="1:12" x14ac:dyDescent="0.25">
      <c r="A38" s="44" t="s">
        <v>84</v>
      </c>
      <c r="B38" s="35" t="s">
        <v>213</v>
      </c>
      <c r="C38" s="45">
        <v>2661548949</v>
      </c>
      <c r="D38" s="11" t="str">
        <f t="shared" si="0"/>
        <v>N/A</v>
      </c>
      <c r="E38" s="45">
        <v>2456616150</v>
      </c>
      <c r="F38" s="11" t="str">
        <f t="shared" si="1"/>
        <v>N/A</v>
      </c>
      <c r="G38" s="45">
        <v>2512370763</v>
      </c>
      <c r="H38" s="11" t="str">
        <f t="shared" si="2"/>
        <v>N/A</v>
      </c>
      <c r="I38" s="12">
        <v>-7.7</v>
      </c>
      <c r="J38" s="12">
        <v>2.27</v>
      </c>
      <c r="K38" s="43" t="s">
        <v>739</v>
      </c>
      <c r="L38" s="9" t="str">
        <f t="shared" si="3"/>
        <v>Yes</v>
      </c>
    </row>
    <row r="39" spans="1:12" x14ac:dyDescent="0.25">
      <c r="A39" s="44" t="s">
        <v>1301</v>
      </c>
      <c r="B39" s="35" t="s">
        <v>213</v>
      </c>
      <c r="C39" s="45">
        <v>4453.8714399999999</v>
      </c>
      <c r="D39" s="11" t="str">
        <f t="shared" si="0"/>
        <v>N/A</v>
      </c>
      <c r="E39" s="45">
        <v>5323.2618687000004</v>
      </c>
      <c r="F39" s="11" t="str">
        <f t="shared" si="1"/>
        <v>N/A</v>
      </c>
      <c r="G39" s="45">
        <v>4740.6352551999998</v>
      </c>
      <c r="H39" s="11" t="str">
        <f t="shared" si="2"/>
        <v>N/A</v>
      </c>
      <c r="I39" s="12">
        <v>19.52</v>
      </c>
      <c r="J39" s="12">
        <v>-10.9</v>
      </c>
      <c r="K39" s="43" t="s">
        <v>739</v>
      </c>
      <c r="L39" s="9" t="str">
        <f t="shared" si="3"/>
        <v>Yes</v>
      </c>
    </row>
    <row r="40" spans="1:12" x14ac:dyDescent="0.25">
      <c r="A40" s="44" t="s">
        <v>1302</v>
      </c>
      <c r="B40" s="35" t="s">
        <v>213</v>
      </c>
      <c r="C40" s="45">
        <v>6218.3834346000003</v>
      </c>
      <c r="D40" s="11" t="str">
        <f>IF($B40="N/A","N/A",IF(C40&gt;10,"No",IF(C40&lt;-10,"No","Yes")))</f>
        <v>N/A</v>
      </c>
      <c r="E40" s="45">
        <v>6221.6913132999998</v>
      </c>
      <c r="F40" s="11" t="str">
        <f>IF($B40="N/A","N/A",IF(E40&gt;10,"No",IF(E40&lt;-10,"No","Yes")))</f>
        <v>N/A</v>
      </c>
      <c r="G40" s="45">
        <v>5934.0799353000002</v>
      </c>
      <c r="H40" s="11" t="str">
        <f>IF($B40="N/A","N/A",IF(G40&gt;10,"No",IF(G40&lt;-10,"No","Yes")))</f>
        <v>N/A</v>
      </c>
      <c r="I40" s="12">
        <v>5.3199999999999997E-2</v>
      </c>
      <c r="J40" s="12">
        <v>-4.62</v>
      </c>
      <c r="K40" s="43" t="s">
        <v>739</v>
      </c>
      <c r="L40" s="9" t="str">
        <f>IF(J40="Div by 0", "N/A", IF(K40="N/A","N/A", IF(J40&gt;VALUE(MID(K40,1,2)), "No", IF(J40&lt;-1*VALUE(MID(K40,1,2)), "No", "Yes"))))</f>
        <v>Yes</v>
      </c>
    </row>
    <row r="41" spans="1:12" x14ac:dyDescent="0.25">
      <c r="A41" s="44" t="s">
        <v>107</v>
      </c>
      <c r="B41" s="35" t="s">
        <v>213</v>
      </c>
      <c r="C41" s="45">
        <v>396301461</v>
      </c>
      <c r="D41" s="11" t="str">
        <f t="shared" ref="D41:D44" si="4">IF($B41="N/A","N/A",IF(C41&gt;10,"No",IF(C41&lt;-10,"No","Yes")))</f>
        <v>N/A</v>
      </c>
      <c r="E41" s="45">
        <v>453623833</v>
      </c>
      <c r="F41" s="11" t="str">
        <f t="shared" ref="F41:F44" si="5">IF($B41="N/A","N/A",IF(E41&gt;10,"No",IF(E41&lt;-10,"No","Yes")))</f>
        <v>N/A</v>
      </c>
      <c r="G41" s="45">
        <v>438694284</v>
      </c>
      <c r="H41" s="11" t="str">
        <f t="shared" ref="H41:H44" si="6">IF($B41="N/A","N/A",IF(G41&gt;10,"No",IF(G41&lt;-10,"No","Yes")))</f>
        <v>N/A</v>
      </c>
      <c r="I41" s="12">
        <v>14.46</v>
      </c>
      <c r="J41" s="12">
        <v>-3.29</v>
      </c>
      <c r="K41" s="43" t="s">
        <v>739</v>
      </c>
      <c r="L41" s="9" t="str">
        <f t="shared" ref="L41:L43" si="7">IF(J41="Div by 0", "N/A", IF(K41="N/A","N/A", IF(J41&gt;VALUE(MID(K41,1,2)), "No", IF(J41&lt;-1*VALUE(MID(K41,1,2)), "No", "Yes"))))</f>
        <v>Yes</v>
      </c>
    </row>
    <row r="42" spans="1:12" x14ac:dyDescent="0.25">
      <c r="A42" s="44" t="s">
        <v>158</v>
      </c>
      <c r="B42" s="43" t="s">
        <v>217</v>
      </c>
      <c r="C42" s="1">
        <v>20629</v>
      </c>
      <c r="D42" s="11" t="str">
        <f>IF($B42="N/A","N/A",IF(C42&gt;0,"No",IF(C42&lt;0,"No","Yes")))</f>
        <v>No</v>
      </c>
      <c r="E42" s="1">
        <v>40640</v>
      </c>
      <c r="F42" s="11" t="str">
        <f>IF($B42="N/A","N/A",IF(E42&gt;0,"No",IF(E42&lt;0,"No","Yes")))</f>
        <v>No</v>
      </c>
      <c r="G42" s="1">
        <v>12729</v>
      </c>
      <c r="H42" s="11" t="str">
        <f>IF($B42="N/A","N/A",IF(G42&gt;0,"No",IF(G42&lt;0,"No","Yes")))</f>
        <v>No</v>
      </c>
      <c r="I42" s="12">
        <v>97</v>
      </c>
      <c r="J42" s="12">
        <v>-68.7</v>
      </c>
      <c r="K42" s="43" t="s">
        <v>739</v>
      </c>
      <c r="L42" s="9" t="str">
        <f t="shared" si="7"/>
        <v>No</v>
      </c>
    </row>
    <row r="43" spans="1:12" x14ac:dyDescent="0.25">
      <c r="A43" s="44" t="s">
        <v>156</v>
      </c>
      <c r="B43" s="35" t="s">
        <v>213</v>
      </c>
      <c r="C43" s="45">
        <v>35280074</v>
      </c>
      <c r="D43" s="11" t="str">
        <f t="shared" si="4"/>
        <v>N/A</v>
      </c>
      <c r="E43" s="45">
        <v>56548545</v>
      </c>
      <c r="F43" s="11" t="str">
        <f t="shared" si="5"/>
        <v>N/A</v>
      </c>
      <c r="G43" s="45">
        <v>16202683</v>
      </c>
      <c r="H43" s="11" t="str">
        <f t="shared" si="6"/>
        <v>N/A</v>
      </c>
      <c r="I43" s="12">
        <v>60.28</v>
      </c>
      <c r="J43" s="12">
        <v>-71.3</v>
      </c>
      <c r="K43" s="43" t="s">
        <v>739</v>
      </c>
      <c r="L43" s="9" t="str">
        <f t="shared" si="7"/>
        <v>No</v>
      </c>
    </row>
    <row r="44" spans="1:12" x14ac:dyDescent="0.25">
      <c r="A44" s="44" t="s">
        <v>1303</v>
      </c>
      <c r="B44" s="35" t="s">
        <v>213</v>
      </c>
      <c r="C44" s="45">
        <v>1710.2173639</v>
      </c>
      <c r="D44" s="11" t="str">
        <f t="shared" si="4"/>
        <v>N/A</v>
      </c>
      <c r="E44" s="45">
        <v>1391.4504182999999</v>
      </c>
      <c r="F44" s="11" t="str">
        <f t="shared" si="5"/>
        <v>N/A</v>
      </c>
      <c r="G44" s="45">
        <v>1272.8951999000001</v>
      </c>
      <c r="H44" s="11" t="str">
        <f t="shared" si="6"/>
        <v>N/A</v>
      </c>
      <c r="I44" s="12">
        <v>-18.600000000000001</v>
      </c>
      <c r="J44" s="12">
        <v>-8.52</v>
      </c>
      <c r="K44" s="43" t="s">
        <v>739</v>
      </c>
      <c r="L44" s="9" t="str">
        <f>IF(J44="Div by 0", "N/A", IF(OR(J44="N/A",K44="N/A"),"N/A", IF(J44&gt;VALUE(MID(K44,1,2)), "No", IF(J44&lt;-1*VALUE(MID(K44,1,2)), "No", "Yes"))))</f>
        <v>Yes</v>
      </c>
    </row>
    <row r="45" spans="1:12" x14ac:dyDescent="0.25">
      <c r="A45" s="44" t="s">
        <v>1304</v>
      </c>
      <c r="B45" s="35" t="s">
        <v>213</v>
      </c>
      <c r="C45" s="45">
        <v>7954.0562798999999</v>
      </c>
      <c r="D45" s="11" t="str">
        <f t="shared" ref="D45:D71" si="8">IF($B45="N/A","N/A",IF(C45&gt;10,"No",IF(C45&lt;-10,"No","Yes")))</f>
        <v>N/A</v>
      </c>
      <c r="E45" s="45">
        <v>8386.6201578</v>
      </c>
      <c r="F45" s="11" t="str">
        <f t="shared" ref="F45:F71" si="9">IF($B45="N/A","N/A",IF(E45&gt;10,"No",IF(E45&lt;-10,"No","Yes")))</f>
        <v>N/A</v>
      </c>
      <c r="G45" s="45">
        <v>7715.1851359000002</v>
      </c>
      <c r="H45" s="11" t="str">
        <f t="shared" ref="H45:H71" si="10">IF($B45="N/A","N/A",IF(G45&gt;10,"No",IF(G45&lt;-10,"No","Yes")))</f>
        <v>N/A</v>
      </c>
      <c r="I45" s="12">
        <v>5.4379999999999997</v>
      </c>
      <c r="J45" s="12">
        <v>-8.01</v>
      </c>
      <c r="K45" s="43" t="s">
        <v>739</v>
      </c>
      <c r="L45" s="9" t="str">
        <f t="shared" ref="L45:L71" si="11">IF(J45="Div by 0", "N/A", IF(K45="N/A","N/A", IF(J45&gt;VALUE(MID(K45,1,2)), "No", IF(J45&lt;-1*VALUE(MID(K45,1,2)), "No", "Yes"))))</f>
        <v>Yes</v>
      </c>
    </row>
    <row r="46" spans="1:12" x14ac:dyDescent="0.25">
      <c r="A46" s="44" t="s">
        <v>1305</v>
      </c>
      <c r="B46" s="35" t="s">
        <v>213</v>
      </c>
      <c r="C46" s="45">
        <v>13789.75</v>
      </c>
      <c r="D46" s="11" t="str">
        <f t="shared" si="8"/>
        <v>N/A</v>
      </c>
      <c r="E46" s="45">
        <v>14331.049383</v>
      </c>
      <c r="F46" s="11" t="str">
        <f t="shared" si="9"/>
        <v>N/A</v>
      </c>
      <c r="G46" s="45">
        <v>14034.662174999999</v>
      </c>
      <c r="H46" s="11" t="str">
        <f t="shared" si="10"/>
        <v>N/A</v>
      </c>
      <c r="I46" s="12">
        <v>3.9249999999999998</v>
      </c>
      <c r="J46" s="12">
        <v>-2.0699999999999998</v>
      </c>
      <c r="K46" s="43" t="s">
        <v>739</v>
      </c>
      <c r="L46" s="9" t="str">
        <f t="shared" si="11"/>
        <v>Yes</v>
      </c>
    </row>
    <row r="47" spans="1:12" x14ac:dyDescent="0.25">
      <c r="A47" s="44" t="s">
        <v>1306</v>
      </c>
      <c r="B47" s="35" t="s">
        <v>213</v>
      </c>
      <c r="C47" s="45">
        <v>34598.534331000003</v>
      </c>
      <c r="D47" s="11" t="str">
        <f t="shared" si="8"/>
        <v>N/A</v>
      </c>
      <c r="E47" s="45">
        <v>40489.671370999997</v>
      </c>
      <c r="F47" s="11" t="str">
        <f t="shared" si="9"/>
        <v>N/A</v>
      </c>
      <c r="G47" s="45">
        <v>35161.272806000001</v>
      </c>
      <c r="H47" s="11" t="str">
        <f t="shared" si="10"/>
        <v>N/A</v>
      </c>
      <c r="I47" s="12">
        <v>17.03</v>
      </c>
      <c r="J47" s="12">
        <v>-13.2</v>
      </c>
      <c r="K47" s="43" t="s">
        <v>739</v>
      </c>
      <c r="L47" s="9" t="str">
        <f t="shared" si="11"/>
        <v>Yes</v>
      </c>
    </row>
    <row r="48" spans="1:12" x14ac:dyDescent="0.25">
      <c r="A48" s="44" t="s">
        <v>1307</v>
      </c>
      <c r="B48" s="35" t="s">
        <v>213</v>
      </c>
      <c r="C48" s="45">
        <v>7719.3210344999998</v>
      </c>
      <c r="D48" s="11" t="str">
        <f t="shared" si="8"/>
        <v>N/A</v>
      </c>
      <c r="E48" s="45">
        <v>9154.0321060999995</v>
      </c>
      <c r="F48" s="11" t="str">
        <f t="shared" si="9"/>
        <v>N/A</v>
      </c>
      <c r="G48" s="45">
        <v>8007.4664371999997</v>
      </c>
      <c r="H48" s="11" t="str">
        <f t="shared" si="10"/>
        <v>N/A</v>
      </c>
      <c r="I48" s="12">
        <v>18.59</v>
      </c>
      <c r="J48" s="12">
        <v>-12.5</v>
      </c>
      <c r="K48" s="43" t="s">
        <v>739</v>
      </c>
      <c r="L48" s="9" t="str">
        <f t="shared" si="11"/>
        <v>Yes</v>
      </c>
    </row>
    <row r="49" spans="1:12" x14ac:dyDescent="0.25">
      <c r="A49" s="44" t="s">
        <v>1308</v>
      </c>
      <c r="B49" s="35" t="s">
        <v>213</v>
      </c>
      <c r="C49" s="45">
        <v>2039.2127556999999</v>
      </c>
      <c r="D49" s="11" t="str">
        <f t="shared" si="8"/>
        <v>N/A</v>
      </c>
      <c r="E49" s="45">
        <v>1786.6091682000001</v>
      </c>
      <c r="F49" s="11" t="str">
        <f t="shared" si="9"/>
        <v>N/A</v>
      </c>
      <c r="G49" s="45">
        <v>1522.4529822</v>
      </c>
      <c r="H49" s="11" t="str">
        <f t="shared" si="10"/>
        <v>N/A</v>
      </c>
      <c r="I49" s="12">
        <v>-12.4</v>
      </c>
      <c r="J49" s="12">
        <v>-14.8</v>
      </c>
      <c r="K49" s="43" t="s">
        <v>739</v>
      </c>
      <c r="L49" s="9" t="str">
        <f t="shared" si="11"/>
        <v>Yes</v>
      </c>
    </row>
    <row r="50" spans="1:12" x14ac:dyDescent="0.25">
      <c r="A50" s="44" t="s">
        <v>1309</v>
      </c>
      <c r="B50" s="35" t="s">
        <v>213</v>
      </c>
      <c r="C50" s="45">
        <v>2663.0836236999999</v>
      </c>
      <c r="D50" s="11" t="str">
        <f t="shared" si="8"/>
        <v>N/A</v>
      </c>
      <c r="E50" s="45">
        <v>3564.3076922999999</v>
      </c>
      <c r="F50" s="11" t="str">
        <f t="shared" si="9"/>
        <v>N/A</v>
      </c>
      <c r="G50" s="45">
        <v>534.14285714000005</v>
      </c>
      <c r="H50" s="11" t="str">
        <f t="shared" si="10"/>
        <v>N/A</v>
      </c>
      <c r="I50" s="12">
        <v>33.840000000000003</v>
      </c>
      <c r="J50" s="12">
        <v>-85</v>
      </c>
      <c r="K50" s="43" t="s">
        <v>739</v>
      </c>
      <c r="L50" s="9" t="str">
        <f t="shared" si="11"/>
        <v>No</v>
      </c>
    </row>
    <row r="51" spans="1:12" x14ac:dyDescent="0.25">
      <c r="A51" s="44" t="s">
        <v>1310</v>
      </c>
      <c r="B51" s="35" t="s">
        <v>213</v>
      </c>
      <c r="C51" s="45">
        <v>15652.518163999999</v>
      </c>
      <c r="D51" s="11" t="str">
        <f t="shared" si="8"/>
        <v>N/A</v>
      </c>
      <c r="E51" s="45">
        <v>12213.131407999999</v>
      </c>
      <c r="F51" s="11" t="str">
        <f t="shared" si="9"/>
        <v>N/A</v>
      </c>
      <c r="G51" s="45">
        <v>11554.097381</v>
      </c>
      <c r="H51" s="11" t="str">
        <f t="shared" si="10"/>
        <v>N/A</v>
      </c>
      <c r="I51" s="12">
        <v>-22</v>
      </c>
      <c r="J51" s="12">
        <v>-5.4</v>
      </c>
      <c r="K51" s="43" t="s">
        <v>739</v>
      </c>
      <c r="L51" s="9" t="str">
        <f t="shared" si="11"/>
        <v>Yes</v>
      </c>
    </row>
    <row r="52" spans="1:12" x14ac:dyDescent="0.25">
      <c r="A52" s="44" t="s">
        <v>1311</v>
      </c>
      <c r="B52" s="35" t="s">
        <v>213</v>
      </c>
      <c r="C52" s="45">
        <v>16114.159088</v>
      </c>
      <c r="D52" s="11" t="str">
        <f t="shared" si="8"/>
        <v>N/A</v>
      </c>
      <c r="E52" s="45">
        <v>16601.614894999999</v>
      </c>
      <c r="F52" s="11" t="str">
        <f t="shared" si="9"/>
        <v>N/A</v>
      </c>
      <c r="G52" s="45">
        <v>16554.373227</v>
      </c>
      <c r="H52" s="11" t="str">
        <f t="shared" si="10"/>
        <v>N/A</v>
      </c>
      <c r="I52" s="12">
        <v>3.0249999999999999</v>
      </c>
      <c r="J52" s="12">
        <v>-0.28499999999999998</v>
      </c>
      <c r="K52" s="43" t="s">
        <v>739</v>
      </c>
      <c r="L52" s="9" t="str">
        <f t="shared" si="11"/>
        <v>Yes</v>
      </c>
    </row>
    <row r="53" spans="1:12" x14ac:dyDescent="0.25">
      <c r="A53" s="44" t="s">
        <v>1312</v>
      </c>
      <c r="B53" s="35" t="s">
        <v>213</v>
      </c>
      <c r="C53" s="45">
        <v>27960.154401</v>
      </c>
      <c r="D53" s="11" t="str">
        <f t="shared" si="8"/>
        <v>N/A</v>
      </c>
      <c r="E53" s="45">
        <v>29370.684829999998</v>
      </c>
      <c r="F53" s="11" t="str">
        <f t="shared" si="9"/>
        <v>N/A</v>
      </c>
      <c r="G53" s="45">
        <v>23710.991974</v>
      </c>
      <c r="H53" s="11" t="str">
        <f t="shared" si="10"/>
        <v>N/A</v>
      </c>
      <c r="I53" s="12">
        <v>5.0449999999999999</v>
      </c>
      <c r="J53" s="12">
        <v>-19.3</v>
      </c>
      <c r="K53" s="43" t="s">
        <v>739</v>
      </c>
      <c r="L53" s="9" t="str">
        <f t="shared" si="11"/>
        <v>Yes</v>
      </c>
    </row>
    <row r="54" spans="1:12" x14ac:dyDescent="0.25">
      <c r="A54" s="44" t="s">
        <v>1313</v>
      </c>
      <c r="B54" s="35" t="s">
        <v>213</v>
      </c>
      <c r="C54" s="45">
        <v>11769.897242999999</v>
      </c>
      <c r="D54" s="11" t="str">
        <f t="shared" si="8"/>
        <v>N/A</v>
      </c>
      <c r="E54" s="45">
        <v>13233.498458</v>
      </c>
      <c r="F54" s="11" t="str">
        <f t="shared" si="9"/>
        <v>N/A</v>
      </c>
      <c r="G54" s="45">
        <v>11331.779159</v>
      </c>
      <c r="H54" s="11" t="str">
        <f t="shared" si="10"/>
        <v>N/A</v>
      </c>
      <c r="I54" s="12">
        <v>12.44</v>
      </c>
      <c r="J54" s="12">
        <v>-14.4</v>
      </c>
      <c r="K54" s="43" t="s">
        <v>739</v>
      </c>
      <c r="L54" s="9" t="str">
        <f t="shared" si="11"/>
        <v>Yes</v>
      </c>
    </row>
    <row r="55" spans="1:12" x14ac:dyDescent="0.25">
      <c r="A55" s="44" t="s">
        <v>1690</v>
      </c>
      <c r="B55" s="35" t="s">
        <v>213</v>
      </c>
      <c r="C55" s="45">
        <v>56647.086757999998</v>
      </c>
      <c r="D55" s="11" t="str">
        <f t="shared" si="8"/>
        <v>N/A</v>
      </c>
      <c r="E55" s="45">
        <v>3659.8130900000001</v>
      </c>
      <c r="F55" s="11" t="str">
        <f t="shared" si="9"/>
        <v>N/A</v>
      </c>
      <c r="G55" s="45">
        <v>3228.7925699000002</v>
      </c>
      <c r="H55" s="11" t="str">
        <f t="shared" si="10"/>
        <v>N/A</v>
      </c>
      <c r="I55" s="12">
        <v>-93.5</v>
      </c>
      <c r="J55" s="12">
        <v>-11.8</v>
      </c>
      <c r="K55" s="43" t="s">
        <v>739</v>
      </c>
      <c r="L55" s="9" t="str">
        <f t="shared" si="11"/>
        <v>Yes</v>
      </c>
    </row>
    <row r="56" spans="1:12" x14ac:dyDescent="0.25">
      <c r="A56" s="44" t="s">
        <v>1314</v>
      </c>
      <c r="B56" s="35" t="s">
        <v>213</v>
      </c>
      <c r="C56" s="45">
        <v>9135.8755789000006</v>
      </c>
      <c r="D56" s="11" t="str">
        <f t="shared" si="8"/>
        <v>N/A</v>
      </c>
      <c r="E56" s="45">
        <v>10163.060337000001</v>
      </c>
      <c r="F56" s="11" t="str">
        <f t="shared" si="9"/>
        <v>N/A</v>
      </c>
      <c r="G56" s="45">
        <v>8949.6357769999995</v>
      </c>
      <c r="H56" s="11" t="str">
        <f t="shared" si="10"/>
        <v>N/A</v>
      </c>
      <c r="I56" s="12">
        <v>11.24</v>
      </c>
      <c r="J56" s="12">
        <v>-11.9</v>
      </c>
      <c r="K56" s="43" t="s">
        <v>739</v>
      </c>
      <c r="L56" s="9" t="str">
        <f t="shared" si="11"/>
        <v>Yes</v>
      </c>
    </row>
    <row r="57" spans="1:12" x14ac:dyDescent="0.25">
      <c r="A57" s="44" t="s">
        <v>1691</v>
      </c>
      <c r="B57" s="35" t="s">
        <v>213</v>
      </c>
      <c r="C57" s="45">
        <v>1927.6573165</v>
      </c>
      <c r="D57" s="11" t="str">
        <f t="shared" si="8"/>
        <v>N/A</v>
      </c>
      <c r="E57" s="45">
        <v>2018.1978011000001</v>
      </c>
      <c r="F57" s="11" t="str">
        <f t="shared" si="9"/>
        <v>N/A</v>
      </c>
      <c r="G57" s="45">
        <v>1889.4940313</v>
      </c>
      <c r="H57" s="11" t="str">
        <f t="shared" si="10"/>
        <v>N/A</v>
      </c>
      <c r="I57" s="12">
        <v>4.6970000000000001</v>
      </c>
      <c r="J57" s="12">
        <v>-6.38</v>
      </c>
      <c r="K57" s="43" t="s">
        <v>739</v>
      </c>
      <c r="L57" s="9" t="str">
        <f t="shared" si="11"/>
        <v>Yes</v>
      </c>
    </row>
    <row r="58" spans="1:12" x14ac:dyDescent="0.25">
      <c r="A58" s="44" t="s">
        <v>1315</v>
      </c>
      <c r="B58" s="35" t="s">
        <v>213</v>
      </c>
      <c r="C58" s="45">
        <v>1766.8779065000001</v>
      </c>
      <c r="D58" s="11" t="str">
        <f t="shared" si="8"/>
        <v>N/A</v>
      </c>
      <c r="E58" s="45">
        <v>1951.7584644000001</v>
      </c>
      <c r="F58" s="11" t="str">
        <f t="shared" si="9"/>
        <v>N/A</v>
      </c>
      <c r="G58" s="45">
        <v>1932.9146765</v>
      </c>
      <c r="H58" s="11" t="str">
        <f t="shared" si="10"/>
        <v>N/A</v>
      </c>
      <c r="I58" s="12">
        <v>10.46</v>
      </c>
      <c r="J58" s="12">
        <v>-0.96499999999999997</v>
      </c>
      <c r="K58" s="43" t="s">
        <v>739</v>
      </c>
      <c r="L58" s="9" t="str">
        <f t="shared" si="11"/>
        <v>Yes</v>
      </c>
    </row>
    <row r="59" spans="1:12" ht="12" customHeight="1" x14ac:dyDescent="0.25">
      <c r="A59" s="44" t="s">
        <v>1692</v>
      </c>
      <c r="B59" s="35" t="s">
        <v>213</v>
      </c>
      <c r="C59" s="45" t="s">
        <v>1746</v>
      </c>
      <c r="D59" s="11" t="str">
        <f t="shared" si="8"/>
        <v>N/A</v>
      </c>
      <c r="E59" s="45" t="s">
        <v>1746</v>
      </c>
      <c r="F59" s="11" t="str">
        <f t="shared" si="9"/>
        <v>N/A</v>
      </c>
      <c r="G59" s="45" t="s">
        <v>1746</v>
      </c>
      <c r="H59" s="11" t="str">
        <f t="shared" si="10"/>
        <v>N/A</v>
      </c>
      <c r="I59" s="12" t="s">
        <v>1746</v>
      </c>
      <c r="J59" s="12" t="s">
        <v>1746</v>
      </c>
      <c r="K59" s="43" t="s">
        <v>739</v>
      </c>
      <c r="L59" s="9" t="str">
        <f t="shared" si="11"/>
        <v>N/A</v>
      </c>
    </row>
    <row r="60" spans="1:12" x14ac:dyDescent="0.25">
      <c r="A60" s="44" t="s">
        <v>1693</v>
      </c>
      <c r="B60" s="35" t="s">
        <v>213</v>
      </c>
      <c r="C60" s="45" t="s">
        <v>1746</v>
      </c>
      <c r="D60" s="11" t="str">
        <f t="shared" si="8"/>
        <v>N/A</v>
      </c>
      <c r="E60" s="45" t="s">
        <v>1746</v>
      </c>
      <c r="F60" s="11" t="str">
        <f t="shared" si="9"/>
        <v>N/A</v>
      </c>
      <c r="G60" s="45" t="s">
        <v>1746</v>
      </c>
      <c r="H60" s="11" t="str">
        <f t="shared" si="10"/>
        <v>N/A</v>
      </c>
      <c r="I60" s="12" t="s">
        <v>1746</v>
      </c>
      <c r="J60" s="12" t="s">
        <v>1746</v>
      </c>
      <c r="K60" s="43" t="s">
        <v>739</v>
      </c>
      <c r="L60" s="9" t="str">
        <f t="shared" si="11"/>
        <v>N/A</v>
      </c>
    </row>
    <row r="61" spans="1:12" x14ac:dyDescent="0.25">
      <c r="A61" s="3" t="s">
        <v>1694</v>
      </c>
      <c r="B61" s="35" t="s">
        <v>213</v>
      </c>
      <c r="C61" s="45">
        <v>2132.6763454000002</v>
      </c>
      <c r="D61" s="11" t="str">
        <f t="shared" si="8"/>
        <v>N/A</v>
      </c>
      <c r="E61" s="45">
        <v>2188.1327507000001</v>
      </c>
      <c r="F61" s="11" t="str">
        <f t="shared" si="9"/>
        <v>N/A</v>
      </c>
      <c r="G61" s="45">
        <v>2019.6039048</v>
      </c>
      <c r="H61" s="11" t="str">
        <f t="shared" si="10"/>
        <v>N/A</v>
      </c>
      <c r="I61" s="12">
        <v>2.6</v>
      </c>
      <c r="J61" s="12">
        <v>-7.7</v>
      </c>
      <c r="K61" s="43" t="s">
        <v>739</v>
      </c>
      <c r="L61" s="9" t="str">
        <f t="shared" si="11"/>
        <v>Yes</v>
      </c>
    </row>
    <row r="62" spans="1:12" x14ac:dyDescent="0.25">
      <c r="A62" s="3" t="s">
        <v>1695</v>
      </c>
      <c r="B62" s="35" t="s">
        <v>213</v>
      </c>
      <c r="C62" s="45">
        <v>1320.7935858000001</v>
      </c>
      <c r="D62" s="11" t="str">
        <f t="shared" si="8"/>
        <v>N/A</v>
      </c>
      <c r="E62" s="45">
        <v>1494.6554240999999</v>
      </c>
      <c r="F62" s="11" t="str">
        <f t="shared" si="9"/>
        <v>N/A</v>
      </c>
      <c r="G62" s="45">
        <v>1336.6639705</v>
      </c>
      <c r="H62" s="11" t="str">
        <f t="shared" si="10"/>
        <v>N/A</v>
      </c>
      <c r="I62" s="12">
        <v>13.16</v>
      </c>
      <c r="J62" s="12">
        <v>-10.6</v>
      </c>
      <c r="K62" s="43" t="s">
        <v>739</v>
      </c>
      <c r="L62" s="9" t="str">
        <f t="shared" si="11"/>
        <v>Yes</v>
      </c>
    </row>
    <row r="63" spans="1:12" x14ac:dyDescent="0.25">
      <c r="A63" s="3" t="s">
        <v>1696</v>
      </c>
      <c r="B63" s="35" t="s">
        <v>213</v>
      </c>
      <c r="C63" s="45">
        <v>4464.6010101000002</v>
      </c>
      <c r="D63" s="11" t="str">
        <f t="shared" si="8"/>
        <v>N/A</v>
      </c>
      <c r="E63" s="45">
        <v>2745.489219</v>
      </c>
      <c r="F63" s="11" t="str">
        <f t="shared" si="9"/>
        <v>N/A</v>
      </c>
      <c r="G63" s="45">
        <v>2296.4026877000001</v>
      </c>
      <c r="H63" s="11" t="str">
        <f t="shared" si="10"/>
        <v>N/A</v>
      </c>
      <c r="I63" s="12">
        <v>-38.5</v>
      </c>
      <c r="J63" s="12">
        <v>-16.399999999999999</v>
      </c>
      <c r="K63" s="43" t="s">
        <v>739</v>
      </c>
      <c r="L63" s="9" t="str">
        <f t="shared" si="11"/>
        <v>Yes</v>
      </c>
    </row>
    <row r="64" spans="1:12" x14ac:dyDescent="0.25">
      <c r="A64" s="3" t="s">
        <v>1697</v>
      </c>
      <c r="B64" s="35" t="s">
        <v>213</v>
      </c>
      <c r="C64" s="45">
        <v>242.40456182</v>
      </c>
      <c r="D64" s="11" t="str">
        <f t="shared" si="8"/>
        <v>N/A</v>
      </c>
      <c r="E64" s="45">
        <v>265.54830024</v>
      </c>
      <c r="F64" s="11" t="str">
        <f t="shared" si="9"/>
        <v>N/A</v>
      </c>
      <c r="G64" s="45">
        <v>158.74260609000001</v>
      </c>
      <c r="H64" s="11" t="str">
        <f t="shared" si="10"/>
        <v>N/A</v>
      </c>
      <c r="I64" s="12">
        <v>9.548</v>
      </c>
      <c r="J64" s="12">
        <v>-40.200000000000003</v>
      </c>
      <c r="K64" s="43" t="s">
        <v>739</v>
      </c>
      <c r="L64" s="9" t="str">
        <f t="shared" si="11"/>
        <v>No</v>
      </c>
    </row>
    <row r="65" spans="1:12" x14ac:dyDescent="0.25">
      <c r="A65" s="3" t="s">
        <v>1698</v>
      </c>
      <c r="B65" s="35" t="s">
        <v>213</v>
      </c>
      <c r="C65" s="45">
        <v>1999.5861709000001</v>
      </c>
      <c r="D65" s="11" t="str">
        <f t="shared" si="8"/>
        <v>N/A</v>
      </c>
      <c r="E65" s="45">
        <v>3081.3057156</v>
      </c>
      <c r="F65" s="11" t="str">
        <f t="shared" si="9"/>
        <v>N/A</v>
      </c>
      <c r="G65" s="45">
        <v>2470.4507549</v>
      </c>
      <c r="H65" s="11" t="str">
        <f t="shared" si="10"/>
        <v>N/A</v>
      </c>
      <c r="I65" s="12">
        <v>54.1</v>
      </c>
      <c r="J65" s="12">
        <v>-19.8</v>
      </c>
      <c r="K65" s="43" t="s">
        <v>739</v>
      </c>
      <c r="L65" s="9" t="str">
        <f t="shared" si="11"/>
        <v>Yes</v>
      </c>
    </row>
    <row r="66" spans="1:12" x14ac:dyDescent="0.25">
      <c r="A66" s="3" t="s">
        <v>1699</v>
      </c>
      <c r="B66" s="35" t="s">
        <v>213</v>
      </c>
      <c r="C66" s="45">
        <v>3236.4191087999998</v>
      </c>
      <c r="D66" s="11" t="str">
        <f t="shared" si="8"/>
        <v>N/A</v>
      </c>
      <c r="E66" s="45">
        <v>4381.6184745</v>
      </c>
      <c r="F66" s="11" t="str">
        <f t="shared" si="9"/>
        <v>N/A</v>
      </c>
      <c r="G66" s="45">
        <v>3643.7805192000001</v>
      </c>
      <c r="H66" s="11" t="str">
        <f t="shared" si="10"/>
        <v>N/A</v>
      </c>
      <c r="I66" s="12">
        <v>35.380000000000003</v>
      </c>
      <c r="J66" s="12">
        <v>-16.8</v>
      </c>
      <c r="K66" s="43" t="s">
        <v>739</v>
      </c>
      <c r="L66" s="9" t="str">
        <f t="shared" si="11"/>
        <v>Yes</v>
      </c>
    </row>
    <row r="67" spans="1:12" x14ac:dyDescent="0.25">
      <c r="A67" s="3" t="s">
        <v>1700</v>
      </c>
      <c r="B67" s="35" t="s">
        <v>213</v>
      </c>
      <c r="C67" s="45" t="s">
        <v>1746</v>
      </c>
      <c r="D67" s="11" t="str">
        <f t="shared" si="8"/>
        <v>N/A</v>
      </c>
      <c r="E67" s="45" t="s">
        <v>1746</v>
      </c>
      <c r="F67" s="11" t="str">
        <f t="shared" si="9"/>
        <v>N/A</v>
      </c>
      <c r="G67" s="45" t="s">
        <v>1746</v>
      </c>
      <c r="H67" s="11" t="str">
        <f t="shared" si="10"/>
        <v>N/A</v>
      </c>
      <c r="I67" s="12" t="s">
        <v>1746</v>
      </c>
      <c r="J67" s="12" t="s">
        <v>1746</v>
      </c>
      <c r="K67" s="43" t="s">
        <v>739</v>
      </c>
      <c r="L67" s="9" t="str">
        <f t="shared" si="11"/>
        <v>N/A</v>
      </c>
    </row>
    <row r="68" spans="1:12" x14ac:dyDescent="0.25">
      <c r="A68" s="2" t="s">
        <v>1701</v>
      </c>
      <c r="B68" s="35" t="s">
        <v>213</v>
      </c>
      <c r="C68" s="45" t="s">
        <v>1746</v>
      </c>
      <c r="D68" s="11" t="str">
        <f t="shared" si="8"/>
        <v>N/A</v>
      </c>
      <c r="E68" s="45" t="s">
        <v>1746</v>
      </c>
      <c r="F68" s="11" t="str">
        <f t="shared" si="9"/>
        <v>N/A</v>
      </c>
      <c r="G68" s="45" t="s">
        <v>1746</v>
      </c>
      <c r="H68" s="11" t="str">
        <f t="shared" si="10"/>
        <v>N/A</v>
      </c>
      <c r="I68" s="12" t="s">
        <v>1746</v>
      </c>
      <c r="J68" s="12" t="s">
        <v>1746</v>
      </c>
      <c r="K68" s="43" t="s">
        <v>739</v>
      </c>
      <c r="L68" s="9" t="str">
        <f t="shared" si="11"/>
        <v>N/A</v>
      </c>
    </row>
    <row r="69" spans="1:12" x14ac:dyDescent="0.25">
      <c r="A69" s="2" t="s">
        <v>1702</v>
      </c>
      <c r="B69" s="35" t="s">
        <v>213</v>
      </c>
      <c r="C69" s="45" t="s">
        <v>1746</v>
      </c>
      <c r="D69" s="11" t="str">
        <f t="shared" si="8"/>
        <v>N/A</v>
      </c>
      <c r="E69" s="45">
        <v>2804.1549187000001</v>
      </c>
      <c r="F69" s="11" t="str">
        <f t="shared" si="9"/>
        <v>N/A</v>
      </c>
      <c r="G69" s="45">
        <v>2437.4727062000002</v>
      </c>
      <c r="H69" s="11" t="str">
        <f t="shared" si="10"/>
        <v>N/A</v>
      </c>
      <c r="I69" s="12" t="s">
        <v>1746</v>
      </c>
      <c r="J69" s="12">
        <v>-13.1</v>
      </c>
      <c r="K69" s="43" t="s">
        <v>739</v>
      </c>
      <c r="L69" s="9" t="str">
        <f t="shared" si="11"/>
        <v>Yes</v>
      </c>
    </row>
    <row r="70" spans="1:12" x14ac:dyDescent="0.25">
      <c r="A70" s="44" t="s">
        <v>1703</v>
      </c>
      <c r="B70" s="35" t="s">
        <v>213</v>
      </c>
      <c r="C70" s="45">
        <v>727.1760822</v>
      </c>
      <c r="D70" s="11" t="str">
        <f t="shared" si="8"/>
        <v>N/A</v>
      </c>
      <c r="E70" s="45">
        <v>1996.7670807</v>
      </c>
      <c r="F70" s="11" t="str">
        <f t="shared" si="9"/>
        <v>N/A</v>
      </c>
      <c r="G70" s="45">
        <v>1926.5807626000001</v>
      </c>
      <c r="H70" s="11" t="str">
        <f t="shared" si="10"/>
        <v>N/A</v>
      </c>
      <c r="I70" s="12">
        <v>174.6</v>
      </c>
      <c r="J70" s="12">
        <v>-3.51</v>
      </c>
      <c r="K70" s="43" t="s">
        <v>739</v>
      </c>
      <c r="L70" s="9" t="str">
        <f t="shared" si="11"/>
        <v>Yes</v>
      </c>
    </row>
    <row r="71" spans="1:12" x14ac:dyDescent="0.25">
      <c r="A71" s="44" t="s">
        <v>1704</v>
      </c>
      <c r="B71" s="35" t="s">
        <v>213</v>
      </c>
      <c r="C71" s="45">
        <v>2295.3918210000002</v>
      </c>
      <c r="D71" s="11" t="str">
        <f t="shared" si="8"/>
        <v>N/A</v>
      </c>
      <c r="E71" s="45">
        <v>3018.7006759000001</v>
      </c>
      <c r="F71" s="11" t="str">
        <f t="shared" si="9"/>
        <v>N/A</v>
      </c>
      <c r="G71" s="45">
        <v>2374.3206107000001</v>
      </c>
      <c r="H71" s="11" t="str">
        <f t="shared" si="10"/>
        <v>N/A</v>
      </c>
      <c r="I71" s="12">
        <v>31.51</v>
      </c>
      <c r="J71" s="12">
        <v>-21.3</v>
      </c>
      <c r="K71" s="43" t="s">
        <v>739</v>
      </c>
      <c r="L71" s="9" t="str">
        <f t="shared" si="11"/>
        <v>Yes</v>
      </c>
    </row>
    <row r="72" spans="1:12" x14ac:dyDescent="0.25">
      <c r="A72" s="44" t="s">
        <v>1622</v>
      </c>
      <c r="B72" s="35" t="s">
        <v>213</v>
      </c>
      <c r="C72" s="45">
        <v>451389794</v>
      </c>
      <c r="D72" s="11" t="str">
        <f t="shared" ref="D72:D135" si="12">IF($B72="N/A","N/A",IF(C72&gt;10,"No",IF(C72&lt;-10,"No","Yes")))</f>
        <v>N/A</v>
      </c>
      <c r="E72" s="45">
        <v>382320636</v>
      </c>
      <c r="F72" s="11" t="str">
        <f t="shared" ref="F72:F135" si="13">IF($B72="N/A","N/A",IF(E72&gt;10,"No",IF(E72&lt;-10,"No","Yes")))</f>
        <v>N/A</v>
      </c>
      <c r="G72" s="45">
        <v>394566909</v>
      </c>
      <c r="H72" s="11" t="str">
        <f t="shared" ref="H72:H135" si="14">IF($B72="N/A","N/A",IF(G72&gt;10,"No",IF(G72&lt;-10,"No","Yes")))</f>
        <v>N/A</v>
      </c>
      <c r="I72" s="12">
        <v>-15.3</v>
      </c>
      <c r="J72" s="12">
        <v>3.2029999999999998</v>
      </c>
      <c r="K72" s="43" t="s">
        <v>739</v>
      </c>
      <c r="L72" s="9" t="str">
        <f t="shared" ref="L72:L132" si="15">IF(J72="Div by 0", "N/A", IF(K72="N/A","N/A", IF(J72&gt;VALUE(MID(K72,1,2)), "No", IF(J72&lt;-1*VALUE(MID(K72,1,2)), "No", "Yes"))))</f>
        <v>Yes</v>
      </c>
    </row>
    <row r="73" spans="1:12" x14ac:dyDescent="0.25">
      <c r="A73" s="44" t="s">
        <v>1623</v>
      </c>
      <c r="B73" s="35" t="s">
        <v>213</v>
      </c>
      <c r="C73" s="36">
        <v>39104</v>
      </c>
      <c r="D73" s="11" t="str">
        <f t="shared" si="12"/>
        <v>N/A</v>
      </c>
      <c r="E73" s="36">
        <v>35563</v>
      </c>
      <c r="F73" s="11" t="str">
        <f t="shared" si="13"/>
        <v>N/A</v>
      </c>
      <c r="G73" s="36">
        <v>37428</v>
      </c>
      <c r="H73" s="11" t="str">
        <f t="shared" si="14"/>
        <v>N/A</v>
      </c>
      <c r="I73" s="12">
        <v>-9.06</v>
      </c>
      <c r="J73" s="12">
        <v>5.2439999999999998</v>
      </c>
      <c r="K73" s="43" t="s">
        <v>739</v>
      </c>
      <c r="L73" s="9" t="str">
        <f t="shared" si="15"/>
        <v>Yes</v>
      </c>
    </row>
    <row r="74" spans="1:12" x14ac:dyDescent="0.25">
      <c r="A74" s="44" t="s">
        <v>1316</v>
      </c>
      <c r="B74" s="35" t="s">
        <v>213</v>
      </c>
      <c r="C74" s="45">
        <v>11543.315108000001</v>
      </c>
      <c r="D74" s="11" t="str">
        <f t="shared" si="12"/>
        <v>N/A</v>
      </c>
      <c r="E74" s="45">
        <v>10750.516997999999</v>
      </c>
      <c r="F74" s="11" t="str">
        <f t="shared" si="13"/>
        <v>N/A</v>
      </c>
      <c r="G74" s="45">
        <v>10542.024928000001</v>
      </c>
      <c r="H74" s="11" t="str">
        <f t="shared" si="14"/>
        <v>N/A</v>
      </c>
      <c r="I74" s="12">
        <v>-6.87</v>
      </c>
      <c r="J74" s="12">
        <v>-1.94</v>
      </c>
      <c r="K74" s="43" t="s">
        <v>739</v>
      </c>
      <c r="L74" s="9" t="str">
        <f t="shared" si="15"/>
        <v>Yes</v>
      </c>
    </row>
    <row r="75" spans="1:12" x14ac:dyDescent="0.25">
      <c r="A75" s="44" t="s">
        <v>1317</v>
      </c>
      <c r="B75" s="35" t="s">
        <v>213</v>
      </c>
      <c r="C75" s="36">
        <v>6.6059226677999998</v>
      </c>
      <c r="D75" s="11" t="str">
        <f t="shared" si="12"/>
        <v>N/A</v>
      </c>
      <c r="E75" s="36">
        <v>6.2436802294999998</v>
      </c>
      <c r="F75" s="11" t="str">
        <f t="shared" si="13"/>
        <v>N/A</v>
      </c>
      <c r="G75" s="36">
        <v>5.9454419151</v>
      </c>
      <c r="H75" s="11" t="str">
        <f t="shared" si="14"/>
        <v>N/A</v>
      </c>
      <c r="I75" s="12">
        <v>-5.48</v>
      </c>
      <c r="J75" s="12">
        <v>-4.78</v>
      </c>
      <c r="K75" s="43" t="s">
        <v>739</v>
      </c>
      <c r="L75" s="9" t="str">
        <f t="shared" si="15"/>
        <v>Yes</v>
      </c>
    </row>
    <row r="76" spans="1:12" ht="25" x14ac:dyDescent="0.25">
      <c r="A76" s="44" t="s">
        <v>548</v>
      </c>
      <c r="B76" s="35" t="s">
        <v>213</v>
      </c>
      <c r="C76" s="45">
        <v>3284146</v>
      </c>
      <c r="D76" s="11" t="str">
        <f t="shared" si="12"/>
        <v>N/A</v>
      </c>
      <c r="E76" s="45">
        <v>2829850</v>
      </c>
      <c r="F76" s="11" t="str">
        <f t="shared" si="13"/>
        <v>N/A</v>
      </c>
      <c r="G76" s="45">
        <v>2649054</v>
      </c>
      <c r="H76" s="11" t="str">
        <f t="shared" si="14"/>
        <v>N/A</v>
      </c>
      <c r="I76" s="12">
        <v>-13.8</v>
      </c>
      <c r="J76" s="12">
        <v>-6.39</v>
      </c>
      <c r="K76" s="43" t="s">
        <v>739</v>
      </c>
      <c r="L76" s="9" t="str">
        <f t="shared" si="15"/>
        <v>Yes</v>
      </c>
    </row>
    <row r="77" spans="1:12" x14ac:dyDescent="0.25">
      <c r="A77" s="44" t="s">
        <v>549</v>
      </c>
      <c r="B77" s="35" t="s">
        <v>213</v>
      </c>
      <c r="C77" s="36">
        <v>275</v>
      </c>
      <c r="D77" s="11" t="str">
        <f t="shared" si="12"/>
        <v>N/A</v>
      </c>
      <c r="E77" s="36">
        <v>234</v>
      </c>
      <c r="F77" s="11" t="str">
        <f t="shared" si="13"/>
        <v>N/A</v>
      </c>
      <c r="G77" s="36">
        <v>183</v>
      </c>
      <c r="H77" s="11" t="str">
        <f t="shared" si="14"/>
        <v>N/A</v>
      </c>
      <c r="I77" s="12">
        <v>-14.9</v>
      </c>
      <c r="J77" s="12">
        <v>-21.8</v>
      </c>
      <c r="K77" s="43" t="s">
        <v>739</v>
      </c>
      <c r="L77" s="9" t="str">
        <f t="shared" si="15"/>
        <v>Yes</v>
      </c>
    </row>
    <row r="78" spans="1:12" x14ac:dyDescent="0.25">
      <c r="A78" s="44" t="s">
        <v>1318</v>
      </c>
      <c r="B78" s="35" t="s">
        <v>213</v>
      </c>
      <c r="C78" s="45">
        <v>11942.349091</v>
      </c>
      <c r="D78" s="11" t="str">
        <f t="shared" si="12"/>
        <v>N/A</v>
      </c>
      <c r="E78" s="45">
        <v>12093.376068</v>
      </c>
      <c r="F78" s="11" t="str">
        <f t="shared" si="13"/>
        <v>N/A</v>
      </c>
      <c r="G78" s="45">
        <v>14475.704917999999</v>
      </c>
      <c r="H78" s="11" t="str">
        <f t="shared" si="14"/>
        <v>N/A</v>
      </c>
      <c r="I78" s="12">
        <v>1.2649999999999999</v>
      </c>
      <c r="J78" s="12">
        <v>19.7</v>
      </c>
      <c r="K78" s="43" t="s">
        <v>739</v>
      </c>
      <c r="L78" s="9" t="str">
        <f t="shared" si="15"/>
        <v>Yes</v>
      </c>
    </row>
    <row r="79" spans="1:12" ht="25" x14ac:dyDescent="0.25">
      <c r="A79" s="44" t="s">
        <v>550</v>
      </c>
      <c r="B79" s="35" t="s">
        <v>213</v>
      </c>
      <c r="C79" s="45">
        <v>19049335</v>
      </c>
      <c r="D79" s="11" t="str">
        <f t="shared" si="12"/>
        <v>N/A</v>
      </c>
      <c r="E79" s="45">
        <v>15546504</v>
      </c>
      <c r="F79" s="11" t="str">
        <f t="shared" si="13"/>
        <v>N/A</v>
      </c>
      <c r="G79" s="45">
        <v>16848774</v>
      </c>
      <c r="H79" s="11" t="str">
        <f t="shared" si="14"/>
        <v>N/A</v>
      </c>
      <c r="I79" s="12">
        <v>-18.399999999999999</v>
      </c>
      <c r="J79" s="12">
        <v>8.3770000000000007</v>
      </c>
      <c r="K79" s="43" t="s">
        <v>739</v>
      </c>
      <c r="L79" s="9" t="str">
        <f t="shared" si="15"/>
        <v>Yes</v>
      </c>
    </row>
    <row r="80" spans="1:12" x14ac:dyDescent="0.25">
      <c r="A80" s="44" t="s">
        <v>551</v>
      </c>
      <c r="B80" s="35" t="s">
        <v>213</v>
      </c>
      <c r="C80" s="36">
        <v>326</v>
      </c>
      <c r="D80" s="11" t="str">
        <f t="shared" si="12"/>
        <v>N/A</v>
      </c>
      <c r="E80" s="36">
        <v>202</v>
      </c>
      <c r="F80" s="11" t="str">
        <f t="shared" si="13"/>
        <v>N/A</v>
      </c>
      <c r="G80" s="36">
        <v>187</v>
      </c>
      <c r="H80" s="11" t="str">
        <f t="shared" si="14"/>
        <v>N/A</v>
      </c>
      <c r="I80" s="12">
        <v>-38</v>
      </c>
      <c r="J80" s="12">
        <v>-7.43</v>
      </c>
      <c r="K80" s="43" t="s">
        <v>739</v>
      </c>
      <c r="L80" s="9" t="str">
        <f t="shared" si="15"/>
        <v>Yes</v>
      </c>
    </row>
    <row r="81" spans="1:12" ht="25" x14ac:dyDescent="0.25">
      <c r="A81" s="44" t="s">
        <v>1319</v>
      </c>
      <c r="B81" s="35" t="s">
        <v>213</v>
      </c>
      <c r="C81" s="45">
        <v>58433.542945000001</v>
      </c>
      <c r="D81" s="11" t="str">
        <f t="shared" si="12"/>
        <v>N/A</v>
      </c>
      <c r="E81" s="45">
        <v>76962.891088999997</v>
      </c>
      <c r="F81" s="11" t="str">
        <f t="shared" si="13"/>
        <v>N/A</v>
      </c>
      <c r="G81" s="45">
        <v>90100.395722000001</v>
      </c>
      <c r="H81" s="11" t="str">
        <f t="shared" si="14"/>
        <v>N/A</v>
      </c>
      <c r="I81" s="12">
        <v>31.71</v>
      </c>
      <c r="J81" s="12">
        <v>17.07</v>
      </c>
      <c r="K81" s="43" t="s">
        <v>739</v>
      </c>
      <c r="L81" s="9" t="str">
        <f t="shared" si="15"/>
        <v>Yes</v>
      </c>
    </row>
    <row r="82" spans="1:12" x14ac:dyDescent="0.25">
      <c r="A82" s="44" t="s">
        <v>552</v>
      </c>
      <c r="B82" s="35" t="s">
        <v>213</v>
      </c>
      <c r="C82" s="45">
        <v>23612472</v>
      </c>
      <c r="D82" s="11" t="str">
        <f t="shared" si="12"/>
        <v>N/A</v>
      </c>
      <c r="E82" s="45">
        <v>15000499</v>
      </c>
      <c r="F82" s="11" t="str">
        <f t="shared" si="13"/>
        <v>N/A</v>
      </c>
      <c r="G82" s="45">
        <v>11843924</v>
      </c>
      <c r="H82" s="11" t="str">
        <f t="shared" si="14"/>
        <v>N/A</v>
      </c>
      <c r="I82" s="12">
        <v>-36.5</v>
      </c>
      <c r="J82" s="12">
        <v>-21</v>
      </c>
      <c r="K82" s="43" t="s">
        <v>739</v>
      </c>
      <c r="L82" s="9" t="str">
        <f t="shared" si="15"/>
        <v>Yes</v>
      </c>
    </row>
    <row r="83" spans="1:12" x14ac:dyDescent="0.25">
      <c r="A83" s="44" t="s">
        <v>553</v>
      </c>
      <c r="B83" s="35" t="s">
        <v>213</v>
      </c>
      <c r="C83" s="36">
        <v>90</v>
      </c>
      <c r="D83" s="11" t="str">
        <f t="shared" si="12"/>
        <v>N/A</v>
      </c>
      <c r="E83" s="36">
        <v>67</v>
      </c>
      <c r="F83" s="11" t="str">
        <f t="shared" si="13"/>
        <v>N/A</v>
      </c>
      <c r="G83" s="36">
        <v>55</v>
      </c>
      <c r="H83" s="11" t="str">
        <f t="shared" si="14"/>
        <v>N/A</v>
      </c>
      <c r="I83" s="12">
        <v>-25.6</v>
      </c>
      <c r="J83" s="12">
        <v>-17.899999999999999</v>
      </c>
      <c r="K83" s="43" t="s">
        <v>739</v>
      </c>
      <c r="L83" s="9" t="str">
        <f t="shared" si="15"/>
        <v>Yes</v>
      </c>
    </row>
    <row r="84" spans="1:12" x14ac:dyDescent="0.25">
      <c r="A84" s="44" t="s">
        <v>1320</v>
      </c>
      <c r="B84" s="35" t="s">
        <v>213</v>
      </c>
      <c r="C84" s="45">
        <v>262360.8</v>
      </c>
      <c r="D84" s="11" t="str">
        <f t="shared" si="12"/>
        <v>N/A</v>
      </c>
      <c r="E84" s="45">
        <v>223888.04478</v>
      </c>
      <c r="F84" s="11" t="str">
        <f t="shared" si="13"/>
        <v>N/A</v>
      </c>
      <c r="G84" s="45">
        <v>215344.07273000001</v>
      </c>
      <c r="H84" s="11" t="str">
        <f t="shared" si="14"/>
        <v>N/A</v>
      </c>
      <c r="I84" s="12">
        <v>-14.7</v>
      </c>
      <c r="J84" s="12">
        <v>-3.82</v>
      </c>
      <c r="K84" s="43" t="s">
        <v>739</v>
      </c>
      <c r="L84" s="9" t="str">
        <f t="shared" si="15"/>
        <v>Yes</v>
      </c>
    </row>
    <row r="85" spans="1:12" x14ac:dyDescent="0.25">
      <c r="A85" s="44" t="s">
        <v>554</v>
      </c>
      <c r="B85" s="35" t="s">
        <v>213</v>
      </c>
      <c r="C85" s="45">
        <v>255268062</v>
      </c>
      <c r="D85" s="11" t="str">
        <f t="shared" si="12"/>
        <v>N/A</v>
      </c>
      <c r="E85" s="45">
        <v>215634692</v>
      </c>
      <c r="F85" s="11" t="str">
        <f t="shared" si="13"/>
        <v>N/A</v>
      </c>
      <c r="G85" s="45">
        <v>218810638</v>
      </c>
      <c r="H85" s="11" t="str">
        <f t="shared" si="14"/>
        <v>N/A</v>
      </c>
      <c r="I85" s="12">
        <v>-15.5</v>
      </c>
      <c r="J85" s="12">
        <v>1.4730000000000001</v>
      </c>
      <c r="K85" s="43" t="s">
        <v>739</v>
      </c>
      <c r="L85" s="9" t="str">
        <f t="shared" si="15"/>
        <v>Yes</v>
      </c>
    </row>
    <row r="86" spans="1:12" x14ac:dyDescent="0.25">
      <c r="A86" s="44" t="s">
        <v>555</v>
      </c>
      <c r="B86" s="35" t="s">
        <v>213</v>
      </c>
      <c r="C86" s="36">
        <v>5095</v>
      </c>
      <c r="D86" s="11" t="str">
        <f t="shared" si="12"/>
        <v>N/A</v>
      </c>
      <c r="E86" s="36">
        <v>4281</v>
      </c>
      <c r="F86" s="11" t="str">
        <f t="shared" si="13"/>
        <v>N/A</v>
      </c>
      <c r="G86" s="36">
        <v>4511</v>
      </c>
      <c r="H86" s="11" t="str">
        <f t="shared" si="14"/>
        <v>N/A</v>
      </c>
      <c r="I86" s="12">
        <v>-16</v>
      </c>
      <c r="J86" s="12">
        <v>5.3730000000000002</v>
      </c>
      <c r="K86" s="43" t="s">
        <v>739</v>
      </c>
      <c r="L86" s="9" t="str">
        <f t="shared" si="15"/>
        <v>Yes</v>
      </c>
    </row>
    <row r="87" spans="1:12" x14ac:dyDescent="0.25">
      <c r="A87" s="44" t="s">
        <v>1321</v>
      </c>
      <c r="B87" s="35" t="s">
        <v>213</v>
      </c>
      <c r="C87" s="45">
        <v>50101.680471</v>
      </c>
      <c r="D87" s="11" t="str">
        <f t="shared" si="12"/>
        <v>N/A</v>
      </c>
      <c r="E87" s="45">
        <v>50370.168652</v>
      </c>
      <c r="F87" s="11" t="str">
        <f t="shared" si="13"/>
        <v>N/A</v>
      </c>
      <c r="G87" s="45">
        <v>48506.015960999997</v>
      </c>
      <c r="H87" s="11" t="str">
        <f t="shared" si="14"/>
        <v>N/A</v>
      </c>
      <c r="I87" s="12">
        <v>0.53590000000000004</v>
      </c>
      <c r="J87" s="12">
        <v>-3.7</v>
      </c>
      <c r="K87" s="43" t="s">
        <v>739</v>
      </c>
      <c r="L87" s="9" t="str">
        <f t="shared" si="15"/>
        <v>Yes</v>
      </c>
    </row>
    <row r="88" spans="1:12" ht="25" x14ac:dyDescent="0.25">
      <c r="A88" s="44" t="s">
        <v>556</v>
      </c>
      <c r="B88" s="35" t="s">
        <v>213</v>
      </c>
      <c r="C88" s="45">
        <v>187080611</v>
      </c>
      <c r="D88" s="11" t="str">
        <f t="shared" si="12"/>
        <v>N/A</v>
      </c>
      <c r="E88" s="45">
        <v>191737342</v>
      </c>
      <c r="F88" s="11" t="str">
        <f t="shared" si="13"/>
        <v>N/A</v>
      </c>
      <c r="G88" s="45">
        <v>189894265</v>
      </c>
      <c r="H88" s="11" t="str">
        <f t="shared" si="14"/>
        <v>N/A</v>
      </c>
      <c r="I88" s="12">
        <v>2.4889999999999999</v>
      </c>
      <c r="J88" s="12">
        <v>-0.96099999999999997</v>
      </c>
      <c r="K88" s="43" t="s">
        <v>739</v>
      </c>
      <c r="L88" s="9" t="str">
        <f t="shared" si="15"/>
        <v>Yes</v>
      </c>
    </row>
    <row r="89" spans="1:12" x14ac:dyDescent="0.25">
      <c r="A89" s="44" t="s">
        <v>557</v>
      </c>
      <c r="B89" s="35" t="s">
        <v>213</v>
      </c>
      <c r="C89" s="36">
        <v>314990</v>
      </c>
      <c r="D89" s="11" t="str">
        <f t="shared" si="12"/>
        <v>N/A</v>
      </c>
      <c r="E89" s="36">
        <v>302080</v>
      </c>
      <c r="F89" s="11" t="str">
        <f t="shared" si="13"/>
        <v>N/A</v>
      </c>
      <c r="G89" s="36">
        <v>317926</v>
      </c>
      <c r="H89" s="11" t="str">
        <f t="shared" si="14"/>
        <v>N/A</v>
      </c>
      <c r="I89" s="12">
        <v>-4.0999999999999996</v>
      </c>
      <c r="J89" s="12">
        <v>5.2460000000000004</v>
      </c>
      <c r="K89" s="43" t="s">
        <v>739</v>
      </c>
      <c r="L89" s="9" t="str">
        <f t="shared" si="15"/>
        <v>Yes</v>
      </c>
    </row>
    <row r="90" spans="1:12" x14ac:dyDescent="0.25">
      <c r="A90" s="44" t="s">
        <v>1322</v>
      </c>
      <c r="B90" s="35" t="s">
        <v>213</v>
      </c>
      <c r="C90" s="45">
        <v>593.92555636999998</v>
      </c>
      <c r="D90" s="11" t="str">
        <f t="shared" si="12"/>
        <v>N/A</v>
      </c>
      <c r="E90" s="45">
        <v>634.72372218999999</v>
      </c>
      <c r="F90" s="11" t="str">
        <f t="shared" si="13"/>
        <v>N/A</v>
      </c>
      <c r="G90" s="45">
        <v>597.29076892</v>
      </c>
      <c r="H90" s="11" t="str">
        <f t="shared" si="14"/>
        <v>N/A</v>
      </c>
      <c r="I90" s="12">
        <v>6.8689999999999998</v>
      </c>
      <c r="J90" s="12">
        <v>-5.9</v>
      </c>
      <c r="K90" s="43" t="s">
        <v>739</v>
      </c>
      <c r="L90" s="9" t="str">
        <f t="shared" si="15"/>
        <v>Yes</v>
      </c>
    </row>
    <row r="91" spans="1:12" x14ac:dyDescent="0.25">
      <c r="A91" s="44" t="s">
        <v>558</v>
      </c>
      <c r="B91" s="35" t="s">
        <v>213</v>
      </c>
      <c r="C91" s="45">
        <v>113495091</v>
      </c>
      <c r="D91" s="11" t="str">
        <f t="shared" si="12"/>
        <v>N/A</v>
      </c>
      <c r="E91" s="45">
        <v>114260541</v>
      </c>
      <c r="F91" s="11" t="str">
        <f t="shared" si="13"/>
        <v>N/A</v>
      </c>
      <c r="G91" s="45">
        <v>86100199</v>
      </c>
      <c r="H91" s="11" t="str">
        <f t="shared" si="14"/>
        <v>N/A</v>
      </c>
      <c r="I91" s="12">
        <v>0.6744</v>
      </c>
      <c r="J91" s="12">
        <v>-24.6</v>
      </c>
      <c r="K91" s="43" t="s">
        <v>739</v>
      </c>
      <c r="L91" s="9" t="str">
        <f t="shared" si="15"/>
        <v>Yes</v>
      </c>
    </row>
    <row r="92" spans="1:12" x14ac:dyDescent="0.25">
      <c r="A92" s="44" t="s">
        <v>559</v>
      </c>
      <c r="B92" s="35" t="s">
        <v>213</v>
      </c>
      <c r="C92" s="36">
        <v>187768</v>
      </c>
      <c r="D92" s="11" t="str">
        <f t="shared" si="12"/>
        <v>N/A</v>
      </c>
      <c r="E92" s="36">
        <v>195054</v>
      </c>
      <c r="F92" s="11" t="str">
        <f t="shared" si="13"/>
        <v>N/A</v>
      </c>
      <c r="G92" s="36">
        <v>188860</v>
      </c>
      <c r="H92" s="11" t="str">
        <f t="shared" si="14"/>
        <v>N/A</v>
      </c>
      <c r="I92" s="12">
        <v>3.88</v>
      </c>
      <c r="J92" s="12">
        <v>-3.18</v>
      </c>
      <c r="K92" s="43" t="s">
        <v>739</v>
      </c>
      <c r="L92" s="9" t="str">
        <f t="shared" si="15"/>
        <v>Yes</v>
      </c>
    </row>
    <row r="93" spans="1:12" x14ac:dyDescent="0.25">
      <c r="A93" s="44" t="s">
        <v>1323</v>
      </c>
      <c r="B93" s="35" t="s">
        <v>213</v>
      </c>
      <c r="C93" s="45">
        <v>604.44320117999996</v>
      </c>
      <c r="D93" s="11" t="str">
        <f t="shared" si="12"/>
        <v>N/A</v>
      </c>
      <c r="E93" s="45">
        <v>585.78927374</v>
      </c>
      <c r="F93" s="11" t="str">
        <f t="shared" si="13"/>
        <v>N/A</v>
      </c>
      <c r="G93" s="45">
        <v>455.89430794999998</v>
      </c>
      <c r="H93" s="11" t="str">
        <f t="shared" si="14"/>
        <v>N/A</v>
      </c>
      <c r="I93" s="12">
        <v>-3.09</v>
      </c>
      <c r="J93" s="12">
        <v>-22.2</v>
      </c>
      <c r="K93" s="43" t="s">
        <v>739</v>
      </c>
      <c r="L93" s="9" t="str">
        <f t="shared" si="15"/>
        <v>Yes</v>
      </c>
    </row>
    <row r="94" spans="1:12" ht="25" x14ac:dyDescent="0.25">
      <c r="A94" s="44" t="s">
        <v>560</v>
      </c>
      <c r="B94" s="35" t="s">
        <v>213</v>
      </c>
      <c r="C94" s="45">
        <v>15415380</v>
      </c>
      <c r="D94" s="11" t="str">
        <f t="shared" si="12"/>
        <v>N/A</v>
      </c>
      <c r="E94" s="45">
        <v>13475512</v>
      </c>
      <c r="F94" s="11" t="str">
        <f t="shared" si="13"/>
        <v>N/A</v>
      </c>
      <c r="G94" s="45">
        <v>14347409</v>
      </c>
      <c r="H94" s="11" t="str">
        <f t="shared" si="14"/>
        <v>N/A</v>
      </c>
      <c r="I94" s="12">
        <v>-12.6</v>
      </c>
      <c r="J94" s="12">
        <v>6.47</v>
      </c>
      <c r="K94" s="43" t="s">
        <v>739</v>
      </c>
      <c r="L94" s="9" t="str">
        <f t="shared" si="15"/>
        <v>Yes</v>
      </c>
    </row>
    <row r="95" spans="1:12" x14ac:dyDescent="0.25">
      <c r="A95" s="44" t="s">
        <v>561</v>
      </c>
      <c r="B95" s="35" t="s">
        <v>213</v>
      </c>
      <c r="C95" s="36">
        <v>57894</v>
      </c>
      <c r="D95" s="11" t="str">
        <f t="shared" si="12"/>
        <v>N/A</v>
      </c>
      <c r="E95" s="36">
        <v>58523</v>
      </c>
      <c r="F95" s="11" t="str">
        <f t="shared" si="13"/>
        <v>N/A</v>
      </c>
      <c r="G95" s="36">
        <v>58131</v>
      </c>
      <c r="H95" s="11" t="str">
        <f t="shared" si="14"/>
        <v>N/A</v>
      </c>
      <c r="I95" s="12">
        <v>1.0860000000000001</v>
      </c>
      <c r="J95" s="12">
        <v>-0.67</v>
      </c>
      <c r="K95" s="43" t="s">
        <v>739</v>
      </c>
      <c r="L95" s="9" t="str">
        <f t="shared" si="15"/>
        <v>Yes</v>
      </c>
    </row>
    <row r="96" spans="1:12" ht="25" x14ac:dyDescent="0.25">
      <c r="A96" s="44" t="s">
        <v>1324</v>
      </c>
      <c r="B96" s="35" t="s">
        <v>213</v>
      </c>
      <c r="C96" s="45">
        <v>266.26904342</v>
      </c>
      <c r="D96" s="11" t="str">
        <f t="shared" si="12"/>
        <v>N/A</v>
      </c>
      <c r="E96" s="45">
        <v>230.26010287</v>
      </c>
      <c r="F96" s="11" t="str">
        <f t="shared" si="13"/>
        <v>N/A</v>
      </c>
      <c r="G96" s="45">
        <v>246.81166675</v>
      </c>
      <c r="H96" s="11" t="str">
        <f t="shared" si="14"/>
        <v>N/A</v>
      </c>
      <c r="I96" s="12">
        <v>-13.5</v>
      </c>
      <c r="J96" s="12">
        <v>7.1879999999999997</v>
      </c>
      <c r="K96" s="43" t="s">
        <v>739</v>
      </c>
      <c r="L96" s="9" t="str">
        <f t="shared" si="15"/>
        <v>Yes</v>
      </c>
    </row>
    <row r="97" spans="1:12" ht="25" x14ac:dyDescent="0.25">
      <c r="A97" s="44" t="s">
        <v>562</v>
      </c>
      <c r="B97" s="35" t="s">
        <v>213</v>
      </c>
      <c r="C97" s="45">
        <v>269920477</v>
      </c>
      <c r="D97" s="11" t="str">
        <f t="shared" si="12"/>
        <v>N/A</v>
      </c>
      <c r="E97" s="45">
        <v>265612018</v>
      </c>
      <c r="F97" s="11" t="str">
        <f t="shared" si="13"/>
        <v>N/A</v>
      </c>
      <c r="G97" s="45">
        <v>271134470</v>
      </c>
      <c r="H97" s="11" t="str">
        <f t="shared" si="14"/>
        <v>N/A</v>
      </c>
      <c r="I97" s="12">
        <v>-1.6</v>
      </c>
      <c r="J97" s="12">
        <v>2.0790000000000002</v>
      </c>
      <c r="K97" s="43" t="s">
        <v>739</v>
      </c>
      <c r="L97" s="9" t="str">
        <f t="shared" si="15"/>
        <v>Yes</v>
      </c>
    </row>
    <row r="98" spans="1:12" x14ac:dyDescent="0.25">
      <c r="A98" s="44" t="s">
        <v>563</v>
      </c>
      <c r="B98" s="35" t="s">
        <v>213</v>
      </c>
      <c r="C98" s="36">
        <v>222937</v>
      </c>
      <c r="D98" s="11" t="str">
        <f t="shared" si="12"/>
        <v>N/A</v>
      </c>
      <c r="E98" s="36">
        <v>204217</v>
      </c>
      <c r="F98" s="11" t="str">
        <f t="shared" si="13"/>
        <v>N/A</v>
      </c>
      <c r="G98" s="36">
        <v>216184</v>
      </c>
      <c r="H98" s="11" t="str">
        <f t="shared" si="14"/>
        <v>N/A</v>
      </c>
      <c r="I98" s="12">
        <v>-8.4</v>
      </c>
      <c r="J98" s="12">
        <v>5.86</v>
      </c>
      <c r="K98" s="43" t="s">
        <v>739</v>
      </c>
      <c r="L98" s="9" t="str">
        <f t="shared" si="15"/>
        <v>Yes</v>
      </c>
    </row>
    <row r="99" spans="1:12" x14ac:dyDescent="0.25">
      <c r="A99" s="44" t="s">
        <v>1325</v>
      </c>
      <c r="B99" s="35" t="s">
        <v>213</v>
      </c>
      <c r="C99" s="45">
        <v>1210.7477762999999</v>
      </c>
      <c r="D99" s="11" t="str">
        <f t="shared" si="12"/>
        <v>N/A</v>
      </c>
      <c r="E99" s="45">
        <v>1300.6361761999999</v>
      </c>
      <c r="F99" s="11" t="str">
        <f t="shared" si="13"/>
        <v>N/A</v>
      </c>
      <c r="G99" s="45">
        <v>1254.1837971</v>
      </c>
      <c r="H99" s="11" t="str">
        <f t="shared" si="14"/>
        <v>N/A</v>
      </c>
      <c r="I99" s="12">
        <v>7.4240000000000004</v>
      </c>
      <c r="J99" s="12">
        <v>-3.57</v>
      </c>
      <c r="K99" s="43" t="s">
        <v>739</v>
      </c>
      <c r="L99" s="9" t="str">
        <f t="shared" si="15"/>
        <v>Yes</v>
      </c>
    </row>
    <row r="100" spans="1:12" x14ac:dyDescent="0.25">
      <c r="A100" s="44" t="s">
        <v>564</v>
      </c>
      <c r="B100" s="35" t="s">
        <v>213</v>
      </c>
      <c r="C100" s="45">
        <v>52176047</v>
      </c>
      <c r="D100" s="11" t="str">
        <f t="shared" si="12"/>
        <v>N/A</v>
      </c>
      <c r="E100" s="45">
        <v>50888482</v>
      </c>
      <c r="F100" s="11" t="str">
        <f t="shared" si="13"/>
        <v>N/A</v>
      </c>
      <c r="G100" s="45">
        <v>51828875</v>
      </c>
      <c r="H100" s="11" t="str">
        <f t="shared" si="14"/>
        <v>N/A</v>
      </c>
      <c r="I100" s="12">
        <v>-2.4700000000000002</v>
      </c>
      <c r="J100" s="12">
        <v>1.8480000000000001</v>
      </c>
      <c r="K100" s="43" t="s">
        <v>739</v>
      </c>
      <c r="L100" s="9" t="str">
        <f t="shared" si="15"/>
        <v>Yes</v>
      </c>
    </row>
    <row r="101" spans="1:12" x14ac:dyDescent="0.25">
      <c r="A101" s="44" t="s">
        <v>565</v>
      </c>
      <c r="B101" s="35" t="s">
        <v>213</v>
      </c>
      <c r="C101" s="36">
        <v>66895</v>
      </c>
      <c r="D101" s="11" t="str">
        <f t="shared" si="12"/>
        <v>N/A</v>
      </c>
      <c r="E101" s="36">
        <v>65148</v>
      </c>
      <c r="F101" s="11" t="str">
        <f t="shared" si="13"/>
        <v>N/A</v>
      </c>
      <c r="G101" s="36">
        <v>71719</v>
      </c>
      <c r="H101" s="11" t="str">
        <f t="shared" si="14"/>
        <v>N/A</v>
      </c>
      <c r="I101" s="12">
        <v>-2.61</v>
      </c>
      <c r="J101" s="12">
        <v>10.09</v>
      </c>
      <c r="K101" s="43" t="s">
        <v>739</v>
      </c>
      <c r="L101" s="9" t="str">
        <f t="shared" si="15"/>
        <v>Yes</v>
      </c>
    </row>
    <row r="102" spans="1:12" x14ac:dyDescent="0.25">
      <c r="A102" s="44" t="s">
        <v>1326</v>
      </c>
      <c r="B102" s="35" t="s">
        <v>213</v>
      </c>
      <c r="C102" s="45">
        <v>779.96931011000004</v>
      </c>
      <c r="D102" s="11" t="str">
        <f t="shared" si="12"/>
        <v>N/A</v>
      </c>
      <c r="E102" s="45">
        <v>781.12117025999999</v>
      </c>
      <c r="F102" s="11" t="str">
        <f t="shared" si="13"/>
        <v>N/A</v>
      </c>
      <c r="G102" s="45">
        <v>722.66589049000004</v>
      </c>
      <c r="H102" s="11" t="str">
        <f t="shared" si="14"/>
        <v>N/A</v>
      </c>
      <c r="I102" s="12">
        <v>0.1477</v>
      </c>
      <c r="J102" s="12">
        <v>-7.48</v>
      </c>
      <c r="K102" s="43" t="s">
        <v>739</v>
      </c>
      <c r="L102" s="9" t="str">
        <f t="shared" si="15"/>
        <v>Yes</v>
      </c>
    </row>
    <row r="103" spans="1:12" ht="25" x14ac:dyDescent="0.25">
      <c r="A103" s="44" t="s">
        <v>566</v>
      </c>
      <c r="B103" s="35" t="s">
        <v>213</v>
      </c>
      <c r="C103" s="45">
        <v>110842729</v>
      </c>
      <c r="D103" s="11" t="str">
        <f t="shared" si="12"/>
        <v>N/A</v>
      </c>
      <c r="E103" s="45">
        <v>102665574</v>
      </c>
      <c r="F103" s="11" t="str">
        <f t="shared" si="13"/>
        <v>N/A</v>
      </c>
      <c r="G103" s="45">
        <v>118081793</v>
      </c>
      <c r="H103" s="11" t="str">
        <f t="shared" si="14"/>
        <v>N/A</v>
      </c>
      <c r="I103" s="12">
        <v>-7.38</v>
      </c>
      <c r="J103" s="12">
        <v>15.02</v>
      </c>
      <c r="K103" s="43" t="s">
        <v>739</v>
      </c>
      <c r="L103" s="9" t="str">
        <f t="shared" si="15"/>
        <v>Yes</v>
      </c>
    </row>
    <row r="104" spans="1:12" x14ac:dyDescent="0.25">
      <c r="A104" s="44" t="s">
        <v>567</v>
      </c>
      <c r="B104" s="35" t="s">
        <v>213</v>
      </c>
      <c r="C104" s="36">
        <v>13435</v>
      </c>
      <c r="D104" s="11" t="str">
        <f t="shared" si="12"/>
        <v>N/A</v>
      </c>
      <c r="E104" s="36">
        <v>12580</v>
      </c>
      <c r="F104" s="11" t="str">
        <f t="shared" si="13"/>
        <v>N/A</v>
      </c>
      <c r="G104" s="36">
        <v>13183</v>
      </c>
      <c r="H104" s="11" t="str">
        <f t="shared" si="14"/>
        <v>N/A</v>
      </c>
      <c r="I104" s="12">
        <v>-6.36</v>
      </c>
      <c r="J104" s="12">
        <v>4.7930000000000001</v>
      </c>
      <c r="K104" s="43" t="s">
        <v>739</v>
      </c>
      <c r="L104" s="9" t="str">
        <f t="shared" si="15"/>
        <v>Yes</v>
      </c>
    </row>
    <row r="105" spans="1:12" x14ac:dyDescent="0.25">
      <c r="A105" s="44" t="s">
        <v>1327</v>
      </c>
      <c r="B105" s="35" t="s">
        <v>213</v>
      </c>
      <c r="C105" s="45">
        <v>8250.2961667</v>
      </c>
      <c r="D105" s="11" t="str">
        <f t="shared" si="12"/>
        <v>N/A</v>
      </c>
      <c r="E105" s="45">
        <v>8161.0154212999996</v>
      </c>
      <c r="F105" s="11" t="str">
        <f t="shared" si="13"/>
        <v>N/A</v>
      </c>
      <c r="G105" s="45">
        <v>8957.1260715000008</v>
      </c>
      <c r="H105" s="11" t="str">
        <f t="shared" si="14"/>
        <v>N/A</v>
      </c>
      <c r="I105" s="12">
        <v>-1.08</v>
      </c>
      <c r="J105" s="12">
        <v>9.7550000000000008</v>
      </c>
      <c r="K105" s="43" t="s">
        <v>739</v>
      </c>
      <c r="L105" s="9" t="str">
        <f t="shared" si="15"/>
        <v>Yes</v>
      </c>
    </row>
    <row r="106" spans="1:12" x14ac:dyDescent="0.25">
      <c r="A106" s="44" t="s">
        <v>568</v>
      </c>
      <c r="B106" s="35" t="s">
        <v>213</v>
      </c>
      <c r="C106" s="45">
        <v>152845274</v>
      </c>
      <c r="D106" s="11" t="str">
        <f t="shared" si="12"/>
        <v>N/A</v>
      </c>
      <c r="E106" s="45">
        <v>155948148</v>
      </c>
      <c r="F106" s="11" t="str">
        <f t="shared" si="13"/>
        <v>N/A</v>
      </c>
      <c r="G106" s="45">
        <v>146838966</v>
      </c>
      <c r="H106" s="11" t="str">
        <f t="shared" si="14"/>
        <v>N/A</v>
      </c>
      <c r="I106" s="12">
        <v>2.0299999999999998</v>
      </c>
      <c r="J106" s="12">
        <v>-5.84</v>
      </c>
      <c r="K106" s="43" t="s">
        <v>739</v>
      </c>
      <c r="L106" s="9" t="str">
        <f t="shared" si="15"/>
        <v>Yes</v>
      </c>
    </row>
    <row r="107" spans="1:12" x14ac:dyDescent="0.25">
      <c r="A107" s="44" t="s">
        <v>569</v>
      </c>
      <c r="B107" s="35" t="s">
        <v>213</v>
      </c>
      <c r="C107" s="36">
        <v>296836</v>
      </c>
      <c r="D107" s="11" t="str">
        <f t="shared" si="12"/>
        <v>N/A</v>
      </c>
      <c r="E107" s="36">
        <v>279295</v>
      </c>
      <c r="F107" s="11" t="str">
        <f t="shared" si="13"/>
        <v>N/A</v>
      </c>
      <c r="G107" s="36">
        <v>293821</v>
      </c>
      <c r="H107" s="11" t="str">
        <f t="shared" si="14"/>
        <v>N/A</v>
      </c>
      <c r="I107" s="12">
        <v>-5.91</v>
      </c>
      <c r="J107" s="12">
        <v>5.2009999999999996</v>
      </c>
      <c r="K107" s="43" t="s">
        <v>739</v>
      </c>
      <c r="L107" s="9" t="str">
        <f t="shared" si="15"/>
        <v>Yes</v>
      </c>
    </row>
    <row r="108" spans="1:12" x14ac:dyDescent="0.25">
      <c r="A108" s="44" t="s">
        <v>1328</v>
      </c>
      <c r="B108" s="35" t="s">
        <v>213</v>
      </c>
      <c r="C108" s="45">
        <v>514.91488229000004</v>
      </c>
      <c r="D108" s="11" t="str">
        <f t="shared" si="12"/>
        <v>N/A</v>
      </c>
      <c r="E108" s="45">
        <v>558.36355107999998</v>
      </c>
      <c r="F108" s="11" t="str">
        <f t="shared" si="13"/>
        <v>N/A</v>
      </c>
      <c r="G108" s="45">
        <v>499.75653885000003</v>
      </c>
      <c r="H108" s="11" t="str">
        <f t="shared" si="14"/>
        <v>N/A</v>
      </c>
      <c r="I108" s="12">
        <v>8.4380000000000006</v>
      </c>
      <c r="J108" s="12">
        <v>-10.5</v>
      </c>
      <c r="K108" s="43" t="s">
        <v>739</v>
      </c>
      <c r="L108" s="9" t="str">
        <f t="shared" si="15"/>
        <v>Yes</v>
      </c>
    </row>
    <row r="109" spans="1:12" x14ac:dyDescent="0.25">
      <c r="A109" s="44" t="s">
        <v>570</v>
      </c>
      <c r="B109" s="35" t="s">
        <v>213</v>
      </c>
      <c r="C109" s="45">
        <v>420161841</v>
      </c>
      <c r="D109" s="11" t="str">
        <f t="shared" si="12"/>
        <v>N/A</v>
      </c>
      <c r="E109" s="45">
        <v>416955350</v>
      </c>
      <c r="F109" s="11" t="str">
        <f t="shared" si="13"/>
        <v>N/A</v>
      </c>
      <c r="G109" s="45">
        <v>429995880</v>
      </c>
      <c r="H109" s="11" t="str">
        <f t="shared" si="14"/>
        <v>N/A</v>
      </c>
      <c r="I109" s="12">
        <v>-0.76300000000000001</v>
      </c>
      <c r="J109" s="12">
        <v>3.1280000000000001</v>
      </c>
      <c r="K109" s="43" t="s">
        <v>739</v>
      </c>
      <c r="L109" s="9" t="str">
        <f t="shared" si="15"/>
        <v>Yes</v>
      </c>
    </row>
    <row r="110" spans="1:12" x14ac:dyDescent="0.25">
      <c r="A110" s="44" t="s">
        <v>571</v>
      </c>
      <c r="B110" s="35" t="s">
        <v>213</v>
      </c>
      <c r="C110" s="36">
        <v>327983</v>
      </c>
      <c r="D110" s="11" t="str">
        <f t="shared" si="12"/>
        <v>N/A</v>
      </c>
      <c r="E110" s="36">
        <v>310381</v>
      </c>
      <c r="F110" s="11" t="str">
        <f t="shared" si="13"/>
        <v>N/A</v>
      </c>
      <c r="G110" s="36">
        <v>324065</v>
      </c>
      <c r="H110" s="11" t="str">
        <f t="shared" si="14"/>
        <v>N/A</v>
      </c>
      <c r="I110" s="12">
        <v>-5.37</v>
      </c>
      <c r="J110" s="12">
        <v>4.4089999999999998</v>
      </c>
      <c r="K110" s="43" t="s">
        <v>739</v>
      </c>
      <c r="L110" s="9" t="str">
        <f t="shared" si="15"/>
        <v>Yes</v>
      </c>
    </row>
    <row r="111" spans="1:12" x14ac:dyDescent="0.25">
      <c r="A111" s="44" t="s">
        <v>1329</v>
      </c>
      <c r="B111" s="35" t="s">
        <v>213</v>
      </c>
      <c r="C111" s="45">
        <v>1281.0476183000001</v>
      </c>
      <c r="D111" s="11" t="str">
        <f t="shared" si="12"/>
        <v>N/A</v>
      </c>
      <c r="E111" s="45">
        <v>1343.3662176</v>
      </c>
      <c r="F111" s="11" t="str">
        <f t="shared" si="13"/>
        <v>N/A</v>
      </c>
      <c r="G111" s="45">
        <v>1326.8815824000001</v>
      </c>
      <c r="H111" s="11" t="str">
        <f t="shared" si="14"/>
        <v>N/A</v>
      </c>
      <c r="I111" s="12">
        <v>4.8650000000000002</v>
      </c>
      <c r="J111" s="12">
        <v>-1.23</v>
      </c>
      <c r="K111" s="43" t="s">
        <v>739</v>
      </c>
      <c r="L111" s="9" t="str">
        <f t="shared" si="15"/>
        <v>Yes</v>
      </c>
    </row>
    <row r="112" spans="1:12" ht="25" x14ac:dyDescent="0.25">
      <c r="A112" s="44" t="s">
        <v>572</v>
      </c>
      <c r="B112" s="35" t="s">
        <v>213</v>
      </c>
      <c r="C112" s="45">
        <v>186174124</v>
      </c>
      <c r="D112" s="11" t="str">
        <f t="shared" si="12"/>
        <v>N/A</v>
      </c>
      <c r="E112" s="45">
        <v>163321854</v>
      </c>
      <c r="F112" s="11" t="str">
        <f t="shared" si="13"/>
        <v>N/A</v>
      </c>
      <c r="G112" s="45">
        <v>187979681</v>
      </c>
      <c r="H112" s="11" t="str">
        <f t="shared" si="14"/>
        <v>N/A</v>
      </c>
      <c r="I112" s="12">
        <v>-12.3</v>
      </c>
      <c r="J112" s="12">
        <v>15.1</v>
      </c>
      <c r="K112" s="43" t="s">
        <v>739</v>
      </c>
      <c r="L112" s="9" t="str">
        <f t="shared" si="15"/>
        <v>Yes</v>
      </c>
    </row>
    <row r="113" spans="1:12" x14ac:dyDescent="0.25">
      <c r="A113" s="44" t="s">
        <v>573</v>
      </c>
      <c r="B113" s="35" t="s">
        <v>213</v>
      </c>
      <c r="C113" s="36">
        <v>53515</v>
      </c>
      <c r="D113" s="11" t="str">
        <f t="shared" si="12"/>
        <v>N/A</v>
      </c>
      <c r="E113" s="36">
        <v>41110</v>
      </c>
      <c r="F113" s="11" t="str">
        <f t="shared" si="13"/>
        <v>N/A</v>
      </c>
      <c r="G113" s="36">
        <v>42555</v>
      </c>
      <c r="H113" s="11" t="str">
        <f t="shared" si="14"/>
        <v>N/A</v>
      </c>
      <c r="I113" s="12">
        <v>-23.2</v>
      </c>
      <c r="J113" s="12">
        <v>3.5150000000000001</v>
      </c>
      <c r="K113" s="43" t="s">
        <v>739</v>
      </c>
      <c r="L113" s="9" t="str">
        <f t="shared" si="15"/>
        <v>Yes</v>
      </c>
    </row>
    <row r="114" spans="1:12" ht="25" x14ac:dyDescent="0.25">
      <c r="A114" s="44" t="s">
        <v>1330</v>
      </c>
      <c r="B114" s="35" t="s">
        <v>213</v>
      </c>
      <c r="C114" s="45">
        <v>3478.9147716000002</v>
      </c>
      <c r="D114" s="11" t="str">
        <f t="shared" si="12"/>
        <v>N/A</v>
      </c>
      <c r="E114" s="45">
        <v>3972.8011188999999</v>
      </c>
      <c r="F114" s="11" t="str">
        <f t="shared" si="13"/>
        <v>N/A</v>
      </c>
      <c r="G114" s="45">
        <v>4417.3347667999997</v>
      </c>
      <c r="H114" s="11" t="str">
        <f t="shared" si="14"/>
        <v>N/A</v>
      </c>
      <c r="I114" s="12">
        <v>14.2</v>
      </c>
      <c r="J114" s="12">
        <v>11.19</v>
      </c>
      <c r="K114" s="43" t="s">
        <v>739</v>
      </c>
      <c r="L114" s="9" t="str">
        <f t="shared" si="15"/>
        <v>Yes</v>
      </c>
    </row>
    <row r="115" spans="1:12" ht="25" x14ac:dyDescent="0.25">
      <c r="A115" s="44" t="s">
        <v>574</v>
      </c>
      <c r="B115" s="35" t="s">
        <v>213</v>
      </c>
      <c r="C115" s="45">
        <v>55527375</v>
      </c>
      <c r="D115" s="11" t="str">
        <f t="shared" si="12"/>
        <v>N/A</v>
      </c>
      <c r="E115" s="45">
        <v>51304966</v>
      </c>
      <c r="F115" s="11" t="str">
        <f t="shared" si="13"/>
        <v>N/A</v>
      </c>
      <c r="G115" s="45">
        <v>54382291</v>
      </c>
      <c r="H115" s="11" t="str">
        <f t="shared" si="14"/>
        <v>N/A</v>
      </c>
      <c r="I115" s="12">
        <v>-7.6</v>
      </c>
      <c r="J115" s="12">
        <v>5.9980000000000002</v>
      </c>
      <c r="K115" s="43" t="s">
        <v>739</v>
      </c>
      <c r="L115" s="9" t="str">
        <f t="shared" si="15"/>
        <v>Yes</v>
      </c>
    </row>
    <row r="116" spans="1:12" x14ac:dyDescent="0.25">
      <c r="A116" s="3" t="s">
        <v>575</v>
      </c>
      <c r="B116" s="35" t="s">
        <v>213</v>
      </c>
      <c r="C116" s="36">
        <v>50489</v>
      </c>
      <c r="D116" s="11" t="str">
        <f t="shared" si="12"/>
        <v>N/A</v>
      </c>
      <c r="E116" s="36">
        <v>46927</v>
      </c>
      <c r="F116" s="11" t="str">
        <f t="shared" si="13"/>
        <v>N/A</v>
      </c>
      <c r="G116" s="36">
        <v>47371</v>
      </c>
      <c r="H116" s="11" t="str">
        <f t="shared" si="14"/>
        <v>N/A</v>
      </c>
      <c r="I116" s="12">
        <v>-7.06</v>
      </c>
      <c r="J116" s="12">
        <v>0.94620000000000004</v>
      </c>
      <c r="K116" s="43" t="s">
        <v>739</v>
      </c>
      <c r="L116" s="9" t="str">
        <f t="shared" si="15"/>
        <v>Yes</v>
      </c>
    </row>
    <row r="117" spans="1:12" ht="25" x14ac:dyDescent="0.25">
      <c r="A117" s="3" t="s">
        <v>1331</v>
      </c>
      <c r="B117" s="35" t="s">
        <v>213</v>
      </c>
      <c r="C117" s="45">
        <v>1099.7915387999999</v>
      </c>
      <c r="D117" s="11" t="str">
        <f t="shared" si="12"/>
        <v>N/A</v>
      </c>
      <c r="E117" s="45">
        <v>1093.2931148</v>
      </c>
      <c r="F117" s="11" t="str">
        <f t="shared" si="13"/>
        <v>N/A</v>
      </c>
      <c r="G117" s="45">
        <v>1148.0080851</v>
      </c>
      <c r="H117" s="11" t="str">
        <f t="shared" si="14"/>
        <v>N/A</v>
      </c>
      <c r="I117" s="12">
        <v>-0.59099999999999997</v>
      </c>
      <c r="J117" s="12">
        <v>5.0049999999999999</v>
      </c>
      <c r="K117" s="43" t="s">
        <v>739</v>
      </c>
      <c r="L117" s="9" t="str">
        <f t="shared" si="15"/>
        <v>Yes</v>
      </c>
    </row>
    <row r="118" spans="1:12" ht="25" x14ac:dyDescent="0.25">
      <c r="A118" s="4" t="s">
        <v>576</v>
      </c>
      <c r="B118" s="35" t="s">
        <v>213</v>
      </c>
      <c r="C118" s="45">
        <v>3047103</v>
      </c>
      <c r="D118" s="11" t="str">
        <f t="shared" si="12"/>
        <v>N/A</v>
      </c>
      <c r="E118" s="45">
        <v>2958773</v>
      </c>
      <c r="F118" s="11" t="str">
        <f t="shared" si="13"/>
        <v>N/A</v>
      </c>
      <c r="G118" s="45">
        <v>3185350</v>
      </c>
      <c r="H118" s="11" t="str">
        <f t="shared" si="14"/>
        <v>N/A</v>
      </c>
      <c r="I118" s="12">
        <v>-2.9</v>
      </c>
      <c r="J118" s="12">
        <v>7.6580000000000004</v>
      </c>
      <c r="K118" s="43" t="s">
        <v>739</v>
      </c>
      <c r="L118" s="9" t="str">
        <f t="shared" si="15"/>
        <v>Yes</v>
      </c>
    </row>
    <row r="119" spans="1:12" x14ac:dyDescent="0.25">
      <c r="A119" s="4" t="s">
        <v>577</v>
      </c>
      <c r="B119" s="35" t="s">
        <v>213</v>
      </c>
      <c r="C119" s="36">
        <v>4678</v>
      </c>
      <c r="D119" s="11" t="str">
        <f t="shared" si="12"/>
        <v>N/A</v>
      </c>
      <c r="E119" s="36">
        <v>4412</v>
      </c>
      <c r="F119" s="11" t="str">
        <f t="shared" si="13"/>
        <v>N/A</v>
      </c>
      <c r="G119" s="36">
        <v>4802</v>
      </c>
      <c r="H119" s="11" t="str">
        <f t="shared" si="14"/>
        <v>N/A</v>
      </c>
      <c r="I119" s="12">
        <v>-5.69</v>
      </c>
      <c r="J119" s="12">
        <v>8.84</v>
      </c>
      <c r="K119" s="43" t="s">
        <v>739</v>
      </c>
      <c r="L119" s="9" t="str">
        <f t="shared" si="15"/>
        <v>Yes</v>
      </c>
    </row>
    <row r="120" spans="1:12" ht="25" x14ac:dyDescent="0.25">
      <c r="A120" s="4" t="s">
        <v>1332</v>
      </c>
      <c r="B120" s="35" t="s">
        <v>213</v>
      </c>
      <c r="C120" s="45">
        <v>651.36874733000002</v>
      </c>
      <c r="D120" s="11" t="str">
        <f t="shared" si="12"/>
        <v>N/A</v>
      </c>
      <c r="E120" s="45">
        <v>670.61944696</v>
      </c>
      <c r="F120" s="11" t="str">
        <f t="shared" si="13"/>
        <v>N/A</v>
      </c>
      <c r="G120" s="45">
        <v>663.33819242000004</v>
      </c>
      <c r="H120" s="11" t="str">
        <f t="shared" si="14"/>
        <v>N/A</v>
      </c>
      <c r="I120" s="12">
        <v>2.9550000000000001</v>
      </c>
      <c r="J120" s="12">
        <v>-1.0900000000000001</v>
      </c>
      <c r="K120" s="43" t="s">
        <v>739</v>
      </c>
      <c r="L120" s="9" t="str">
        <f t="shared" si="15"/>
        <v>Yes</v>
      </c>
    </row>
    <row r="121" spans="1:12" ht="25" x14ac:dyDescent="0.25">
      <c r="A121" s="4" t="s">
        <v>578</v>
      </c>
      <c r="B121" s="35" t="s">
        <v>213</v>
      </c>
      <c r="C121" s="45">
        <v>28484707</v>
      </c>
      <c r="D121" s="11" t="str">
        <f t="shared" si="12"/>
        <v>N/A</v>
      </c>
      <c r="E121" s="45">
        <v>23764504</v>
      </c>
      <c r="F121" s="11" t="str">
        <f t="shared" si="13"/>
        <v>N/A</v>
      </c>
      <c r="G121" s="45">
        <v>24074512</v>
      </c>
      <c r="H121" s="11" t="str">
        <f t="shared" si="14"/>
        <v>N/A</v>
      </c>
      <c r="I121" s="12">
        <v>-16.600000000000001</v>
      </c>
      <c r="J121" s="12">
        <v>1.3049999999999999</v>
      </c>
      <c r="K121" s="43" t="s">
        <v>739</v>
      </c>
      <c r="L121" s="9" t="str">
        <f t="shared" si="15"/>
        <v>Yes</v>
      </c>
    </row>
    <row r="122" spans="1:12" x14ac:dyDescent="0.25">
      <c r="A122" s="4" t="s">
        <v>579</v>
      </c>
      <c r="B122" s="35" t="s">
        <v>213</v>
      </c>
      <c r="C122" s="36">
        <v>11665</v>
      </c>
      <c r="D122" s="11" t="str">
        <f t="shared" si="12"/>
        <v>N/A</v>
      </c>
      <c r="E122" s="36">
        <v>9284</v>
      </c>
      <c r="F122" s="11" t="str">
        <f t="shared" si="13"/>
        <v>N/A</v>
      </c>
      <c r="G122" s="36">
        <v>9246</v>
      </c>
      <c r="H122" s="11" t="str">
        <f t="shared" si="14"/>
        <v>N/A</v>
      </c>
      <c r="I122" s="12">
        <v>-20.399999999999999</v>
      </c>
      <c r="J122" s="12">
        <v>-0.40899999999999997</v>
      </c>
      <c r="K122" s="43" t="s">
        <v>739</v>
      </c>
      <c r="L122" s="9" t="str">
        <f t="shared" si="15"/>
        <v>Yes</v>
      </c>
    </row>
    <row r="123" spans="1:12" ht="25" x14ac:dyDescent="0.25">
      <c r="A123" s="4" t="s">
        <v>1333</v>
      </c>
      <c r="B123" s="35" t="s">
        <v>213</v>
      </c>
      <c r="C123" s="45">
        <v>2441.8951565000002</v>
      </c>
      <c r="D123" s="11" t="str">
        <f t="shared" si="12"/>
        <v>N/A</v>
      </c>
      <c r="E123" s="45">
        <v>2559.7268419000002</v>
      </c>
      <c r="F123" s="11" t="str">
        <f t="shared" si="13"/>
        <v>N/A</v>
      </c>
      <c r="G123" s="45">
        <v>2603.7759031000001</v>
      </c>
      <c r="H123" s="11" t="str">
        <f t="shared" si="14"/>
        <v>N/A</v>
      </c>
      <c r="I123" s="12">
        <v>4.8250000000000002</v>
      </c>
      <c r="J123" s="12">
        <v>1.7210000000000001</v>
      </c>
      <c r="K123" s="43" t="s">
        <v>739</v>
      </c>
      <c r="L123" s="9" t="str">
        <f t="shared" si="15"/>
        <v>Yes</v>
      </c>
    </row>
    <row r="124" spans="1:12" ht="25" x14ac:dyDescent="0.25">
      <c r="A124" s="4" t="s">
        <v>580</v>
      </c>
      <c r="B124" s="35" t="s">
        <v>213</v>
      </c>
      <c r="C124" s="45">
        <v>729</v>
      </c>
      <c r="D124" s="11" t="str">
        <f t="shared" si="12"/>
        <v>N/A</v>
      </c>
      <c r="E124" s="45">
        <v>0</v>
      </c>
      <c r="F124" s="11" t="str">
        <f t="shared" si="13"/>
        <v>N/A</v>
      </c>
      <c r="G124" s="45">
        <v>0</v>
      </c>
      <c r="H124" s="11" t="str">
        <f t="shared" si="14"/>
        <v>N/A</v>
      </c>
      <c r="I124" s="12">
        <v>-100</v>
      </c>
      <c r="J124" s="12" t="s">
        <v>1746</v>
      </c>
      <c r="K124" s="43" t="s">
        <v>739</v>
      </c>
      <c r="L124" s="9" t="str">
        <f t="shared" si="15"/>
        <v>N/A</v>
      </c>
    </row>
    <row r="125" spans="1:12" x14ac:dyDescent="0.25">
      <c r="A125" s="2" t="s">
        <v>581</v>
      </c>
      <c r="B125" s="35" t="s">
        <v>213</v>
      </c>
      <c r="C125" s="36">
        <v>11</v>
      </c>
      <c r="D125" s="11" t="str">
        <f t="shared" si="12"/>
        <v>N/A</v>
      </c>
      <c r="E125" s="36">
        <v>0</v>
      </c>
      <c r="F125" s="11" t="str">
        <f t="shared" si="13"/>
        <v>N/A</v>
      </c>
      <c r="G125" s="36">
        <v>0</v>
      </c>
      <c r="H125" s="11" t="str">
        <f t="shared" si="14"/>
        <v>N/A</v>
      </c>
      <c r="I125" s="12">
        <v>-100</v>
      </c>
      <c r="J125" s="12" t="s">
        <v>1746</v>
      </c>
      <c r="K125" s="43" t="s">
        <v>739</v>
      </c>
      <c r="L125" s="9" t="str">
        <f t="shared" si="15"/>
        <v>N/A</v>
      </c>
    </row>
    <row r="126" spans="1:12" ht="25" x14ac:dyDescent="0.25">
      <c r="A126" s="2" t="s">
        <v>1334</v>
      </c>
      <c r="B126" s="35" t="s">
        <v>213</v>
      </c>
      <c r="C126" s="45">
        <v>243</v>
      </c>
      <c r="D126" s="11" t="str">
        <f t="shared" si="12"/>
        <v>N/A</v>
      </c>
      <c r="E126" s="45" t="s">
        <v>1746</v>
      </c>
      <c r="F126" s="11" t="str">
        <f t="shared" si="13"/>
        <v>N/A</v>
      </c>
      <c r="G126" s="45" t="s">
        <v>1746</v>
      </c>
      <c r="H126" s="11" t="str">
        <f t="shared" si="14"/>
        <v>N/A</v>
      </c>
      <c r="I126" s="12" t="s">
        <v>1746</v>
      </c>
      <c r="J126" s="12" t="s">
        <v>1746</v>
      </c>
      <c r="K126" s="43" t="s">
        <v>739</v>
      </c>
      <c r="L126" s="9" t="str">
        <f t="shared" si="15"/>
        <v>N/A</v>
      </c>
    </row>
    <row r="127" spans="1:12" ht="25" x14ac:dyDescent="0.25">
      <c r="A127" s="2" t="s">
        <v>582</v>
      </c>
      <c r="B127" s="35" t="s">
        <v>213</v>
      </c>
      <c r="C127" s="45">
        <v>2074609</v>
      </c>
      <c r="D127" s="11" t="str">
        <f t="shared" si="12"/>
        <v>N/A</v>
      </c>
      <c r="E127" s="45">
        <v>2455179</v>
      </c>
      <c r="F127" s="11" t="str">
        <f t="shared" si="13"/>
        <v>N/A</v>
      </c>
      <c r="G127" s="45">
        <v>2604556</v>
      </c>
      <c r="H127" s="11" t="str">
        <f t="shared" si="14"/>
        <v>N/A</v>
      </c>
      <c r="I127" s="12">
        <v>18.34</v>
      </c>
      <c r="J127" s="12">
        <v>6.0839999999999996</v>
      </c>
      <c r="K127" s="43" t="s">
        <v>739</v>
      </c>
      <c r="L127" s="9" t="str">
        <f t="shared" si="15"/>
        <v>Yes</v>
      </c>
    </row>
    <row r="128" spans="1:12" x14ac:dyDescent="0.25">
      <c r="A128" s="2" t="s">
        <v>583</v>
      </c>
      <c r="B128" s="35" t="s">
        <v>213</v>
      </c>
      <c r="C128" s="36">
        <v>6638</v>
      </c>
      <c r="D128" s="11" t="str">
        <f t="shared" si="12"/>
        <v>N/A</v>
      </c>
      <c r="E128" s="36">
        <v>7578</v>
      </c>
      <c r="F128" s="11" t="str">
        <f t="shared" si="13"/>
        <v>N/A</v>
      </c>
      <c r="G128" s="36">
        <v>8229</v>
      </c>
      <c r="H128" s="11" t="str">
        <f t="shared" si="14"/>
        <v>N/A</v>
      </c>
      <c r="I128" s="12">
        <v>14.16</v>
      </c>
      <c r="J128" s="12">
        <v>8.5909999999999993</v>
      </c>
      <c r="K128" s="43" t="s">
        <v>739</v>
      </c>
      <c r="L128" s="9" t="str">
        <f t="shared" si="15"/>
        <v>Yes</v>
      </c>
    </row>
    <row r="129" spans="1:12" ht="25" x14ac:dyDescent="0.25">
      <c r="A129" s="2" t="s">
        <v>1335</v>
      </c>
      <c r="B129" s="35" t="s">
        <v>213</v>
      </c>
      <c r="C129" s="45">
        <v>312.53525158000002</v>
      </c>
      <c r="D129" s="11" t="str">
        <f t="shared" si="12"/>
        <v>N/A</v>
      </c>
      <c r="E129" s="45">
        <v>323.98772762999999</v>
      </c>
      <c r="F129" s="11" t="str">
        <f t="shared" si="13"/>
        <v>N/A</v>
      </c>
      <c r="G129" s="45">
        <v>316.50941791000002</v>
      </c>
      <c r="H129" s="11" t="str">
        <f t="shared" si="14"/>
        <v>N/A</v>
      </c>
      <c r="I129" s="12">
        <v>3.6640000000000001</v>
      </c>
      <c r="J129" s="12">
        <v>-2.31</v>
      </c>
      <c r="K129" s="43" t="s">
        <v>739</v>
      </c>
      <c r="L129" s="9" t="str">
        <f t="shared" si="15"/>
        <v>Yes</v>
      </c>
    </row>
    <row r="130" spans="1:12" x14ac:dyDescent="0.25">
      <c r="A130" s="2" t="s">
        <v>584</v>
      </c>
      <c r="B130" s="35" t="s">
        <v>213</v>
      </c>
      <c r="C130" s="45">
        <v>10997752</v>
      </c>
      <c r="D130" s="11" t="str">
        <f t="shared" si="12"/>
        <v>N/A</v>
      </c>
      <c r="E130" s="45">
        <v>8202900</v>
      </c>
      <c r="F130" s="11" t="str">
        <f t="shared" si="13"/>
        <v>N/A</v>
      </c>
      <c r="G130" s="45">
        <v>8976286</v>
      </c>
      <c r="H130" s="11" t="str">
        <f t="shared" si="14"/>
        <v>N/A</v>
      </c>
      <c r="I130" s="12">
        <v>-25.4</v>
      </c>
      <c r="J130" s="12">
        <v>9.4280000000000008</v>
      </c>
      <c r="K130" s="43" t="s">
        <v>739</v>
      </c>
      <c r="L130" s="9" t="str">
        <f t="shared" si="15"/>
        <v>Yes</v>
      </c>
    </row>
    <row r="131" spans="1:12" x14ac:dyDescent="0.25">
      <c r="A131" s="2" t="s">
        <v>585</v>
      </c>
      <c r="B131" s="35" t="s">
        <v>213</v>
      </c>
      <c r="C131" s="36">
        <v>722</v>
      </c>
      <c r="D131" s="11" t="str">
        <f t="shared" si="12"/>
        <v>N/A</v>
      </c>
      <c r="E131" s="36">
        <v>403</v>
      </c>
      <c r="F131" s="11" t="str">
        <f t="shared" si="13"/>
        <v>N/A</v>
      </c>
      <c r="G131" s="36">
        <v>480</v>
      </c>
      <c r="H131" s="11" t="str">
        <f t="shared" si="14"/>
        <v>N/A</v>
      </c>
      <c r="I131" s="12">
        <v>-44.2</v>
      </c>
      <c r="J131" s="12">
        <v>19.11</v>
      </c>
      <c r="K131" s="43" t="s">
        <v>739</v>
      </c>
      <c r="L131" s="9" t="str">
        <f t="shared" si="15"/>
        <v>Yes</v>
      </c>
    </row>
    <row r="132" spans="1:12" x14ac:dyDescent="0.25">
      <c r="A132" s="2" t="s">
        <v>1336</v>
      </c>
      <c r="B132" s="35" t="s">
        <v>213</v>
      </c>
      <c r="C132" s="45">
        <v>15232.343489999999</v>
      </c>
      <c r="D132" s="11" t="str">
        <f t="shared" si="12"/>
        <v>N/A</v>
      </c>
      <c r="E132" s="45">
        <v>20354.590571000001</v>
      </c>
      <c r="F132" s="11" t="str">
        <f t="shared" si="13"/>
        <v>N/A</v>
      </c>
      <c r="G132" s="45">
        <v>18700.595832999999</v>
      </c>
      <c r="H132" s="11" t="str">
        <f t="shared" si="14"/>
        <v>N/A</v>
      </c>
      <c r="I132" s="12">
        <v>33.630000000000003</v>
      </c>
      <c r="J132" s="12">
        <v>-8.1300000000000008</v>
      </c>
      <c r="K132" s="43" t="s">
        <v>739</v>
      </c>
      <c r="L132" s="9" t="str">
        <f t="shared" si="15"/>
        <v>Yes</v>
      </c>
    </row>
    <row r="133" spans="1:12" ht="25" x14ac:dyDescent="0.25">
      <c r="A133" s="2" t="s">
        <v>586</v>
      </c>
      <c r="B133" s="35" t="s">
        <v>213</v>
      </c>
      <c r="C133" s="45">
        <v>2874212</v>
      </c>
      <c r="D133" s="11" t="str">
        <f t="shared" si="12"/>
        <v>N/A</v>
      </c>
      <c r="E133" s="45">
        <v>3505924</v>
      </c>
      <c r="F133" s="11" t="str">
        <f t="shared" si="13"/>
        <v>N/A</v>
      </c>
      <c r="G133" s="45">
        <v>3743154</v>
      </c>
      <c r="H133" s="11" t="str">
        <f t="shared" si="14"/>
        <v>N/A</v>
      </c>
      <c r="I133" s="12">
        <v>21.98</v>
      </c>
      <c r="J133" s="12">
        <v>6.7670000000000003</v>
      </c>
      <c r="K133" s="43" t="s">
        <v>739</v>
      </c>
      <c r="L133" s="9" t="str">
        <f>IF(J133="Div by 0", "N/A", IF(OR(J133="N/A",K133="N/A"),"N/A", IF(J133&gt;VALUE(MID(K133,1,2)), "No", IF(J133&lt;-1*VALUE(MID(K133,1,2)), "No", "Yes"))))</f>
        <v>Yes</v>
      </c>
    </row>
    <row r="134" spans="1:12" x14ac:dyDescent="0.25">
      <c r="A134" s="2" t="s">
        <v>587</v>
      </c>
      <c r="B134" s="35" t="s">
        <v>213</v>
      </c>
      <c r="C134" s="36">
        <v>25177</v>
      </c>
      <c r="D134" s="11" t="str">
        <f t="shared" si="12"/>
        <v>N/A</v>
      </c>
      <c r="E134" s="36">
        <v>29972</v>
      </c>
      <c r="F134" s="11" t="str">
        <f t="shared" si="13"/>
        <v>N/A</v>
      </c>
      <c r="G134" s="36">
        <v>32221</v>
      </c>
      <c r="H134" s="11" t="str">
        <f t="shared" si="14"/>
        <v>N/A</v>
      </c>
      <c r="I134" s="12">
        <v>19.05</v>
      </c>
      <c r="J134" s="12">
        <v>7.5039999999999996</v>
      </c>
      <c r="K134" s="43" t="s">
        <v>739</v>
      </c>
      <c r="L134" s="9" t="str">
        <f t="shared" ref="L134:L138" si="16">IF(J134="Div by 0", "N/A", IF(OR(J134="N/A",K134="N/A"),"N/A", IF(J134&gt;VALUE(MID(K134,1,2)), "No", IF(J134&lt;-1*VALUE(MID(K134,1,2)), "No", "Yes"))))</f>
        <v>Yes</v>
      </c>
    </row>
    <row r="135" spans="1:12" ht="25" x14ac:dyDescent="0.25">
      <c r="A135" s="2" t="s">
        <v>1337</v>
      </c>
      <c r="B135" s="35" t="s">
        <v>213</v>
      </c>
      <c r="C135" s="45">
        <v>114.1602256</v>
      </c>
      <c r="D135" s="11" t="str">
        <f t="shared" si="12"/>
        <v>N/A</v>
      </c>
      <c r="E135" s="45">
        <v>116.97330842</v>
      </c>
      <c r="F135" s="11" t="str">
        <f t="shared" si="13"/>
        <v>N/A</v>
      </c>
      <c r="G135" s="45">
        <v>116.17125477</v>
      </c>
      <c r="H135" s="11" t="str">
        <f t="shared" si="14"/>
        <v>N/A</v>
      </c>
      <c r="I135" s="12">
        <v>2.464</v>
      </c>
      <c r="J135" s="12">
        <v>-0.68600000000000005</v>
      </c>
      <c r="K135" s="43" t="s">
        <v>739</v>
      </c>
      <c r="L135" s="9" t="str">
        <f t="shared" si="16"/>
        <v>Yes</v>
      </c>
    </row>
    <row r="136" spans="1:12" ht="25" x14ac:dyDescent="0.25">
      <c r="A136" s="2" t="s">
        <v>588</v>
      </c>
      <c r="B136" s="35" t="s">
        <v>213</v>
      </c>
      <c r="C136" s="45">
        <v>0</v>
      </c>
      <c r="D136" s="11" t="str">
        <f t="shared" ref="D136:D150" si="17">IF($B136="N/A","N/A",IF(C136&gt;10,"No",IF(C136&lt;-10,"No","Yes")))</f>
        <v>N/A</v>
      </c>
      <c r="E136" s="45">
        <v>0</v>
      </c>
      <c r="F136" s="11" t="str">
        <f t="shared" ref="F136:F150" si="18">IF($B136="N/A","N/A",IF(E136&gt;10,"No",IF(E136&lt;-10,"No","Yes")))</f>
        <v>N/A</v>
      </c>
      <c r="G136" s="45">
        <v>0</v>
      </c>
      <c r="H136" s="11" t="str">
        <f t="shared" ref="H136:H150" si="19">IF($B136="N/A","N/A",IF(G136&gt;10,"No",IF(G136&lt;-10,"No","Yes")))</f>
        <v>N/A</v>
      </c>
      <c r="I136" s="12" t="s">
        <v>1746</v>
      </c>
      <c r="J136" s="12" t="s">
        <v>1746</v>
      </c>
      <c r="K136" s="43" t="s">
        <v>739</v>
      </c>
      <c r="L136" s="9" t="str">
        <f t="shared" si="16"/>
        <v>N/A</v>
      </c>
    </row>
    <row r="137" spans="1:12" x14ac:dyDescent="0.25">
      <c r="A137" s="2" t="s">
        <v>589</v>
      </c>
      <c r="B137" s="35" t="s">
        <v>213</v>
      </c>
      <c r="C137" s="36">
        <v>0</v>
      </c>
      <c r="D137" s="11" t="str">
        <f t="shared" si="17"/>
        <v>N/A</v>
      </c>
      <c r="E137" s="36">
        <v>0</v>
      </c>
      <c r="F137" s="11" t="str">
        <f t="shared" si="18"/>
        <v>N/A</v>
      </c>
      <c r="G137" s="36">
        <v>0</v>
      </c>
      <c r="H137" s="11" t="str">
        <f t="shared" si="19"/>
        <v>N/A</v>
      </c>
      <c r="I137" s="12" t="s">
        <v>1746</v>
      </c>
      <c r="J137" s="12" t="s">
        <v>1746</v>
      </c>
      <c r="K137" s="43" t="s">
        <v>739</v>
      </c>
      <c r="L137" s="9" t="str">
        <f t="shared" si="16"/>
        <v>N/A</v>
      </c>
    </row>
    <row r="138" spans="1:12" ht="25" x14ac:dyDescent="0.25">
      <c r="A138" s="2" t="s">
        <v>1338</v>
      </c>
      <c r="B138" s="35" t="s">
        <v>213</v>
      </c>
      <c r="C138" s="45" t="s">
        <v>1746</v>
      </c>
      <c r="D138" s="11" t="str">
        <f t="shared" si="17"/>
        <v>N/A</v>
      </c>
      <c r="E138" s="45" t="s">
        <v>1746</v>
      </c>
      <c r="F138" s="11" t="str">
        <f t="shared" si="18"/>
        <v>N/A</v>
      </c>
      <c r="G138" s="45" t="s">
        <v>1746</v>
      </c>
      <c r="H138" s="11" t="str">
        <f t="shared" si="19"/>
        <v>N/A</v>
      </c>
      <c r="I138" s="12" t="s">
        <v>1746</v>
      </c>
      <c r="J138" s="12" t="s">
        <v>1746</v>
      </c>
      <c r="K138" s="43" t="s">
        <v>739</v>
      </c>
      <c r="L138" s="9" t="str">
        <f t="shared" si="16"/>
        <v>N/A</v>
      </c>
    </row>
    <row r="139" spans="1:12" ht="25" x14ac:dyDescent="0.25">
      <c r="A139" s="2" t="s">
        <v>590</v>
      </c>
      <c r="B139" s="35" t="s">
        <v>213</v>
      </c>
      <c r="C139" s="45">
        <v>44444068</v>
      </c>
      <c r="D139" s="11" t="str">
        <f t="shared" si="17"/>
        <v>N/A</v>
      </c>
      <c r="E139" s="45">
        <v>44411371</v>
      </c>
      <c r="F139" s="11" t="str">
        <f t="shared" si="18"/>
        <v>N/A</v>
      </c>
      <c r="G139" s="45">
        <v>47242308</v>
      </c>
      <c r="H139" s="11" t="str">
        <f t="shared" si="19"/>
        <v>N/A</v>
      </c>
      <c r="I139" s="12">
        <v>-7.3999999999999996E-2</v>
      </c>
      <c r="J139" s="12">
        <v>6.3739999999999997</v>
      </c>
      <c r="K139" s="43" t="s">
        <v>739</v>
      </c>
      <c r="L139" s="9" t="str">
        <f t="shared" ref="L139:L150" si="20">IF(J139="Div by 0", "N/A", IF(K139="N/A","N/A", IF(J139&gt;VALUE(MID(K139,1,2)), "No", IF(J139&lt;-1*VALUE(MID(K139,1,2)), "No", "Yes"))))</f>
        <v>Yes</v>
      </c>
    </row>
    <row r="140" spans="1:12" x14ac:dyDescent="0.25">
      <c r="A140" s="2" t="s">
        <v>591</v>
      </c>
      <c r="B140" s="35" t="s">
        <v>213</v>
      </c>
      <c r="C140" s="36">
        <v>84991</v>
      </c>
      <c r="D140" s="11" t="str">
        <f t="shared" si="17"/>
        <v>N/A</v>
      </c>
      <c r="E140" s="36">
        <v>88584</v>
      </c>
      <c r="F140" s="11" t="str">
        <f t="shared" si="18"/>
        <v>N/A</v>
      </c>
      <c r="G140" s="36">
        <v>88244</v>
      </c>
      <c r="H140" s="11" t="str">
        <f t="shared" si="19"/>
        <v>N/A</v>
      </c>
      <c r="I140" s="12">
        <v>4.2279999999999998</v>
      </c>
      <c r="J140" s="12">
        <v>-0.38400000000000001</v>
      </c>
      <c r="K140" s="43" t="s">
        <v>739</v>
      </c>
      <c r="L140" s="9" t="str">
        <f t="shared" si="20"/>
        <v>Yes</v>
      </c>
    </row>
    <row r="141" spans="1:12" ht="25" x14ac:dyDescent="0.25">
      <c r="A141" s="2" t="s">
        <v>1339</v>
      </c>
      <c r="B141" s="35" t="s">
        <v>213</v>
      </c>
      <c r="C141" s="45">
        <v>522.92675695000003</v>
      </c>
      <c r="D141" s="11" t="str">
        <f t="shared" si="17"/>
        <v>N/A</v>
      </c>
      <c r="E141" s="45">
        <v>501.34754583</v>
      </c>
      <c r="F141" s="11" t="str">
        <f t="shared" si="18"/>
        <v>N/A</v>
      </c>
      <c r="G141" s="45">
        <v>535.36000180999997</v>
      </c>
      <c r="H141" s="11" t="str">
        <f t="shared" si="19"/>
        <v>N/A</v>
      </c>
      <c r="I141" s="12">
        <v>-4.13</v>
      </c>
      <c r="J141" s="12">
        <v>6.7839999999999998</v>
      </c>
      <c r="K141" s="43" t="s">
        <v>739</v>
      </c>
      <c r="L141" s="9" t="str">
        <f t="shared" si="20"/>
        <v>Yes</v>
      </c>
    </row>
    <row r="142" spans="1:12" ht="25" x14ac:dyDescent="0.25">
      <c r="A142" s="2" t="s">
        <v>592</v>
      </c>
      <c r="B142" s="35" t="s">
        <v>213</v>
      </c>
      <c r="C142" s="45">
        <v>143895897</v>
      </c>
      <c r="D142" s="11" t="str">
        <f t="shared" si="17"/>
        <v>N/A</v>
      </c>
      <c r="E142" s="45">
        <v>116740013</v>
      </c>
      <c r="F142" s="11" t="str">
        <f t="shared" si="18"/>
        <v>N/A</v>
      </c>
      <c r="G142" s="45">
        <v>126978312</v>
      </c>
      <c r="H142" s="11" t="str">
        <f t="shared" si="19"/>
        <v>N/A</v>
      </c>
      <c r="I142" s="12">
        <v>-18.899999999999999</v>
      </c>
      <c r="J142" s="12">
        <v>8.77</v>
      </c>
      <c r="K142" s="43" t="s">
        <v>739</v>
      </c>
      <c r="L142" s="9" t="str">
        <f t="shared" si="20"/>
        <v>Yes</v>
      </c>
    </row>
    <row r="143" spans="1:12" x14ac:dyDescent="0.25">
      <c r="A143" s="3" t="s">
        <v>593</v>
      </c>
      <c r="B143" s="35" t="s">
        <v>213</v>
      </c>
      <c r="C143" s="36">
        <v>2631</v>
      </c>
      <c r="D143" s="11" t="str">
        <f t="shared" si="17"/>
        <v>N/A</v>
      </c>
      <c r="E143" s="36">
        <v>2455</v>
      </c>
      <c r="F143" s="11" t="str">
        <f t="shared" si="18"/>
        <v>N/A</v>
      </c>
      <c r="G143" s="36">
        <v>2799</v>
      </c>
      <c r="H143" s="11" t="str">
        <f t="shared" si="19"/>
        <v>N/A</v>
      </c>
      <c r="I143" s="12">
        <v>-6.69</v>
      </c>
      <c r="J143" s="12">
        <v>14.01</v>
      </c>
      <c r="K143" s="43" t="s">
        <v>739</v>
      </c>
      <c r="L143" s="9" t="str">
        <f t="shared" si="20"/>
        <v>Yes</v>
      </c>
    </row>
    <row r="144" spans="1:12" ht="25" x14ac:dyDescent="0.25">
      <c r="A144" s="3" t="s">
        <v>1340</v>
      </c>
      <c r="B144" s="35" t="s">
        <v>213</v>
      </c>
      <c r="C144" s="45">
        <v>54692.473204000002</v>
      </c>
      <c r="D144" s="11" t="str">
        <f t="shared" si="17"/>
        <v>N/A</v>
      </c>
      <c r="E144" s="45">
        <v>47551.940122</v>
      </c>
      <c r="F144" s="11" t="str">
        <f t="shared" si="18"/>
        <v>N/A</v>
      </c>
      <c r="G144" s="45">
        <v>45365.599142999999</v>
      </c>
      <c r="H144" s="11" t="str">
        <f t="shared" si="19"/>
        <v>N/A</v>
      </c>
      <c r="I144" s="12">
        <v>-13.1</v>
      </c>
      <c r="J144" s="12">
        <v>-4.5999999999999996</v>
      </c>
      <c r="K144" s="43" t="s">
        <v>739</v>
      </c>
      <c r="L144" s="9" t="str">
        <f t="shared" si="20"/>
        <v>Yes</v>
      </c>
    </row>
    <row r="145" spans="1:12" ht="25" x14ac:dyDescent="0.25">
      <c r="A145" s="2" t="s">
        <v>594</v>
      </c>
      <c r="B145" s="35" t="s">
        <v>213</v>
      </c>
      <c r="C145" s="45">
        <v>87776884</v>
      </c>
      <c r="D145" s="11" t="str">
        <f t="shared" si="17"/>
        <v>N/A</v>
      </c>
      <c r="E145" s="45">
        <v>78121433</v>
      </c>
      <c r="F145" s="11" t="str">
        <f t="shared" si="18"/>
        <v>N/A</v>
      </c>
      <c r="G145" s="45">
        <v>77735235</v>
      </c>
      <c r="H145" s="11" t="str">
        <f t="shared" si="19"/>
        <v>N/A</v>
      </c>
      <c r="I145" s="12">
        <v>-11</v>
      </c>
      <c r="J145" s="12">
        <v>-0.49399999999999999</v>
      </c>
      <c r="K145" s="43" t="s">
        <v>739</v>
      </c>
      <c r="L145" s="9" t="str">
        <f t="shared" si="20"/>
        <v>Yes</v>
      </c>
    </row>
    <row r="146" spans="1:12" x14ac:dyDescent="0.25">
      <c r="A146" s="2" t="s">
        <v>595</v>
      </c>
      <c r="B146" s="35" t="s">
        <v>213</v>
      </c>
      <c r="C146" s="36">
        <v>114667</v>
      </c>
      <c r="D146" s="11" t="str">
        <f t="shared" si="17"/>
        <v>N/A</v>
      </c>
      <c r="E146" s="36">
        <v>91294</v>
      </c>
      <c r="F146" s="11" t="str">
        <f t="shared" si="18"/>
        <v>N/A</v>
      </c>
      <c r="G146" s="36">
        <v>98548</v>
      </c>
      <c r="H146" s="11" t="str">
        <f t="shared" si="19"/>
        <v>N/A</v>
      </c>
      <c r="I146" s="12">
        <v>-20.399999999999999</v>
      </c>
      <c r="J146" s="12">
        <v>7.9459999999999997</v>
      </c>
      <c r="K146" s="43" t="s">
        <v>739</v>
      </c>
      <c r="L146" s="9" t="str">
        <f t="shared" si="20"/>
        <v>Yes</v>
      </c>
    </row>
    <row r="147" spans="1:12" ht="25" x14ac:dyDescent="0.25">
      <c r="A147" s="2" t="s">
        <v>1341</v>
      </c>
      <c r="B147" s="35" t="s">
        <v>213</v>
      </c>
      <c r="C147" s="45">
        <v>765.49385612000003</v>
      </c>
      <c r="D147" s="11" t="str">
        <f t="shared" si="17"/>
        <v>N/A</v>
      </c>
      <c r="E147" s="45">
        <v>855.71267552999996</v>
      </c>
      <c r="F147" s="11" t="str">
        <f t="shared" si="18"/>
        <v>N/A</v>
      </c>
      <c r="G147" s="45">
        <v>788.80581037000002</v>
      </c>
      <c r="H147" s="11" t="str">
        <f t="shared" si="19"/>
        <v>N/A</v>
      </c>
      <c r="I147" s="12">
        <v>11.79</v>
      </c>
      <c r="J147" s="12">
        <v>-7.82</v>
      </c>
      <c r="K147" s="43" t="s">
        <v>739</v>
      </c>
      <c r="L147" s="9" t="str">
        <f t="shared" si="20"/>
        <v>Yes</v>
      </c>
    </row>
    <row r="148" spans="1:12" ht="25" x14ac:dyDescent="0.25">
      <c r="A148" s="2" t="s">
        <v>596</v>
      </c>
      <c r="B148" s="35" t="s">
        <v>213</v>
      </c>
      <c r="C148" s="45">
        <v>20993544</v>
      </c>
      <c r="D148" s="11" t="str">
        <f t="shared" si="17"/>
        <v>N/A</v>
      </c>
      <c r="E148" s="45">
        <v>18280907</v>
      </c>
      <c r="F148" s="11" t="str">
        <f t="shared" si="18"/>
        <v>N/A</v>
      </c>
      <c r="G148" s="45">
        <v>21336542</v>
      </c>
      <c r="H148" s="11" t="str">
        <f t="shared" si="19"/>
        <v>N/A</v>
      </c>
      <c r="I148" s="12">
        <v>-12.9</v>
      </c>
      <c r="J148" s="12">
        <v>16.71</v>
      </c>
      <c r="K148" s="43" t="s">
        <v>739</v>
      </c>
      <c r="L148" s="9" t="str">
        <f t="shared" si="20"/>
        <v>Yes</v>
      </c>
    </row>
    <row r="149" spans="1:12" x14ac:dyDescent="0.25">
      <c r="A149" s="2" t="s">
        <v>597</v>
      </c>
      <c r="B149" s="35" t="s">
        <v>213</v>
      </c>
      <c r="C149" s="36">
        <v>2119</v>
      </c>
      <c r="D149" s="11" t="str">
        <f t="shared" si="17"/>
        <v>N/A</v>
      </c>
      <c r="E149" s="36">
        <v>1822</v>
      </c>
      <c r="F149" s="11" t="str">
        <f t="shared" si="18"/>
        <v>N/A</v>
      </c>
      <c r="G149" s="36">
        <v>2027</v>
      </c>
      <c r="H149" s="11" t="str">
        <f t="shared" si="19"/>
        <v>N/A</v>
      </c>
      <c r="I149" s="12">
        <v>-14</v>
      </c>
      <c r="J149" s="12">
        <v>11.25</v>
      </c>
      <c r="K149" s="43" t="s">
        <v>739</v>
      </c>
      <c r="L149" s="9" t="str">
        <f t="shared" si="20"/>
        <v>Yes</v>
      </c>
    </row>
    <row r="150" spans="1:12" ht="25" x14ac:dyDescent="0.25">
      <c r="A150" s="4" t="s">
        <v>1342</v>
      </c>
      <c r="B150" s="35" t="s">
        <v>213</v>
      </c>
      <c r="C150" s="45">
        <v>9907.2883435999993</v>
      </c>
      <c r="D150" s="11" t="str">
        <f t="shared" si="17"/>
        <v>N/A</v>
      </c>
      <c r="E150" s="45">
        <v>10033.42865</v>
      </c>
      <c r="F150" s="11" t="str">
        <f t="shared" si="18"/>
        <v>N/A</v>
      </c>
      <c r="G150" s="45">
        <v>10526.167735999999</v>
      </c>
      <c r="H150" s="11" t="str">
        <f t="shared" si="19"/>
        <v>N/A</v>
      </c>
      <c r="I150" s="12">
        <v>1.2729999999999999</v>
      </c>
      <c r="J150" s="12">
        <v>4.9109999999999996</v>
      </c>
      <c r="K150" s="43" t="s">
        <v>739</v>
      </c>
      <c r="L150" s="9" t="str">
        <f t="shared" si="20"/>
        <v>Yes</v>
      </c>
    </row>
    <row r="151" spans="1:12" x14ac:dyDescent="0.25">
      <c r="A151" s="4" t="s">
        <v>1343</v>
      </c>
      <c r="B151" s="35" t="s">
        <v>213</v>
      </c>
      <c r="C151" s="45">
        <v>755.36168987999997</v>
      </c>
      <c r="D151" s="11" t="str">
        <f t="shared" ref="D151:D170" si="21">IF($B151="N/A","N/A",IF(C151&gt;10,"No",IF(C151&lt;-10,"No","Yes")))</f>
        <v>N/A</v>
      </c>
      <c r="E151" s="45">
        <v>828.45375059000003</v>
      </c>
      <c r="F151" s="11" t="str">
        <f t="shared" ref="F151:F170" si="22">IF($B151="N/A","N/A",IF(E151&gt;10,"No",IF(E151&lt;-10,"No","Yes")))</f>
        <v>N/A</v>
      </c>
      <c r="G151" s="45">
        <v>744.51503212</v>
      </c>
      <c r="H151" s="11" t="str">
        <f t="shared" ref="H151:H170" si="23">IF($B151="N/A","N/A",IF(G151&gt;10,"No",IF(G151&lt;-10,"No","Yes")))</f>
        <v>N/A</v>
      </c>
      <c r="I151" s="12">
        <v>9.6760000000000002</v>
      </c>
      <c r="J151" s="12">
        <v>-10.1</v>
      </c>
      <c r="K151" s="43" t="s">
        <v>739</v>
      </c>
      <c r="L151" s="9" t="str">
        <f t="shared" ref="L151:L170" si="24">IF(J151="Div by 0", "N/A", IF(K151="N/A","N/A", IF(J151&gt;VALUE(MID(K151,1,2)), "No", IF(J151&lt;-1*VALUE(MID(K151,1,2)), "No", "Yes"))))</f>
        <v>Yes</v>
      </c>
    </row>
    <row r="152" spans="1:12" ht="25" x14ac:dyDescent="0.25">
      <c r="A152" s="4" t="s">
        <v>1344</v>
      </c>
      <c r="B152" s="35" t="s">
        <v>213</v>
      </c>
      <c r="C152" s="45">
        <v>1075.3288984000001</v>
      </c>
      <c r="D152" s="11" t="str">
        <f t="shared" si="21"/>
        <v>N/A</v>
      </c>
      <c r="E152" s="45">
        <v>997.04719595999995</v>
      </c>
      <c r="F152" s="11" t="str">
        <f t="shared" si="22"/>
        <v>N/A</v>
      </c>
      <c r="G152" s="45">
        <v>850.16206874</v>
      </c>
      <c r="H152" s="11" t="str">
        <f t="shared" si="23"/>
        <v>N/A</v>
      </c>
      <c r="I152" s="12">
        <v>-7.28</v>
      </c>
      <c r="J152" s="12">
        <v>-14.7</v>
      </c>
      <c r="K152" s="43" t="s">
        <v>739</v>
      </c>
      <c r="L152" s="9" t="str">
        <f t="shared" si="24"/>
        <v>Yes</v>
      </c>
    </row>
    <row r="153" spans="1:12" ht="25" x14ac:dyDescent="0.25">
      <c r="A153" s="4" t="s">
        <v>1345</v>
      </c>
      <c r="B153" s="35" t="s">
        <v>213</v>
      </c>
      <c r="C153" s="45">
        <v>2073.6707457000002</v>
      </c>
      <c r="D153" s="11" t="str">
        <f t="shared" si="21"/>
        <v>N/A</v>
      </c>
      <c r="E153" s="45">
        <v>1410.090181</v>
      </c>
      <c r="F153" s="11" t="str">
        <f t="shared" si="22"/>
        <v>N/A</v>
      </c>
      <c r="G153" s="45">
        <v>1241.5249051000001</v>
      </c>
      <c r="H153" s="11" t="str">
        <f t="shared" si="23"/>
        <v>N/A</v>
      </c>
      <c r="I153" s="12">
        <v>-32</v>
      </c>
      <c r="J153" s="12">
        <v>-12</v>
      </c>
      <c r="K153" s="43" t="s">
        <v>739</v>
      </c>
      <c r="L153" s="9" t="str">
        <f t="shared" si="24"/>
        <v>Yes</v>
      </c>
    </row>
    <row r="154" spans="1:12" ht="25" x14ac:dyDescent="0.25">
      <c r="A154" s="4" t="s">
        <v>1346</v>
      </c>
      <c r="B154" s="35" t="s">
        <v>213</v>
      </c>
      <c r="C154" s="45">
        <v>515.07110148000004</v>
      </c>
      <c r="D154" s="11" t="str">
        <f t="shared" si="21"/>
        <v>N/A</v>
      </c>
      <c r="E154" s="45">
        <v>597.27616263000004</v>
      </c>
      <c r="F154" s="11" t="str">
        <f t="shared" si="22"/>
        <v>N/A</v>
      </c>
      <c r="G154" s="45">
        <v>603.95132331000002</v>
      </c>
      <c r="H154" s="11" t="str">
        <f t="shared" si="23"/>
        <v>N/A</v>
      </c>
      <c r="I154" s="12">
        <v>15.96</v>
      </c>
      <c r="J154" s="12">
        <v>1.1180000000000001</v>
      </c>
      <c r="K154" s="43" t="s">
        <v>739</v>
      </c>
      <c r="L154" s="9" t="str">
        <f t="shared" si="24"/>
        <v>Yes</v>
      </c>
    </row>
    <row r="155" spans="1:12" ht="25" x14ac:dyDescent="0.25">
      <c r="A155" s="2" t="s">
        <v>1347</v>
      </c>
      <c r="B155" s="35" t="s">
        <v>213</v>
      </c>
      <c r="C155" s="45">
        <v>426.43101481999997</v>
      </c>
      <c r="D155" s="11" t="str">
        <f t="shared" si="21"/>
        <v>N/A</v>
      </c>
      <c r="E155" s="45">
        <v>597.76591155000006</v>
      </c>
      <c r="F155" s="11" t="str">
        <f t="shared" si="22"/>
        <v>N/A</v>
      </c>
      <c r="G155" s="45">
        <v>517.12254668000003</v>
      </c>
      <c r="H155" s="11" t="str">
        <f t="shared" si="23"/>
        <v>N/A</v>
      </c>
      <c r="I155" s="12">
        <v>40.18</v>
      </c>
      <c r="J155" s="12">
        <v>-13.5</v>
      </c>
      <c r="K155" s="43" t="s">
        <v>739</v>
      </c>
      <c r="L155" s="9" t="str">
        <f t="shared" si="24"/>
        <v>Yes</v>
      </c>
    </row>
    <row r="156" spans="1:12" x14ac:dyDescent="0.25">
      <c r="A156" s="2" t="s">
        <v>1348</v>
      </c>
      <c r="B156" s="35" t="s">
        <v>213</v>
      </c>
      <c r="C156" s="45">
        <v>504.05554225999998</v>
      </c>
      <c r="D156" s="11" t="str">
        <f t="shared" si="21"/>
        <v>N/A</v>
      </c>
      <c r="E156" s="45">
        <v>539.58517790999997</v>
      </c>
      <c r="F156" s="11" t="str">
        <f t="shared" si="22"/>
        <v>N/A</v>
      </c>
      <c r="G156" s="45">
        <v>472.01681243000002</v>
      </c>
      <c r="H156" s="11" t="str">
        <f t="shared" si="23"/>
        <v>N/A</v>
      </c>
      <c r="I156" s="12">
        <v>7.0490000000000004</v>
      </c>
      <c r="J156" s="12">
        <v>-12.5</v>
      </c>
      <c r="K156" s="43" t="s">
        <v>739</v>
      </c>
      <c r="L156" s="9" t="str">
        <f t="shared" si="24"/>
        <v>Yes</v>
      </c>
    </row>
    <row r="157" spans="1:12" ht="25" x14ac:dyDescent="0.25">
      <c r="A157" s="2" t="s">
        <v>1349</v>
      </c>
      <c r="B157" s="35" t="s">
        <v>213</v>
      </c>
      <c r="C157" s="45">
        <v>3712.7861895000001</v>
      </c>
      <c r="D157" s="11" t="str">
        <f t="shared" si="21"/>
        <v>N/A</v>
      </c>
      <c r="E157" s="45">
        <v>3984.8586252999999</v>
      </c>
      <c r="F157" s="11" t="str">
        <f t="shared" si="22"/>
        <v>N/A</v>
      </c>
      <c r="G157" s="45">
        <v>3519.5242969999999</v>
      </c>
      <c r="H157" s="11" t="str">
        <f t="shared" si="23"/>
        <v>N/A</v>
      </c>
      <c r="I157" s="12">
        <v>7.3280000000000003</v>
      </c>
      <c r="J157" s="12">
        <v>-11.7</v>
      </c>
      <c r="K157" s="43" t="s">
        <v>739</v>
      </c>
      <c r="L157" s="9" t="str">
        <f t="shared" si="24"/>
        <v>Yes</v>
      </c>
    </row>
    <row r="158" spans="1:12" ht="25" x14ac:dyDescent="0.25">
      <c r="A158" s="2" t="s">
        <v>1350</v>
      </c>
      <c r="B158" s="35" t="s">
        <v>213</v>
      </c>
      <c r="C158" s="45">
        <v>2223.1129381999999</v>
      </c>
      <c r="D158" s="11" t="str">
        <f t="shared" si="21"/>
        <v>N/A</v>
      </c>
      <c r="E158" s="45">
        <v>1486.4102978999999</v>
      </c>
      <c r="F158" s="11" t="str">
        <f t="shared" si="22"/>
        <v>N/A</v>
      </c>
      <c r="G158" s="45">
        <v>1397.6826335999999</v>
      </c>
      <c r="H158" s="11" t="str">
        <f t="shared" si="23"/>
        <v>N/A</v>
      </c>
      <c r="I158" s="12">
        <v>-33.1</v>
      </c>
      <c r="J158" s="12">
        <v>-5.97</v>
      </c>
      <c r="K158" s="43" t="s">
        <v>739</v>
      </c>
      <c r="L158" s="9" t="str">
        <f t="shared" si="24"/>
        <v>Yes</v>
      </c>
    </row>
    <row r="159" spans="1:12" ht="25" x14ac:dyDescent="0.25">
      <c r="A159" s="2" t="s">
        <v>1351</v>
      </c>
      <c r="B159" s="35" t="s">
        <v>213</v>
      </c>
      <c r="C159" s="45">
        <v>64.405662866</v>
      </c>
      <c r="D159" s="11" t="str">
        <f t="shared" si="21"/>
        <v>N/A</v>
      </c>
      <c r="E159" s="45">
        <v>29.100819248000001</v>
      </c>
      <c r="F159" s="11" t="str">
        <f t="shared" si="22"/>
        <v>N/A</v>
      </c>
      <c r="G159" s="45">
        <v>22.310968227</v>
      </c>
      <c r="H159" s="11" t="str">
        <f t="shared" si="23"/>
        <v>N/A</v>
      </c>
      <c r="I159" s="12">
        <v>-54.8</v>
      </c>
      <c r="J159" s="12">
        <v>-23.3</v>
      </c>
      <c r="K159" s="43" t="s">
        <v>739</v>
      </c>
      <c r="L159" s="9" t="str">
        <f t="shared" si="24"/>
        <v>Yes</v>
      </c>
    </row>
    <row r="160" spans="1:12" ht="25" x14ac:dyDescent="0.25">
      <c r="A160" s="4" t="s">
        <v>1352</v>
      </c>
      <c r="B160" s="35" t="s">
        <v>213</v>
      </c>
      <c r="C160" s="45">
        <v>18.667235673</v>
      </c>
      <c r="D160" s="11" t="str">
        <f t="shared" si="21"/>
        <v>N/A</v>
      </c>
      <c r="E160" s="45">
        <v>22.017137934000001</v>
      </c>
      <c r="F160" s="11" t="str">
        <f t="shared" si="22"/>
        <v>N/A</v>
      </c>
      <c r="G160" s="45">
        <v>13.785505393999999</v>
      </c>
      <c r="H160" s="11" t="str">
        <f t="shared" si="23"/>
        <v>N/A</v>
      </c>
      <c r="I160" s="12">
        <v>17.95</v>
      </c>
      <c r="J160" s="12">
        <v>-37.4</v>
      </c>
      <c r="K160" s="43" t="s">
        <v>739</v>
      </c>
      <c r="L160" s="9" t="str">
        <f t="shared" si="24"/>
        <v>No</v>
      </c>
    </row>
    <row r="161" spans="1:12" x14ac:dyDescent="0.25">
      <c r="A161" s="4" t="s">
        <v>1353</v>
      </c>
      <c r="B161" s="35" t="s">
        <v>213</v>
      </c>
      <c r="C161" s="45">
        <v>703.10441763999995</v>
      </c>
      <c r="D161" s="11" t="str">
        <f t="shared" si="21"/>
        <v>N/A</v>
      </c>
      <c r="E161" s="45">
        <v>903.50399903000005</v>
      </c>
      <c r="F161" s="11" t="str">
        <f t="shared" si="22"/>
        <v>N/A</v>
      </c>
      <c r="G161" s="45">
        <v>811.36656194</v>
      </c>
      <c r="H161" s="11" t="str">
        <f t="shared" si="23"/>
        <v>N/A</v>
      </c>
      <c r="I161" s="12">
        <v>28.5</v>
      </c>
      <c r="J161" s="12">
        <v>-10.199999999999999</v>
      </c>
      <c r="K161" s="43" t="s">
        <v>739</v>
      </c>
      <c r="L161" s="9" t="str">
        <f t="shared" si="24"/>
        <v>Yes</v>
      </c>
    </row>
    <row r="162" spans="1:12" x14ac:dyDescent="0.25">
      <c r="A162" s="4" t="s">
        <v>1354</v>
      </c>
      <c r="B162" s="35" t="s">
        <v>213</v>
      </c>
      <c r="C162" s="45">
        <v>570.34632782999995</v>
      </c>
      <c r="D162" s="11" t="str">
        <f t="shared" si="21"/>
        <v>N/A</v>
      </c>
      <c r="E162" s="45">
        <v>514.59655981000003</v>
      </c>
      <c r="F162" s="11" t="str">
        <f t="shared" si="22"/>
        <v>N/A</v>
      </c>
      <c r="G162" s="45">
        <v>491.79957454999999</v>
      </c>
      <c r="H162" s="11" t="str">
        <f t="shared" si="23"/>
        <v>N/A</v>
      </c>
      <c r="I162" s="12">
        <v>-9.77</v>
      </c>
      <c r="J162" s="12">
        <v>-4.43</v>
      </c>
      <c r="K162" s="43" t="s">
        <v>739</v>
      </c>
      <c r="L162" s="9" t="str">
        <f t="shared" si="24"/>
        <v>Yes</v>
      </c>
    </row>
    <row r="163" spans="1:12" x14ac:dyDescent="0.25">
      <c r="A163" s="4" t="s">
        <v>1705</v>
      </c>
      <c r="B163" s="35" t="s">
        <v>213</v>
      </c>
      <c r="C163" s="45">
        <v>2618.4495465</v>
      </c>
      <c r="D163" s="11" t="str">
        <f t="shared" si="21"/>
        <v>N/A</v>
      </c>
      <c r="E163" s="45">
        <v>2302.2159547000001</v>
      </c>
      <c r="F163" s="11" t="str">
        <f t="shared" si="22"/>
        <v>N/A</v>
      </c>
      <c r="G163" s="45">
        <v>2177.0291092000002</v>
      </c>
      <c r="H163" s="11" t="str">
        <f t="shared" si="23"/>
        <v>N/A</v>
      </c>
      <c r="I163" s="12">
        <v>-12.1</v>
      </c>
      <c r="J163" s="12">
        <v>-5.44</v>
      </c>
      <c r="K163" s="43" t="s">
        <v>739</v>
      </c>
      <c r="L163" s="9" t="str">
        <f t="shared" si="24"/>
        <v>Yes</v>
      </c>
    </row>
    <row r="164" spans="1:12" x14ac:dyDescent="0.25">
      <c r="A164" s="4" t="s">
        <v>1355</v>
      </c>
      <c r="B164" s="35" t="s">
        <v>213</v>
      </c>
      <c r="C164" s="45">
        <v>214.49135494000001</v>
      </c>
      <c r="D164" s="11" t="str">
        <f t="shared" si="21"/>
        <v>N/A</v>
      </c>
      <c r="E164" s="45">
        <v>197.09053144999999</v>
      </c>
      <c r="F164" s="11" t="str">
        <f t="shared" si="22"/>
        <v>N/A</v>
      </c>
      <c r="G164" s="45">
        <v>180.88692767000001</v>
      </c>
      <c r="H164" s="11" t="str">
        <f t="shared" si="23"/>
        <v>N/A</v>
      </c>
      <c r="I164" s="12">
        <v>-8.11</v>
      </c>
      <c r="J164" s="12">
        <v>-8.2200000000000006</v>
      </c>
      <c r="K164" s="43" t="s">
        <v>739</v>
      </c>
      <c r="L164" s="9" t="str">
        <f t="shared" si="24"/>
        <v>Yes</v>
      </c>
    </row>
    <row r="165" spans="1:12" x14ac:dyDescent="0.25">
      <c r="A165" s="4" t="s">
        <v>1356</v>
      </c>
      <c r="B165" s="35" t="s">
        <v>213</v>
      </c>
      <c r="C165" s="45">
        <v>369.05108756999999</v>
      </c>
      <c r="D165" s="11" t="str">
        <f t="shared" si="21"/>
        <v>N/A</v>
      </c>
      <c r="E165" s="45">
        <v>574.40784509000002</v>
      </c>
      <c r="F165" s="11" t="str">
        <f t="shared" si="22"/>
        <v>N/A</v>
      </c>
      <c r="G165" s="45">
        <v>492.97493609000003</v>
      </c>
      <c r="H165" s="11" t="str">
        <f t="shared" si="23"/>
        <v>N/A</v>
      </c>
      <c r="I165" s="12">
        <v>55.64</v>
      </c>
      <c r="J165" s="12">
        <v>-14.2</v>
      </c>
      <c r="K165" s="43" t="s">
        <v>739</v>
      </c>
      <c r="L165" s="9" t="str">
        <f t="shared" si="24"/>
        <v>Yes</v>
      </c>
    </row>
    <row r="166" spans="1:12" x14ac:dyDescent="0.25">
      <c r="A166" s="4" t="s">
        <v>1357</v>
      </c>
      <c r="B166" s="35" t="s">
        <v>213</v>
      </c>
      <c r="C166" s="45">
        <v>2491.3497901999999</v>
      </c>
      <c r="D166" s="11" t="str">
        <f t="shared" si="21"/>
        <v>N/A</v>
      </c>
      <c r="E166" s="45">
        <v>3051.7189411999998</v>
      </c>
      <c r="F166" s="11" t="str">
        <f t="shared" si="22"/>
        <v>N/A</v>
      </c>
      <c r="G166" s="45">
        <v>2712.7368486999999</v>
      </c>
      <c r="H166" s="11" t="str">
        <f t="shared" si="23"/>
        <v>N/A</v>
      </c>
      <c r="I166" s="12">
        <v>22.49</v>
      </c>
      <c r="J166" s="12">
        <v>-11.1</v>
      </c>
      <c r="K166" s="43" t="s">
        <v>739</v>
      </c>
      <c r="L166" s="9" t="str">
        <f t="shared" si="24"/>
        <v>Yes</v>
      </c>
    </row>
    <row r="167" spans="1:12" x14ac:dyDescent="0.25">
      <c r="A167" s="44" t="s">
        <v>1358</v>
      </c>
      <c r="B167" s="35" t="s">
        <v>213</v>
      </c>
      <c r="C167" s="45">
        <v>2595.5948643000002</v>
      </c>
      <c r="D167" s="11" t="str">
        <f t="shared" si="21"/>
        <v>N/A</v>
      </c>
      <c r="E167" s="45">
        <v>2890.1177766999999</v>
      </c>
      <c r="F167" s="11" t="str">
        <f t="shared" si="22"/>
        <v>N/A</v>
      </c>
      <c r="G167" s="45">
        <v>2853.6991956000002</v>
      </c>
      <c r="H167" s="11" t="str">
        <f t="shared" si="23"/>
        <v>N/A</v>
      </c>
      <c r="I167" s="12">
        <v>11.35</v>
      </c>
      <c r="J167" s="12">
        <v>-1.26</v>
      </c>
      <c r="K167" s="43" t="s">
        <v>739</v>
      </c>
      <c r="L167" s="9" t="str">
        <f t="shared" si="24"/>
        <v>Yes</v>
      </c>
    </row>
    <row r="168" spans="1:12" x14ac:dyDescent="0.25">
      <c r="A168" s="44" t="s">
        <v>1359</v>
      </c>
      <c r="B168" s="35" t="s">
        <v>213</v>
      </c>
      <c r="C168" s="45">
        <v>8737.2849341000001</v>
      </c>
      <c r="D168" s="11" t="str">
        <f t="shared" si="21"/>
        <v>N/A</v>
      </c>
      <c r="E168" s="45">
        <v>7014.4149743999997</v>
      </c>
      <c r="F168" s="11" t="str">
        <f t="shared" si="22"/>
        <v>N/A</v>
      </c>
      <c r="G168" s="45">
        <v>6737.8607327</v>
      </c>
      <c r="H168" s="11" t="str">
        <f t="shared" si="23"/>
        <v>N/A</v>
      </c>
      <c r="I168" s="12">
        <v>-19.7</v>
      </c>
      <c r="J168" s="12">
        <v>-3.94</v>
      </c>
      <c r="K168" s="43" t="s">
        <v>739</v>
      </c>
      <c r="L168" s="9" t="str">
        <f t="shared" si="24"/>
        <v>Yes</v>
      </c>
    </row>
    <row r="169" spans="1:12" x14ac:dyDescent="0.25">
      <c r="A169" s="44" t="s">
        <v>1360</v>
      </c>
      <c r="B169" s="35" t="s">
        <v>213</v>
      </c>
      <c r="C169" s="45">
        <v>1133.6891972000001</v>
      </c>
      <c r="D169" s="11" t="str">
        <f t="shared" si="21"/>
        <v>N/A</v>
      </c>
      <c r="E169" s="45">
        <v>1194.7302878</v>
      </c>
      <c r="F169" s="11" t="str">
        <f t="shared" si="22"/>
        <v>N/A</v>
      </c>
      <c r="G169" s="45">
        <v>1082.3448120999999</v>
      </c>
      <c r="H169" s="11" t="str">
        <f t="shared" si="23"/>
        <v>N/A</v>
      </c>
      <c r="I169" s="12">
        <v>5.3840000000000003</v>
      </c>
      <c r="J169" s="12">
        <v>-9.41</v>
      </c>
      <c r="K169" s="43" t="s">
        <v>739</v>
      </c>
      <c r="L169" s="9" t="str">
        <f t="shared" si="24"/>
        <v>Yes</v>
      </c>
    </row>
    <row r="170" spans="1:12" x14ac:dyDescent="0.25">
      <c r="A170" s="44" t="s">
        <v>1361</v>
      </c>
      <c r="B170" s="35" t="s">
        <v>213</v>
      </c>
      <c r="C170" s="45">
        <v>1185.4368328</v>
      </c>
      <c r="D170" s="11" t="str">
        <f t="shared" si="21"/>
        <v>N/A</v>
      </c>
      <c r="E170" s="45">
        <v>1887.1148209999999</v>
      </c>
      <c r="F170" s="11" t="str">
        <f t="shared" si="22"/>
        <v>N/A</v>
      </c>
      <c r="G170" s="45">
        <v>1446.5677668000001</v>
      </c>
      <c r="H170" s="11" t="str">
        <f t="shared" si="23"/>
        <v>N/A</v>
      </c>
      <c r="I170" s="12">
        <v>59.19</v>
      </c>
      <c r="J170" s="12">
        <v>-23.3</v>
      </c>
      <c r="K170" s="43" t="s">
        <v>739</v>
      </c>
      <c r="L170" s="9" t="str">
        <f t="shared" si="24"/>
        <v>Yes</v>
      </c>
    </row>
    <row r="171" spans="1:12" x14ac:dyDescent="0.25">
      <c r="A171" s="44" t="s">
        <v>85</v>
      </c>
      <c r="B171" s="35" t="s">
        <v>213</v>
      </c>
      <c r="C171" s="8">
        <v>6.5437154126000001</v>
      </c>
      <c r="D171" s="11" t="str">
        <f t="shared" ref="D171:D202" si="25">IF($B171="N/A","N/A",IF(C171&gt;10,"No",IF(C171&lt;-10,"No","Yes")))</f>
        <v>N/A</v>
      </c>
      <c r="E171" s="8">
        <v>7.7061759053000003</v>
      </c>
      <c r="F171" s="11" t="str">
        <f t="shared" ref="F171:F202" si="26">IF($B171="N/A","N/A",IF(E171&gt;10,"No",IF(E171&lt;-10,"No","Yes")))</f>
        <v>N/A</v>
      </c>
      <c r="G171" s="8">
        <v>7.0623531743000001</v>
      </c>
      <c r="H171" s="11" t="str">
        <f t="shared" ref="H171:H202" si="27">IF($B171="N/A","N/A",IF(G171&gt;10,"No",IF(G171&lt;-10,"No","Yes")))</f>
        <v>N/A</v>
      </c>
      <c r="I171" s="12">
        <v>17.760000000000002</v>
      </c>
      <c r="J171" s="12">
        <v>-8.35</v>
      </c>
      <c r="K171" s="43" t="s">
        <v>739</v>
      </c>
      <c r="L171" s="9" t="str">
        <f t="shared" ref="L171:L202" si="28">IF(J171="Div by 0", "N/A", IF(K171="N/A","N/A", IF(J171&gt;VALUE(MID(K171,1,2)), "No", IF(J171&lt;-1*VALUE(MID(K171,1,2)), "No", "Yes"))))</f>
        <v>Yes</v>
      </c>
    </row>
    <row r="172" spans="1:12" x14ac:dyDescent="0.25">
      <c r="A172" s="44" t="s">
        <v>465</v>
      </c>
      <c r="B172" s="35" t="s">
        <v>213</v>
      </c>
      <c r="C172" s="8">
        <v>9.2003725385999999</v>
      </c>
      <c r="D172" s="11" t="str">
        <f t="shared" si="25"/>
        <v>N/A</v>
      </c>
      <c r="E172" s="8">
        <v>9.4391925509999997</v>
      </c>
      <c r="F172" s="11" t="str">
        <f t="shared" si="26"/>
        <v>N/A</v>
      </c>
      <c r="G172" s="8">
        <v>8.0303131023999992</v>
      </c>
      <c r="H172" s="11" t="str">
        <f t="shared" si="27"/>
        <v>N/A</v>
      </c>
      <c r="I172" s="12">
        <v>2.5960000000000001</v>
      </c>
      <c r="J172" s="12">
        <v>-14.9</v>
      </c>
      <c r="K172" s="43" t="s">
        <v>739</v>
      </c>
      <c r="L172" s="9" t="str">
        <f t="shared" si="28"/>
        <v>Yes</v>
      </c>
    </row>
    <row r="173" spans="1:12" x14ac:dyDescent="0.25">
      <c r="A173" s="44" t="s">
        <v>466</v>
      </c>
      <c r="B173" s="35" t="s">
        <v>213</v>
      </c>
      <c r="C173" s="8">
        <v>12.962690592</v>
      </c>
      <c r="D173" s="11" t="str">
        <f t="shared" si="25"/>
        <v>N/A</v>
      </c>
      <c r="E173" s="8">
        <v>9.7980505315999995</v>
      </c>
      <c r="F173" s="11" t="str">
        <f t="shared" si="26"/>
        <v>N/A</v>
      </c>
      <c r="G173" s="8">
        <v>8.7804842227000002</v>
      </c>
      <c r="H173" s="11" t="str">
        <f t="shared" si="27"/>
        <v>N/A</v>
      </c>
      <c r="I173" s="12">
        <v>-24.4</v>
      </c>
      <c r="J173" s="12">
        <v>-10.4</v>
      </c>
      <c r="K173" s="43" t="s">
        <v>739</v>
      </c>
      <c r="L173" s="9" t="str">
        <f t="shared" si="28"/>
        <v>Yes</v>
      </c>
    </row>
    <row r="174" spans="1:12" x14ac:dyDescent="0.25">
      <c r="A174" s="2" t="s">
        <v>467</v>
      </c>
      <c r="B174" s="35" t="s">
        <v>213</v>
      </c>
      <c r="C174" s="8">
        <v>5.5912560068000001</v>
      </c>
      <c r="D174" s="11" t="str">
        <f t="shared" si="25"/>
        <v>N/A</v>
      </c>
      <c r="E174" s="8">
        <v>6.8110248211000002</v>
      </c>
      <c r="F174" s="11" t="str">
        <f t="shared" si="26"/>
        <v>N/A</v>
      </c>
      <c r="G174" s="8">
        <v>6.7244728151000004</v>
      </c>
      <c r="H174" s="11" t="str">
        <f t="shared" si="27"/>
        <v>N/A</v>
      </c>
      <c r="I174" s="12">
        <v>21.82</v>
      </c>
      <c r="J174" s="12">
        <v>-1.27</v>
      </c>
      <c r="K174" s="43" t="s">
        <v>739</v>
      </c>
      <c r="L174" s="9" t="str">
        <f t="shared" si="28"/>
        <v>Yes</v>
      </c>
    </row>
    <row r="175" spans="1:12" x14ac:dyDescent="0.25">
      <c r="A175" s="2" t="s">
        <v>468</v>
      </c>
      <c r="B175" s="35" t="s">
        <v>213</v>
      </c>
      <c r="C175" s="8">
        <v>4.7084650246999997</v>
      </c>
      <c r="D175" s="11" t="str">
        <f t="shared" si="25"/>
        <v>N/A</v>
      </c>
      <c r="E175" s="8">
        <v>6.8425951547999997</v>
      </c>
      <c r="F175" s="11" t="str">
        <f t="shared" si="26"/>
        <v>N/A</v>
      </c>
      <c r="G175" s="8">
        <v>6.0715523591</v>
      </c>
      <c r="H175" s="11" t="str">
        <f t="shared" si="27"/>
        <v>N/A</v>
      </c>
      <c r="I175" s="12">
        <v>45.33</v>
      </c>
      <c r="J175" s="12">
        <v>-11.3</v>
      </c>
      <c r="K175" s="43" t="s">
        <v>739</v>
      </c>
      <c r="L175" s="9" t="str">
        <f t="shared" si="28"/>
        <v>Yes</v>
      </c>
    </row>
    <row r="176" spans="1:12" x14ac:dyDescent="0.25">
      <c r="A176" s="2" t="s">
        <v>1362</v>
      </c>
      <c r="B176" s="35" t="s">
        <v>213</v>
      </c>
      <c r="C176" s="8">
        <v>0.95802912070000001</v>
      </c>
      <c r="D176" s="11" t="str">
        <f t="shared" si="25"/>
        <v>N/A</v>
      </c>
      <c r="E176" s="8">
        <v>1.0260310691000001</v>
      </c>
      <c r="F176" s="11" t="str">
        <f t="shared" si="26"/>
        <v>N/A</v>
      </c>
      <c r="G176" s="8">
        <v>0.92628758499999997</v>
      </c>
      <c r="H176" s="11" t="str">
        <f t="shared" si="27"/>
        <v>N/A</v>
      </c>
      <c r="I176" s="12">
        <v>7.0979999999999999</v>
      </c>
      <c r="J176" s="12">
        <v>-9.7200000000000006</v>
      </c>
      <c r="K176" s="43" t="s">
        <v>739</v>
      </c>
      <c r="L176" s="9" t="str">
        <f t="shared" si="28"/>
        <v>Yes</v>
      </c>
    </row>
    <row r="177" spans="1:12" x14ac:dyDescent="0.25">
      <c r="A177" s="2" t="s">
        <v>1363</v>
      </c>
      <c r="B177" s="35" t="s">
        <v>213</v>
      </c>
      <c r="C177" s="8">
        <v>8.8877062267000007</v>
      </c>
      <c r="D177" s="11" t="str">
        <f t="shared" si="25"/>
        <v>N/A</v>
      </c>
      <c r="E177" s="8">
        <v>8.6857630251</v>
      </c>
      <c r="F177" s="11" t="str">
        <f t="shared" si="26"/>
        <v>N/A</v>
      </c>
      <c r="G177" s="8">
        <v>8.3028651199999999</v>
      </c>
      <c r="H177" s="11" t="str">
        <f t="shared" si="27"/>
        <v>N/A</v>
      </c>
      <c r="I177" s="12">
        <v>-2.27</v>
      </c>
      <c r="J177" s="12">
        <v>-4.41</v>
      </c>
      <c r="K177" s="43" t="s">
        <v>739</v>
      </c>
      <c r="L177" s="9" t="str">
        <f t="shared" si="28"/>
        <v>Yes</v>
      </c>
    </row>
    <row r="178" spans="1:12" x14ac:dyDescent="0.25">
      <c r="A178" s="2" t="s">
        <v>1364</v>
      </c>
      <c r="B178" s="35" t="s">
        <v>213</v>
      </c>
      <c r="C178" s="8">
        <v>3.9613668676999998</v>
      </c>
      <c r="D178" s="11" t="str">
        <f t="shared" si="25"/>
        <v>N/A</v>
      </c>
      <c r="E178" s="8">
        <v>2.6352433616000002</v>
      </c>
      <c r="F178" s="11" t="str">
        <f t="shared" si="26"/>
        <v>N/A</v>
      </c>
      <c r="G178" s="8">
        <v>2.5378735029000001</v>
      </c>
      <c r="H178" s="11" t="str">
        <f t="shared" si="27"/>
        <v>N/A</v>
      </c>
      <c r="I178" s="12">
        <v>-33.5</v>
      </c>
      <c r="J178" s="12">
        <v>-3.69</v>
      </c>
      <c r="K178" s="43" t="s">
        <v>739</v>
      </c>
      <c r="L178" s="9" t="str">
        <f t="shared" si="28"/>
        <v>Yes</v>
      </c>
    </row>
    <row r="179" spans="1:12" x14ac:dyDescent="0.25">
      <c r="A179" s="2" t="s">
        <v>1365</v>
      </c>
      <c r="B179" s="35" t="s">
        <v>213</v>
      </c>
      <c r="C179" s="8">
        <v>7.9148214499999994E-2</v>
      </c>
      <c r="D179" s="11" t="str">
        <f t="shared" si="25"/>
        <v>N/A</v>
      </c>
      <c r="E179" s="8">
        <v>5.2383127799999998E-2</v>
      </c>
      <c r="F179" s="11" t="str">
        <f t="shared" si="26"/>
        <v>N/A</v>
      </c>
      <c r="G179" s="8">
        <v>3.9670886199999998E-2</v>
      </c>
      <c r="H179" s="11" t="str">
        <f t="shared" si="27"/>
        <v>N/A</v>
      </c>
      <c r="I179" s="12">
        <v>-33.799999999999997</v>
      </c>
      <c r="J179" s="12">
        <v>-24.3</v>
      </c>
      <c r="K179" s="43" t="s">
        <v>739</v>
      </c>
      <c r="L179" s="9" t="str">
        <f t="shared" si="28"/>
        <v>Yes</v>
      </c>
    </row>
    <row r="180" spans="1:12" x14ac:dyDescent="0.25">
      <c r="A180" s="2" t="s">
        <v>1366</v>
      </c>
      <c r="B180" s="35" t="s">
        <v>213</v>
      </c>
      <c r="C180" s="8">
        <v>6.7460790699999995E-2</v>
      </c>
      <c r="D180" s="11" t="str">
        <f t="shared" si="25"/>
        <v>N/A</v>
      </c>
      <c r="E180" s="8">
        <v>9.6223994399999999E-2</v>
      </c>
      <c r="F180" s="11" t="str">
        <f t="shared" si="26"/>
        <v>N/A</v>
      </c>
      <c r="G180" s="8">
        <v>6.8779515599999994E-2</v>
      </c>
      <c r="H180" s="11" t="str">
        <f t="shared" si="27"/>
        <v>N/A</v>
      </c>
      <c r="I180" s="12">
        <v>42.64</v>
      </c>
      <c r="J180" s="12">
        <v>-28.5</v>
      </c>
      <c r="K180" s="43" t="s">
        <v>739</v>
      </c>
      <c r="L180" s="9" t="str">
        <f t="shared" si="28"/>
        <v>Yes</v>
      </c>
    </row>
    <row r="181" spans="1:12" x14ac:dyDescent="0.25">
      <c r="A181" s="2" t="s">
        <v>86</v>
      </c>
      <c r="B181" s="35" t="s">
        <v>213</v>
      </c>
      <c r="C181" s="8">
        <v>5.1179039300999998</v>
      </c>
      <c r="D181" s="11" t="str">
        <f t="shared" si="25"/>
        <v>N/A</v>
      </c>
      <c r="E181" s="8">
        <v>18.204857444999998</v>
      </c>
      <c r="F181" s="11" t="str">
        <f t="shared" si="26"/>
        <v>N/A</v>
      </c>
      <c r="G181" s="8">
        <v>6.0908535342999999</v>
      </c>
      <c r="H181" s="11" t="str">
        <f t="shared" si="27"/>
        <v>N/A</v>
      </c>
      <c r="I181" s="12">
        <v>255.7</v>
      </c>
      <c r="J181" s="12">
        <v>-66.5</v>
      </c>
      <c r="K181" s="43" t="s">
        <v>739</v>
      </c>
      <c r="L181" s="9" t="str">
        <f t="shared" si="28"/>
        <v>No</v>
      </c>
    </row>
    <row r="182" spans="1:12" x14ac:dyDescent="0.25">
      <c r="A182" s="2" t="s">
        <v>87</v>
      </c>
      <c r="B182" s="35" t="s">
        <v>213</v>
      </c>
      <c r="C182" s="8">
        <v>54.885111809000001</v>
      </c>
      <c r="D182" s="11" t="str">
        <f t="shared" si="25"/>
        <v>N/A</v>
      </c>
      <c r="E182" s="8">
        <v>67.256715790000001</v>
      </c>
      <c r="F182" s="11" t="str">
        <f t="shared" si="26"/>
        <v>N/A</v>
      </c>
      <c r="G182" s="8">
        <v>61.148377723000003</v>
      </c>
      <c r="H182" s="11" t="str">
        <f t="shared" si="27"/>
        <v>N/A</v>
      </c>
      <c r="I182" s="12">
        <v>22.54</v>
      </c>
      <c r="J182" s="12">
        <v>-9.08</v>
      </c>
      <c r="K182" s="43" t="s">
        <v>739</v>
      </c>
      <c r="L182" s="9" t="str">
        <f t="shared" si="28"/>
        <v>Yes</v>
      </c>
    </row>
    <row r="183" spans="1:12" x14ac:dyDescent="0.25">
      <c r="A183" s="2" t="s">
        <v>469</v>
      </c>
      <c r="B183" s="35" t="s">
        <v>213</v>
      </c>
      <c r="C183" s="8">
        <v>62.087546566999997</v>
      </c>
      <c r="D183" s="11" t="str">
        <f t="shared" si="25"/>
        <v>N/A</v>
      </c>
      <c r="E183" s="8">
        <v>42.049896937</v>
      </c>
      <c r="F183" s="11" t="str">
        <f t="shared" si="26"/>
        <v>N/A</v>
      </c>
      <c r="G183" s="8">
        <v>40.138270292000001</v>
      </c>
      <c r="H183" s="11" t="str">
        <f t="shared" si="27"/>
        <v>N/A</v>
      </c>
      <c r="I183" s="12">
        <v>-32.299999999999997</v>
      </c>
      <c r="J183" s="12">
        <v>-4.55</v>
      </c>
      <c r="K183" s="43" t="s">
        <v>739</v>
      </c>
      <c r="L183" s="9" t="str">
        <f t="shared" si="28"/>
        <v>Yes</v>
      </c>
    </row>
    <row r="184" spans="1:12" x14ac:dyDescent="0.25">
      <c r="A184" s="2" t="s">
        <v>470</v>
      </c>
      <c r="B184" s="35" t="s">
        <v>213</v>
      </c>
      <c r="C184" s="8">
        <v>82.478795900999998</v>
      </c>
      <c r="D184" s="11" t="str">
        <f t="shared" si="25"/>
        <v>N/A</v>
      </c>
      <c r="E184" s="8">
        <v>80.824861757999997</v>
      </c>
      <c r="F184" s="11" t="str">
        <f t="shared" si="26"/>
        <v>N/A</v>
      </c>
      <c r="G184" s="8">
        <v>75.981259683999994</v>
      </c>
      <c r="H184" s="11" t="str">
        <f t="shared" si="27"/>
        <v>N/A</v>
      </c>
      <c r="I184" s="12">
        <v>-2.0099999999999998</v>
      </c>
      <c r="J184" s="12">
        <v>-5.99</v>
      </c>
      <c r="K184" s="43" t="s">
        <v>739</v>
      </c>
      <c r="L184" s="9" t="str">
        <f t="shared" si="28"/>
        <v>Yes</v>
      </c>
    </row>
    <row r="185" spans="1:12" x14ac:dyDescent="0.25">
      <c r="A185" s="2" t="s">
        <v>471</v>
      </c>
      <c r="B185" s="35" t="s">
        <v>213</v>
      </c>
      <c r="C185" s="8">
        <v>50.392914349999998</v>
      </c>
      <c r="D185" s="11" t="str">
        <f t="shared" si="25"/>
        <v>N/A</v>
      </c>
      <c r="E185" s="8">
        <v>55.731384194</v>
      </c>
      <c r="F185" s="11" t="str">
        <f t="shared" si="26"/>
        <v>N/A</v>
      </c>
      <c r="G185" s="8">
        <v>51.890034364000002</v>
      </c>
      <c r="H185" s="11" t="str">
        <f t="shared" si="27"/>
        <v>N/A</v>
      </c>
      <c r="I185" s="12">
        <v>10.59</v>
      </c>
      <c r="J185" s="12">
        <v>-6.89</v>
      </c>
      <c r="K185" s="43" t="s">
        <v>739</v>
      </c>
      <c r="L185" s="9" t="str">
        <f t="shared" si="28"/>
        <v>Yes</v>
      </c>
    </row>
    <row r="186" spans="1:12" x14ac:dyDescent="0.25">
      <c r="A186" s="2" t="s">
        <v>472</v>
      </c>
      <c r="B186" s="35" t="s">
        <v>213</v>
      </c>
      <c r="C186" s="8">
        <v>47.546812570999997</v>
      </c>
      <c r="D186" s="11" t="str">
        <f t="shared" si="25"/>
        <v>N/A</v>
      </c>
      <c r="E186" s="8">
        <v>70.785640612999998</v>
      </c>
      <c r="F186" s="11" t="str">
        <f t="shared" si="26"/>
        <v>N/A</v>
      </c>
      <c r="G186" s="8">
        <v>61.652982973</v>
      </c>
      <c r="H186" s="11" t="str">
        <f t="shared" si="27"/>
        <v>N/A</v>
      </c>
      <c r="I186" s="12">
        <v>48.88</v>
      </c>
      <c r="J186" s="12">
        <v>-12.9</v>
      </c>
      <c r="K186" s="43" t="s">
        <v>739</v>
      </c>
      <c r="L186" s="9" t="str">
        <f t="shared" si="28"/>
        <v>Yes</v>
      </c>
    </row>
    <row r="187" spans="1:12" x14ac:dyDescent="0.25">
      <c r="A187" s="2" t="s">
        <v>116</v>
      </c>
      <c r="B187" s="35" t="s">
        <v>213</v>
      </c>
      <c r="C187" s="8">
        <v>68.252169999000003</v>
      </c>
      <c r="D187" s="11" t="str">
        <f t="shared" si="25"/>
        <v>N/A</v>
      </c>
      <c r="E187" s="8">
        <v>82.631363397000001</v>
      </c>
      <c r="F187" s="11" t="str">
        <f t="shared" si="26"/>
        <v>N/A</v>
      </c>
      <c r="G187" s="8">
        <v>76.829601955000001</v>
      </c>
      <c r="H187" s="11" t="str">
        <f t="shared" si="27"/>
        <v>N/A</v>
      </c>
      <c r="I187" s="12">
        <v>21.07</v>
      </c>
      <c r="J187" s="12">
        <v>-7.02</v>
      </c>
      <c r="K187" s="43" t="s">
        <v>739</v>
      </c>
      <c r="L187" s="9" t="str">
        <f t="shared" si="28"/>
        <v>Yes</v>
      </c>
    </row>
    <row r="188" spans="1:12" x14ac:dyDescent="0.25">
      <c r="A188" s="2" t="s">
        <v>473</v>
      </c>
      <c r="B188" s="35" t="s">
        <v>213</v>
      </c>
      <c r="C188" s="8">
        <v>67.841937200999993</v>
      </c>
      <c r="D188" s="11" t="str">
        <f t="shared" si="25"/>
        <v>N/A</v>
      </c>
      <c r="E188" s="8">
        <v>75.641481271000004</v>
      </c>
      <c r="F188" s="11" t="str">
        <f t="shared" si="26"/>
        <v>N/A</v>
      </c>
      <c r="G188" s="8">
        <v>70.251944425999994</v>
      </c>
      <c r="H188" s="11" t="str">
        <f t="shared" si="27"/>
        <v>N/A</v>
      </c>
      <c r="I188" s="12">
        <v>11.5</v>
      </c>
      <c r="J188" s="12">
        <v>-7.13</v>
      </c>
      <c r="K188" s="43" t="s">
        <v>739</v>
      </c>
      <c r="L188" s="9" t="str">
        <f t="shared" si="28"/>
        <v>Yes</v>
      </c>
    </row>
    <row r="189" spans="1:12" x14ac:dyDescent="0.25">
      <c r="A189" s="2" t="s">
        <v>474</v>
      </c>
      <c r="B189" s="35" t="s">
        <v>213</v>
      </c>
      <c r="C189" s="8">
        <v>87.788400254999999</v>
      </c>
      <c r="D189" s="11" t="str">
        <f t="shared" si="25"/>
        <v>N/A</v>
      </c>
      <c r="E189" s="8">
        <v>88.936646303000003</v>
      </c>
      <c r="F189" s="11" t="str">
        <f t="shared" si="26"/>
        <v>N/A</v>
      </c>
      <c r="G189" s="8">
        <v>84.498850759999996</v>
      </c>
      <c r="H189" s="11" t="str">
        <f t="shared" si="27"/>
        <v>N/A</v>
      </c>
      <c r="I189" s="12">
        <v>1.3080000000000001</v>
      </c>
      <c r="J189" s="12">
        <v>-4.99</v>
      </c>
      <c r="K189" s="43" t="s">
        <v>739</v>
      </c>
      <c r="L189" s="9" t="str">
        <f t="shared" si="28"/>
        <v>Yes</v>
      </c>
    </row>
    <row r="190" spans="1:12" x14ac:dyDescent="0.25">
      <c r="A190" s="2" t="s">
        <v>475</v>
      </c>
      <c r="B190" s="35" t="s">
        <v>213</v>
      </c>
      <c r="C190" s="8">
        <v>71.120324131000004</v>
      </c>
      <c r="D190" s="11" t="str">
        <f t="shared" si="25"/>
        <v>N/A</v>
      </c>
      <c r="E190" s="8">
        <v>81.644586568999998</v>
      </c>
      <c r="F190" s="11" t="str">
        <f t="shared" si="26"/>
        <v>N/A</v>
      </c>
      <c r="G190" s="8">
        <v>78.119187828999998</v>
      </c>
      <c r="H190" s="11" t="str">
        <f t="shared" si="27"/>
        <v>N/A</v>
      </c>
      <c r="I190" s="12">
        <v>14.8</v>
      </c>
      <c r="J190" s="12">
        <v>-4.32</v>
      </c>
      <c r="K190" s="43" t="s">
        <v>739</v>
      </c>
      <c r="L190" s="9" t="str">
        <f t="shared" si="28"/>
        <v>Yes</v>
      </c>
    </row>
    <row r="191" spans="1:12" x14ac:dyDescent="0.25">
      <c r="A191" s="2" t="s">
        <v>476</v>
      </c>
      <c r="B191" s="35" t="s">
        <v>213</v>
      </c>
      <c r="C191" s="8">
        <v>58.580192617000002</v>
      </c>
      <c r="D191" s="11" t="str">
        <f t="shared" si="25"/>
        <v>N/A</v>
      </c>
      <c r="E191" s="8">
        <v>79.342029131000004</v>
      </c>
      <c r="F191" s="11" t="str">
        <f t="shared" si="26"/>
        <v>N/A</v>
      </c>
      <c r="G191" s="8">
        <v>70.353862484000004</v>
      </c>
      <c r="H191" s="11" t="str">
        <f t="shared" si="27"/>
        <v>N/A</v>
      </c>
      <c r="I191" s="12">
        <v>35.44</v>
      </c>
      <c r="J191" s="12">
        <v>-11.3</v>
      </c>
      <c r="K191" s="43" t="s">
        <v>739</v>
      </c>
      <c r="L191" s="9" t="str">
        <f t="shared" si="28"/>
        <v>Yes</v>
      </c>
    </row>
    <row r="192" spans="1:12" x14ac:dyDescent="0.25">
      <c r="A192" s="2" t="s">
        <v>1367</v>
      </c>
      <c r="B192" s="35" t="s">
        <v>213</v>
      </c>
      <c r="C192" s="36">
        <v>6.6059226677999998</v>
      </c>
      <c r="D192" s="11" t="str">
        <f t="shared" si="25"/>
        <v>N/A</v>
      </c>
      <c r="E192" s="36">
        <v>6.2436802294999998</v>
      </c>
      <c r="F192" s="11" t="str">
        <f t="shared" si="26"/>
        <v>N/A</v>
      </c>
      <c r="G192" s="36">
        <v>5.9454419151</v>
      </c>
      <c r="H192" s="11" t="str">
        <f t="shared" si="27"/>
        <v>N/A</v>
      </c>
      <c r="I192" s="12">
        <v>-5.48</v>
      </c>
      <c r="J192" s="12">
        <v>-4.78</v>
      </c>
      <c r="K192" s="43" t="s">
        <v>739</v>
      </c>
      <c r="L192" s="9" t="str">
        <f t="shared" si="28"/>
        <v>Yes</v>
      </c>
    </row>
    <row r="193" spans="1:12" x14ac:dyDescent="0.25">
      <c r="A193" s="2" t="s">
        <v>1368</v>
      </c>
      <c r="B193" s="35" t="s">
        <v>213</v>
      </c>
      <c r="C193" s="36">
        <v>8.3976861893999999</v>
      </c>
      <c r="D193" s="11" t="str">
        <f t="shared" si="25"/>
        <v>N/A</v>
      </c>
      <c r="E193" s="36">
        <v>7.3960843372999996</v>
      </c>
      <c r="F193" s="11" t="str">
        <f t="shared" si="26"/>
        <v>N/A</v>
      </c>
      <c r="G193" s="36">
        <v>7.6804635762000002</v>
      </c>
      <c r="H193" s="11" t="str">
        <f t="shared" si="27"/>
        <v>N/A</v>
      </c>
      <c r="I193" s="12">
        <v>-11.9</v>
      </c>
      <c r="J193" s="12">
        <v>3.8450000000000002</v>
      </c>
      <c r="K193" s="43" t="s">
        <v>739</v>
      </c>
      <c r="L193" s="9" t="str">
        <f t="shared" si="28"/>
        <v>Yes</v>
      </c>
    </row>
    <row r="194" spans="1:12" x14ac:dyDescent="0.25">
      <c r="A194" s="2" t="s">
        <v>1369</v>
      </c>
      <c r="B194" s="35" t="s">
        <v>213</v>
      </c>
      <c r="C194" s="36">
        <v>10.364750378</v>
      </c>
      <c r="D194" s="11" t="str">
        <f t="shared" si="25"/>
        <v>N/A</v>
      </c>
      <c r="E194" s="36">
        <v>9.3012404501999999</v>
      </c>
      <c r="F194" s="11" t="str">
        <f t="shared" si="26"/>
        <v>N/A</v>
      </c>
      <c r="G194" s="36">
        <v>9.0836330183000005</v>
      </c>
      <c r="H194" s="11" t="str">
        <f t="shared" si="27"/>
        <v>N/A</v>
      </c>
      <c r="I194" s="12">
        <v>-10.3</v>
      </c>
      <c r="J194" s="12">
        <v>-2.34</v>
      </c>
      <c r="K194" s="43" t="s">
        <v>739</v>
      </c>
      <c r="L194" s="9" t="str">
        <f t="shared" si="28"/>
        <v>Yes</v>
      </c>
    </row>
    <row r="195" spans="1:12" x14ac:dyDescent="0.25">
      <c r="A195" s="2" t="s">
        <v>1370</v>
      </c>
      <c r="B195" s="35" t="s">
        <v>213</v>
      </c>
      <c r="C195" s="36">
        <v>4.3187563195000003</v>
      </c>
      <c r="D195" s="11" t="str">
        <f t="shared" si="25"/>
        <v>N/A</v>
      </c>
      <c r="E195" s="36">
        <v>4.4653013772000003</v>
      </c>
      <c r="F195" s="11" t="str">
        <f t="shared" si="26"/>
        <v>N/A</v>
      </c>
      <c r="G195" s="36">
        <v>4.3652313822000002</v>
      </c>
      <c r="H195" s="11" t="str">
        <f t="shared" si="27"/>
        <v>N/A</v>
      </c>
      <c r="I195" s="12">
        <v>3.3929999999999998</v>
      </c>
      <c r="J195" s="12">
        <v>-2.2400000000000002</v>
      </c>
      <c r="K195" s="43" t="s">
        <v>739</v>
      </c>
      <c r="L195" s="9" t="str">
        <f t="shared" si="28"/>
        <v>Yes</v>
      </c>
    </row>
    <row r="196" spans="1:12" x14ac:dyDescent="0.25">
      <c r="A196" s="2" t="s">
        <v>1371</v>
      </c>
      <c r="B196" s="35" t="s">
        <v>213</v>
      </c>
      <c r="C196" s="36">
        <v>4.6249505264000002</v>
      </c>
      <c r="D196" s="11" t="str">
        <f t="shared" si="25"/>
        <v>N/A</v>
      </c>
      <c r="E196" s="36">
        <v>4.5098345587999997</v>
      </c>
      <c r="F196" s="11" t="str">
        <f t="shared" si="26"/>
        <v>N/A</v>
      </c>
      <c r="G196" s="36">
        <v>4.2511818749000003</v>
      </c>
      <c r="H196" s="11" t="str">
        <f t="shared" si="27"/>
        <v>N/A</v>
      </c>
      <c r="I196" s="12">
        <v>-2.4900000000000002</v>
      </c>
      <c r="J196" s="12">
        <v>-5.74</v>
      </c>
      <c r="K196" s="43" t="s">
        <v>739</v>
      </c>
      <c r="L196" s="9" t="str">
        <f t="shared" si="28"/>
        <v>Yes</v>
      </c>
    </row>
    <row r="197" spans="1:12" x14ac:dyDescent="0.25">
      <c r="A197" s="2" t="s">
        <v>1372</v>
      </c>
      <c r="B197" s="35" t="s">
        <v>213</v>
      </c>
      <c r="C197" s="36">
        <v>170.78812227</v>
      </c>
      <c r="D197" s="11" t="str">
        <f t="shared" si="25"/>
        <v>N/A</v>
      </c>
      <c r="E197" s="36">
        <v>179.68975713</v>
      </c>
      <c r="F197" s="11" t="str">
        <f t="shared" si="26"/>
        <v>N/A</v>
      </c>
      <c r="G197" s="36">
        <v>168.23955999</v>
      </c>
      <c r="H197" s="11" t="str">
        <f t="shared" si="27"/>
        <v>N/A</v>
      </c>
      <c r="I197" s="12">
        <v>5.2119999999999997</v>
      </c>
      <c r="J197" s="12">
        <v>-6.37</v>
      </c>
      <c r="K197" s="43" t="s">
        <v>739</v>
      </c>
      <c r="L197" s="9" t="str">
        <f t="shared" si="28"/>
        <v>Yes</v>
      </c>
    </row>
    <row r="198" spans="1:12" x14ac:dyDescent="0.25">
      <c r="A198" s="2" t="s">
        <v>1373</v>
      </c>
      <c r="B198" s="35" t="s">
        <v>213</v>
      </c>
      <c r="C198" s="36">
        <v>231.39670659000001</v>
      </c>
      <c r="D198" s="11" t="str">
        <f t="shared" si="25"/>
        <v>N/A</v>
      </c>
      <c r="E198" s="36">
        <v>247.73895254000001</v>
      </c>
      <c r="F198" s="11" t="str">
        <f t="shared" si="26"/>
        <v>N/A</v>
      </c>
      <c r="G198" s="36">
        <v>228.11449159</v>
      </c>
      <c r="H198" s="11" t="str">
        <f t="shared" si="27"/>
        <v>N/A</v>
      </c>
      <c r="I198" s="12">
        <v>7.0620000000000003</v>
      </c>
      <c r="J198" s="12">
        <v>-7.92</v>
      </c>
      <c r="K198" s="43" t="s">
        <v>739</v>
      </c>
      <c r="L198" s="9" t="str">
        <f t="shared" si="28"/>
        <v>Yes</v>
      </c>
    </row>
    <row r="199" spans="1:12" x14ac:dyDescent="0.25">
      <c r="A199" s="2" t="s">
        <v>1374</v>
      </c>
      <c r="B199" s="35" t="s">
        <v>213</v>
      </c>
      <c r="C199" s="36">
        <v>157.99430692999999</v>
      </c>
      <c r="D199" s="11" t="str">
        <f t="shared" si="25"/>
        <v>N/A</v>
      </c>
      <c r="E199" s="36">
        <v>163.39890043</v>
      </c>
      <c r="F199" s="11" t="str">
        <f t="shared" si="26"/>
        <v>N/A</v>
      </c>
      <c r="G199" s="36">
        <v>153.40133101999999</v>
      </c>
      <c r="H199" s="11" t="str">
        <f t="shared" si="27"/>
        <v>N/A</v>
      </c>
      <c r="I199" s="12">
        <v>3.4209999999999998</v>
      </c>
      <c r="J199" s="12">
        <v>-6.12</v>
      </c>
      <c r="K199" s="43" t="s">
        <v>739</v>
      </c>
      <c r="L199" s="9" t="str">
        <f t="shared" si="28"/>
        <v>Yes</v>
      </c>
    </row>
    <row r="200" spans="1:12" x14ac:dyDescent="0.25">
      <c r="A200" s="2" t="s">
        <v>1375</v>
      </c>
      <c r="B200" s="35" t="s">
        <v>213</v>
      </c>
      <c r="C200" s="36">
        <v>124.375</v>
      </c>
      <c r="D200" s="11" t="str">
        <f t="shared" si="25"/>
        <v>N/A</v>
      </c>
      <c r="E200" s="36">
        <v>71.313953487999996</v>
      </c>
      <c r="F200" s="11" t="str">
        <f t="shared" si="26"/>
        <v>N/A</v>
      </c>
      <c r="G200" s="36">
        <v>74.103896104</v>
      </c>
      <c r="H200" s="11" t="str">
        <f t="shared" si="27"/>
        <v>N/A</v>
      </c>
      <c r="I200" s="12">
        <v>-42.7</v>
      </c>
      <c r="J200" s="12">
        <v>3.9119999999999999</v>
      </c>
      <c r="K200" s="43" t="s">
        <v>739</v>
      </c>
      <c r="L200" s="9" t="str">
        <f t="shared" si="28"/>
        <v>Yes</v>
      </c>
    </row>
    <row r="201" spans="1:12" x14ac:dyDescent="0.25">
      <c r="A201" s="2" t="s">
        <v>1376</v>
      </c>
      <c r="B201" s="35" t="s">
        <v>213</v>
      </c>
      <c r="C201" s="36">
        <v>52.066298343</v>
      </c>
      <c r="D201" s="11" t="str">
        <f t="shared" si="25"/>
        <v>N/A</v>
      </c>
      <c r="E201" s="36">
        <v>45.705882353</v>
      </c>
      <c r="F201" s="11" t="str">
        <f t="shared" si="26"/>
        <v>N/A</v>
      </c>
      <c r="G201" s="36">
        <v>40.251968503999997</v>
      </c>
      <c r="H201" s="11" t="str">
        <f t="shared" si="27"/>
        <v>N/A</v>
      </c>
      <c r="I201" s="12">
        <v>-12.2</v>
      </c>
      <c r="J201" s="12">
        <v>-11.9</v>
      </c>
      <c r="K201" s="43" t="s">
        <v>739</v>
      </c>
      <c r="L201" s="9" t="str">
        <f t="shared" si="28"/>
        <v>Yes</v>
      </c>
    </row>
    <row r="202" spans="1:12" x14ac:dyDescent="0.25">
      <c r="A202" s="2" t="s">
        <v>28</v>
      </c>
      <c r="B202" s="35" t="s">
        <v>213</v>
      </c>
      <c r="C202" s="8">
        <v>0.93409931040000005</v>
      </c>
      <c r="D202" s="11" t="str">
        <f t="shared" si="25"/>
        <v>N/A</v>
      </c>
      <c r="E202" s="8">
        <v>1.1575624014999999</v>
      </c>
      <c r="F202" s="11" t="str">
        <f t="shared" si="26"/>
        <v>N/A</v>
      </c>
      <c r="G202" s="8">
        <v>1.2547998453</v>
      </c>
      <c r="H202" s="11" t="str">
        <f t="shared" si="27"/>
        <v>N/A</v>
      </c>
      <c r="I202" s="12">
        <v>23.92</v>
      </c>
      <c r="J202" s="12">
        <v>8.4</v>
      </c>
      <c r="K202" s="43" t="s">
        <v>739</v>
      </c>
      <c r="L202" s="9" t="str">
        <f t="shared" si="28"/>
        <v>Yes</v>
      </c>
    </row>
    <row r="203" spans="1:12" x14ac:dyDescent="0.25">
      <c r="A203" s="2" t="s">
        <v>123</v>
      </c>
      <c r="B203" s="35" t="s">
        <v>213</v>
      </c>
      <c r="C203" s="36">
        <v>11</v>
      </c>
      <c r="D203" s="11" t="str">
        <f t="shared" ref="D203:D213" si="29">IF($B203="N/A","N/A",IF(C203&gt;10,"No",IF(C203&lt;-10,"No","Yes")))</f>
        <v>N/A</v>
      </c>
      <c r="E203" s="36">
        <v>11</v>
      </c>
      <c r="F203" s="11" t="str">
        <f t="shared" ref="F203:F213" si="30">IF($B203="N/A","N/A",IF(E203&gt;10,"No",IF(E203&lt;-10,"No","Yes")))</f>
        <v>N/A</v>
      </c>
      <c r="G203" s="36">
        <v>11</v>
      </c>
      <c r="H203" s="11" t="str">
        <f t="shared" ref="H203:H213" si="31">IF($B203="N/A","N/A",IF(G203&gt;10,"No",IF(G203&lt;-10,"No","Yes")))</f>
        <v>N/A</v>
      </c>
      <c r="I203" s="12">
        <v>-25</v>
      </c>
      <c r="J203" s="12">
        <v>-66.7</v>
      </c>
      <c r="K203" s="14" t="s">
        <v>213</v>
      </c>
      <c r="L203" s="9" t="str">
        <f t="shared" ref="L203:L213" si="32">IF(J203="Div by 0", "N/A", IF(K203="N/A","N/A", IF(J203&gt;VALUE(MID(K203,1,2)), "No", IF(J203&lt;-1*VALUE(MID(K203,1,2)), "No", "Yes"))))</f>
        <v>N/A</v>
      </c>
    </row>
    <row r="204" spans="1:12" x14ac:dyDescent="0.25">
      <c r="A204" s="2" t="s">
        <v>124</v>
      </c>
      <c r="B204" s="35" t="s">
        <v>213</v>
      </c>
      <c r="C204" s="36">
        <v>17</v>
      </c>
      <c r="D204" s="11" t="str">
        <f t="shared" si="29"/>
        <v>N/A</v>
      </c>
      <c r="E204" s="36">
        <v>13</v>
      </c>
      <c r="F204" s="11" t="str">
        <f t="shared" si="30"/>
        <v>N/A</v>
      </c>
      <c r="G204" s="36">
        <v>11</v>
      </c>
      <c r="H204" s="11" t="str">
        <f t="shared" si="31"/>
        <v>N/A</v>
      </c>
      <c r="I204" s="12">
        <v>-23.5</v>
      </c>
      <c r="J204" s="12">
        <v>-38.5</v>
      </c>
      <c r="K204" s="14" t="s">
        <v>213</v>
      </c>
      <c r="L204" s="9" t="str">
        <f t="shared" si="32"/>
        <v>N/A</v>
      </c>
    </row>
    <row r="205" spans="1:12" ht="25" x14ac:dyDescent="0.25">
      <c r="A205" s="2" t="s">
        <v>1624</v>
      </c>
      <c r="B205" s="35" t="s">
        <v>213</v>
      </c>
      <c r="C205" s="36">
        <v>0</v>
      </c>
      <c r="D205" s="11" t="str">
        <f t="shared" si="29"/>
        <v>N/A</v>
      </c>
      <c r="E205" s="36">
        <v>11</v>
      </c>
      <c r="F205" s="11" t="str">
        <f t="shared" si="30"/>
        <v>N/A</v>
      </c>
      <c r="G205" s="36">
        <v>11</v>
      </c>
      <c r="H205" s="11" t="str">
        <f t="shared" si="31"/>
        <v>N/A</v>
      </c>
      <c r="I205" s="12" t="s">
        <v>1746</v>
      </c>
      <c r="J205" s="12">
        <v>100</v>
      </c>
      <c r="K205" s="14" t="s">
        <v>213</v>
      </c>
      <c r="L205" s="9" t="str">
        <f t="shared" si="32"/>
        <v>N/A</v>
      </c>
    </row>
    <row r="206" spans="1:12" ht="25" x14ac:dyDescent="0.25">
      <c r="A206" s="2" t="s">
        <v>1377</v>
      </c>
      <c r="B206" s="35" t="s">
        <v>213</v>
      </c>
      <c r="C206" s="36">
        <v>304</v>
      </c>
      <c r="D206" s="11" t="str">
        <f t="shared" si="29"/>
        <v>N/A</v>
      </c>
      <c r="E206" s="36">
        <v>241</v>
      </c>
      <c r="F206" s="11" t="str">
        <f t="shared" si="30"/>
        <v>N/A</v>
      </c>
      <c r="G206" s="36">
        <v>226</v>
      </c>
      <c r="H206" s="11" t="str">
        <f t="shared" si="31"/>
        <v>N/A</v>
      </c>
      <c r="I206" s="12">
        <v>-20.7</v>
      </c>
      <c r="J206" s="12">
        <v>-6.22</v>
      </c>
      <c r="K206" s="14" t="s">
        <v>213</v>
      </c>
      <c r="L206" s="9" t="str">
        <f t="shared" si="32"/>
        <v>N/A</v>
      </c>
    </row>
    <row r="207" spans="1:12" x14ac:dyDescent="0.25">
      <c r="A207" s="2" t="s">
        <v>1625</v>
      </c>
      <c r="B207" s="35" t="s">
        <v>213</v>
      </c>
      <c r="C207" s="36">
        <v>25</v>
      </c>
      <c r="D207" s="11" t="str">
        <f t="shared" si="29"/>
        <v>N/A</v>
      </c>
      <c r="E207" s="36">
        <v>22</v>
      </c>
      <c r="F207" s="11" t="str">
        <f t="shared" si="30"/>
        <v>N/A</v>
      </c>
      <c r="G207" s="36">
        <v>25</v>
      </c>
      <c r="H207" s="11" t="str">
        <f t="shared" si="31"/>
        <v>N/A</v>
      </c>
      <c r="I207" s="12">
        <v>-12</v>
      </c>
      <c r="J207" s="12">
        <v>13.64</v>
      </c>
      <c r="K207" s="14" t="s">
        <v>213</v>
      </c>
      <c r="L207" s="9" t="str">
        <f t="shared" si="32"/>
        <v>N/A</v>
      </c>
    </row>
    <row r="208" spans="1:12" x14ac:dyDescent="0.25">
      <c r="A208" s="2" t="s">
        <v>1626</v>
      </c>
      <c r="B208" s="35" t="s">
        <v>213</v>
      </c>
      <c r="C208" s="36">
        <v>164</v>
      </c>
      <c r="D208" s="11" t="str">
        <f t="shared" si="29"/>
        <v>N/A</v>
      </c>
      <c r="E208" s="36">
        <v>108</v>
      </c>
      <c r="F208" s="11" t="str">
        <f t="shared" si="30"/>
        <v>N/A</v>
      </c>
      <c r="G208" s="36">
        <v>145</v>
      </c>
      <c r="H208" s="11" t="str">
        <f t="shared" si="31"/>
        <v>N/A</v>
      </c>
      <c r="I208" s="12">
        <v>-34.1</v>
      </c>
      <c r="J208" s="12">
        <v>34.26</v>
      </c>
      <c r="K208" s="14" t="s">
        <v>213</v>
      </c>
      <c r="L208" s="9" t="str">
        <f t="shared" si="32"/>
        <v>N/A</v>
      </c>
    </row>
    <row r="209" spans="1:12" x14ac:dyDescent="0.25">
      <c r="A209" s="2" t="s">
        <v>125</v>
      </c>
      <c r="B209" s="35" t="s">
        <v>213</v>
      </c>
      <c r="C209" s="45">
        <v>3021768</v>
      </c>
      <c r="D209" s="11" t="str">
        <f t="shared" si="29"/>
        <v>N/A</v>
      </c>
      <c r="E209" s="45">
        <v>3028372</v>
      </c>
      <c r="F209" s="11" t="str">
        <f t="shared" si="30"/>
        <v>N/A</v>
      </c>
      <c r="G209" s="45">
        <v>1094366</v>
      </c>
      <c r="H209" s="11" t="str">
        <f t="shared" si="31"/>
        <v>N/A</v>
      </c>
      <c r="I209" s="12">
        <v>0.2185</v>
      </c>
      <c r="J209" s="12">
        <v>-63.9</v>
      </c>
      <c r="K209" s="14" t="s">
        <v>213</v>
      </c>
      <c r="L209" s="9" t="str">
        <f t="shared" si="32"/>
        <v>N/A</v>
      </c>
    </row>
    <row r="210" spans="1:12" x14ac:dyDescent="0.25">
      <c r="A210" s="44" t="s">
        <v>1621</v>
      </c>
      <c r="B210" s="35" t="s">
        <v>213</v>
      </c>
      <c r="C210" s="45">
        <v>491412</v>
      </c>
      <c r="D210" s="11" t="str">
        <f t="shared" si="29"/>
        <v>N/A</v>
      </c>
      <c r="E210" s="45">
        <v>579917</v>
      </c>
      <c r="F210" s="11" t="str">
        <f t="shared" si="30"/>
        <v>N/A</v>
      </c>
      <c r="G210" s="45">
        <v>582619</v>
      </c>
      <c r="H210" s="11" t="str">
        <f t="shared" si="31"/>
        <v>N/A</v>
      </c>
      <c r="I210" s="12">
        <v>18.010000000000002</v>
      </c>
      <c r="J210" s="12">
        <v>0.46589999999999998</v>
      </c>
      <c r="K210" s="14" t="s">
        <v>213</v>
      </c>
      <c r="L210" s="9" t="str">
        <f t="shared" si="32"/>
        <v>N/A</v>
      </c>
    </row>
    <row r="211" spans="1:12" x14ac:dyDescent="0.25">
      <c r="A211" s="44" t="s">
        <v>1378</v>
      </c>
      <c r="B211" s="35" t="s">
        <v>213</v>
      </c>
      <c r="C211" s="45">
        <v>631566</v>
      </c>
      <c r="D211" s="11" t="str">
        <f t="shared" si="29"/>
        <v>N/A</v>
      </c>
      <c r="E211" s="45">
        <v>584514</v>
      </c>
      <c r="F211" s="11" t="str">
        <f t="shared" si="30"/>
        <v>N/A</v>
      </c>
      <c r="G211" s="45">
        <v>478126</v>
      </c>
      <c r="H211" s="11" t="str">
        <f t="shared" si="31"/>
        <v>N/A</v>
      </c>
      <c r="I211" s="12">
        <v>-7.45</v>
      </c>
      <c r="J211" s="12">
        <v>-18.2</v>
      </c>
      <c r="K211" s="14" t="s">
        <v>213</v>
      </c>
      <c r="L211" s="9" t="str">
        <f t="shared" si="32"/>
        <v>N/A</v>
      </c>
    </row>
    <row r="212" spans="1:12" x14ac:dyDescent="0.25">
      <c r="A212" s="44" t="s">
        <v>1615</v>
      </c>
      <c r="B212" s="35" t="s">
        <v>213</v>
      </c>
      <c r="C212" s="45">
        <v>3010245</v>
      </c>
      <c r="D212" s="11" t="str">
        <f t="shared" si="29"/>
        <v>N/A</v>
      </c>
      <c r="E212" s="45">
        <v>3015243</v>
      </c>
      <c r="F212" s="11" t="str">
        <f t="shared" si="30"/>
        <v>N/A</v>
      </c>
      <c r="G212" s="45">
        <v>947118</v>
      </c>
      <c r="H212" s="11" t="str">
        <f t="shared" si="31"/>
        <v>N/A</v>
      </c>
      <c r="I212" s="12">
        <v>0.16600000000000001</v>
      </c>
      <c r="J212" s="12">
        <v>-68.599999999999994</v>
      </c>
      <c r="K212" s="14" t="s">
        <v>213</v>
      </c>
      <c r="L212" s="9" t="str">
        <f t="shared" si="32"/>
        <v>N/A</v>
      </c>
    </row>
    <row r="213" spans="1:12" x14ac:dyDescent="0.25">
      <c r="A213" s="44" t="s">
        <v>1616</v>
      </c>
      <c r="B213" s="35" t="s">
        <v>213</v>
      </c>
      <c r="C213" s="45">
        <v>446045</v>
      </c>
      <c r="D213" s="11" t="str">
        <f t="shared" si="29"/>
        <v>N/A</v>
      </c>
      <c r="E213" s="45">
        <v>398831</v>
      </c>
      <c r="F213" s="11" t="str">
        <f t="shared" si="30"/>
        <v>N/A</v>
      </c>
      <c r="G213" s="45">
        <v>403990</v>
      </c>
      <c r="H213" s="11" t="str">
        <f t="shared" si="31"/>
        <v>N/A</v>
      </c>
      <c r="I213" s="12">
        <v>-10.6</v>
      </c>
      <c r="J213" s="12">
        <v>1.294</v>
      </c>
      <c r="K213" s="14" t="s">
        <v>213</v>
      </c>
      <c r="L213" s="9" t="str">
        <f t="shared" si="32"/>
        <v>N/A</v>
      </c>
    </row>
    <row r="214" spans="1:12" ht="25" x14ac:dyDescent="0.25">
      <c r="A214" s="2" t="s">
        <v>1379</v>
      </c>
      <c r="B214" s="35" t="s">
        <v>213</v>
      </c>
      <c r="C214" s="45">
        <v>9477166</v>
      </c>
      <c r="D214" s="11" t="str">
        <f t="shared" ref="D214:D228" si="33">IF($B214="N/A","N/A",IF(C214&gt;10,"No",IF(C214&lt;-10,"No","Yes")))</f>
        <v>N/A</v>
      </c>
      <c r="E214" s="45">
        <v>9798153</v>
      </c>
      <c r="F214" s="11" t="str">
        <f t="shared" ref="F214:F228" si="34">IF($B214="N/A","N/A",IF(E214&gt;10,"No",IF(E214&lt;-10,"No","Yes")))</f>
        <v>N/A</v>
      </c>
      <c r="G214" s="45">
        <v>10469947</v>
      </c>
      <c r="H214" s="11" t="str">
        <f t="shared" ref="H214:H228" si="35">IF($B214="N/A","N/A",IF(G214&gt;10,"No",IF(G214&lt;-10,"No","Yes")))</f>
        <v>N/A</v>
      </c>
      <c r="I214" s="12">
        <v>3.387</v>
      </c>
      <c r="J214" s="12">
        <v>6.8559999999999999</v>
      </c>
      <c r="K214" s="43" t="s">
        <v>739</v>
      </c>
      <c r="L214" s="9" t="str">
        <f t="shared" ref="L214:L228" si="36">IF(J214="Div by 0", "N/A", IF(K214="N/A","N/A", IF(J214&gt;VALUE(MID(K214,1,2)), "No", IF(J214&lt;-1*VALUE(MID(K214,1,2)), "No", "Yes"))))</f>
        <v>Yes</v>
      </c>
    </row>
    <row r="215" spans="1:12" x14ac:dyDescent="0.25">
      <c r="A215" s="4" t="s">
        <v>649</v>
      </c>
      <c r="B215" s="35" t="s">
        <v>213</v>
      </c>
      <c r="C215" s="36">
        <v>36282</v>
      </c>
      <c r="D215" s="11" t="str">
        <f t="shared" si="33"/>
        <v>N/A</v>
      </c>
      <c r="E215" s="36">
        <v>35147</v>
      </c>
      <c r="F215" s="11" t="str">
        <f t="shared" si="34"/>
        <v>N/A</v>
      </c>
      <c r="G215" s="36">
        <v>36277</v>
      </c>
      <c r="H215" s="11" t="str">
        <f t="shared" si="35"/>
        <v>N/A</v>
      </c>
      <c r="I215" s="12">
        <v>-3.13</v>
      </c>
      <c r="J215" s="12">
        <v>3.2149999999999999</v>
      </c>
      <c r="K215" s="43" t="s">
        <v>739</v>
      </c>
      <c r="L215" s="9" t="str">
        <f t="shared" si="36"/>
        <v>Yes</v>
      </c>
    </row>
    <row r="216" spans="1:12" x14ac:dyDescent="0.25">
      <c r="A216" s="4" t="s">
        <v>1380</v>
      </c>
      <c r="B216" s="35" t="s">
        <v>213</v>
      </c>
      <c r="C216" s="45">
        <v>261.20847802999998</v>
      </c>
      <c r="D216" s="11" t="str">
        <f t="shared" si="33"/>
        <v>N/A</v>
      </c>
      <c r="E216" s="45">
        <v>278.77636783000003</v>
      </c>
      <c r="F216" s="11" t="str">
        <f t="shared" si="34"/>
        <v>N/A</v>
      </c>
      <c r="G216" s="45">
        <v>288.61115859</v>
      </c>
      <c r="H216" s="11" t="str">
        <f t="shared" si="35"/>
        <v>N/A</v>
      </c>
      <c r="I216" s="12">
        <v>6.726</v>
      </c>
      <c r="J216" s="12">
        <v>3.528</v>
      </c>
      <c r="K216" s="43" t="s">
        <v>739</v>
      </c>
      <c r="L216" s="9" t="str">
        <f t="shared" si="36"/>
        <v>Yes</v>
      </c>
    </row>
    <row r="217" spans="1:12" ht="25" x14ac:dyDescent="0.25">
      <c r="A217" s="2" t="s">
        <v>1381</v>
      </c>
      <c r="B217" s="35" t="s">
        <v>213</v>
      </c>
      <c r="C217" s="45">
        <v>0</v>
      </c>
      <c r="D217" s="11" t="str">
        <f t="shared" si="33"/>
        <v>N/A</v>
      </c>
      <c r="E217" s="45">
        <v>0</v>
      </c>
      <c r="F217" s="11" t="str">
        <f t="shared" si="34"/>
        <v>N/A</v>
      </c>
      <c r="G217" s="45">
        <v>0</v>
      </c>
      <c r="H217" s="11" t="str">
        <f t="shared" si="35"/>
        <v>N/A</v>
      </c>
      <c r="I217" s="12" t="s">
        <v>1746</v>
      </c>
      <c r="J217" s="12" t="s">
        <v>1746</v>
      </c>
      <c r="K217" s="43" t="s">
        <v>739</v>
      </c>
      <c r="L217" s="9" t="str">
        <f t="shared" si="36"/>
        <v>N/A</v>
      </c>
    </row>
    <row r="218" spans="1:12" x14ac:dyDescent="0.25">
      <c r="A218" s="4" t="s">
        <v>516</v>
      </c>
      <c r="B218" s="35" t="s">
        <v>213</v>
      </c>
      <c r="C218" s="36">
        <v>0</v>
      </c>
      <c r="D218" s="11" t="str">
        <f t="shared" si="33"/>
        <v>N/A</v>
      </c>
      <c r="E218" s="36">
        <v>0</v>
      </c>
      <c r="F218" s="11" t="str">
        <f t="shared" si="34"/>
        <v>N/A</v>
      </c>
      <c r="G218" s="36">
        <v>0</v>
      </c>
      <c r="H218" s="11" t="str">
        <f t="shared" si="35"/>
        <v>N/A</v>
      </c>
      <c r="I218" s="12" t="s">
        <v>1746</v>
      </c>
      <c r="J218" s="12" t="s">
        <v>1746</v>
      </c>
      <c r="K218" s="43" t="s">
        <v>739</v>
      </c>
      <c r="L218" s="9" t="str">
        <f t="shared" si="36"/>
        <v>N/A</v>
      </c>
    </row>
    <row r="219" spans="1:12" x14ac:dyDescent="0.25">
      <c r="A219" s="2" t="s">
        <v>1382</v>
      </c>
      <c r="B219" s="35" t="s">
        <v>213</v>
      </c>
      <c r="C219" s="45" t="s">
        <v>1746</v>
      </c>
      <c r="D219" s="11" t="str">
        <f t="shared" si="33"/>
        <v>N/A</v>
      </c>
      <c r="E219" s="45" t="s">
        <v>1746</v>
      </c>
      <c r="F219" s="11" t="str">
        <f t="shared" si="34"/>
        <v>N/A</v>
      </c>
      <c r="G219" s="45" t="s">
        <v>1746</v>
      </c>
      <c r="H219" s="11" t="str">
        <f t="shared" si="35"/>
        <v>N/A</v>
      </c>
      <c r="I219" s="12" t="s">
        <v>1746</v>
      </c>
      <c r="J219" s="12" t="s">
        <v>1746</v>
      </c>
      <c r="K219" s="43" t="s">
        <v>739</v>
      </c>
      <c r="L219" s="9" t="str">
        <f t="shared" si="36"/>
        <v>N/A</v>
      </c>
    </row>
    <row r="220" spans="1:12" ht="25" x14ac:dyDescent="0.25">
      <c r="A220" s="2" t="s">
        <v>1383</v>
      </c>
      <c r="B220" s="35" t="s">
        <v>213</v>
      </c>
      <c r="C220" s="45">
        <v>3434591</v>
      </c>
      <c r="D220" s="11" t="str">
        <f t="shared" si="33"/>
        <v>N/A</v>
      </c>
      <c r="E220" s="45">
        <v>0</v>
      </c>
      <c r="F220" s="11" t="str">
        <f t="shared" si="34"/>
        <v>N/A</v>
      </c>
      <c r="G220" s="45">
        <v>0</v>
      </c>
      <c r="H220" s="11" t="str">
        <f t="shared" si="35"/>
        <v>N/A</v>
      </c>
      <c r="I220" s="12">
        <v>-100</v>
      </c>
      <c r="J220" s="12" t="s">
        <v>1746</v>
      </c>
      <c r="K220" s="43" t="s">
        <v>739</v>
      </c>
      <c r="L220" s="9" t="str">
        <f t="shared" si="36"/>
        <v>N/A</v>
      </c>
    </row>
    <row r="221" spans="1:12" x14ac:dyDescent="0.25">
      <c r="A221" s="4" t="s">
        <v>517</v>
      </c>
      <c r="B221" s="35" t="s">
        <v>213</v>
      </c>
      <c r="C221" s="36">
        <v>13958</v>
      </c>
      <c r="D221" s="11" t="str">
        <f t="shared" si="33"/>
        <v>N/A</v>
      </c>
      <c r="E221" s="36">
        <v>0</v>
      </c>
      <c r="F221" s="11" t="str">
        <f t="shared" si="34"/>
        <v>N/A</v>
      </c>
      <c r="G221" s="36">
        <v>0</v>
      </c>
      <c r="H221" s="11" t="str">
        <f t="shared" si="35"/>
        <v>N/A</v>
      </c>
      <c r="I221" s="12">
        <v>-100</v>
      </c>
      <c r="J221" s="12" t="s">
        <v>1746</v>
      </c>
      <c r="K221" s="43" t="s">
        <v>739</v>
      </c>
      <c r="L221" s="9" t="str">
        <f t="shared" si="36"/>
        <v>N/A</v>
      </c>
    </row>
    <row r="222" spans="1:12" ht="25" x14ac:dyDescent="0.25">
      <c r="A222" s="2" t="s">
        <v>1384</v>
      </c>
      <c r="B222" s="35" t="s">
        <v>213</v>
      </c>
      <c r="C222" s="45">
        <v>246.06612695000001</v>
      </c>
      <c r="D222" s="11" t="str">
        <f t="shared" si="33"/>
        <v>N/A</v>
      </c>
      <c r="E222" s="45" t="s">
        <v>1746</v>
      </c>
      <c r="F222" s="11" t="str">
        <f t="shared" si="34"/>
        <v>N/A</v>
      </c>
      <c r="G222" s="45" t="s">
        <v>1746</v>
      </c>
      <c r="H222" s="11" t="str">
        <f t="shared" si="35"/>
        <v>N/A</v>
      </c>
      <c r="I222" s="12" t="s">
        <v>1746</v>
      </c>
      <c r="J222" s="12" t="s">
        <v>1746</v>
      </c>
      <c r="K222" s="43" t="s">
        <v>739</v>
      </c>
      <c r="L222" s="9" t="str">
        <f t="shared" si="36"/>
        <v>N/A</v>
      </c>
    </row>
    <row r="223" spans="1:12" ht="25" x14ac:dyDescent="0.25">
      <c r="A223" s="2" t="s">
        <v>1385</v>
      </c>
      <c r="B223" s="35" t="s">
        <v>213</v>
      </c>
      <c r="C223" s="45">
        <v>10373</v>
      </c>
      <c r="D223" s="11" t="str">
        <f t="shared" si="33"/>
        <v>N/A</v>
      </c>
      <c r="E223" s="45">
        <v>4046</v>
      </c>
      <c r="F223" s="11" t="str">
        <f t="shared" si="34"/>
        <v>N/A</v>
      </c>
      <c r="G223" s="45">
        <v>3920</v>
      </c>
      <c r="H223" s="11" t="str">
        <f t="shared" si="35"/>
        <v>N/A</v>
      </c>
      <c r="I223" s="12">
        <v>-61</v>
      </c>
      <c r="J223" s="12">
        <v>-3.11</v>
      </c>
      <c r="K223" s="43" t="s">
        <v>739</v>
      </c>
      <c r="L223" s="9" t="str">
        <f t="shared" si="36"/>
        <v>Yes</v>
      </c>
    </row>
    <row r="224" spans="1:12" x14ac:dyDescent="0.25">
      <c r="A224" s="2" t="s">
        <v>518</v>
      </c>
      <c r="B224" s="35" t="s">
        <v>213</v>
      </c>
      <c r="C224" s="36">
        <v>16</v>
      </c>
      <c r="D224" s="11" t="str">
        <f t="shared" si="33"/>
        <v>N/A</v>
      </c>
      <c r="E224" s="36">
        <v>11</v>
      </c>
      <c r="F224" s="11" t="str">
        <f t="shared" si="34"/>
        <v>N/A</v>
      </c>
      <c r="G224" s="36">
        <v>11</v>
      </c>
      <c r="H224" s="11" t="str">
        <f t="shared" si="35"/>
        <v>N/A</v>
      </c>
      <c r="I224" s="12">
        <v>-37.5</v>
      </c>
      <c r="J224" s="12">
        <v>0</v>
      </c>
      <c r="K224" s="43" t="s">
        <v>739</v>
      </c>
      <c r="L224" s="9" t="str">
        <f t="shared" si="36"/>
        <v>Yes</v>
      </c>
    </row>
    <row r="225" spans="1:12" x14ac:dyDescent="0.25">
      <c r="A225" s="2" t="s">
        <v>1386</v>
      </c>
      <c r="B225" s="35" t="s">
        <v>213</v>
      </c>
      <c r="C225" s="45">
        <v>648.3125</v>
      </c>
      <c r="D225" s="11" t="str">
        <f t="shared" si="33"/>
        <v>N/A</v>
      </c>
      <c r="E225" s="45">
        <v>404.6</v>
      </c>
      <c r="F225" s="11" t="str">
        <f t="shared" si="34"/>
        <v>N/A</v>
      </c>
      <c r="G225" s="45">
        <v>392</v>
      </c>
      <c r="H225" s="11" t="str">
        <f t="shared" si="35"/>
        <v>N/A</v>
      </c>
      <c r="I225" s="12">
        <v>-37.6</v>
      </c>
      <c r="J225" s="12">
        <v>-3.11</v>
      </c>
      <c r="K225" s="43" t="s">
        <v>739</v>
      </c>
      <c r="L225" s="9" t="str">
        <f t="shared" si="36"/>
        <v>Yes</v>
      </c>
    </row>
    <row r="226" spans="1:12" ht="25" x14ac:dyDescent="0.25">
      <c r="A226" s="2" t="s">
        <v>1387</v>
      </c>
      <c r="B226" s="35" t="s">
        <v>213</v>
      </c>
      <c r="C226" s="45">
        <v>173493542</v>
      </c>
      <c r="D226" s="11" t="str">
        <f t="shared" si="33"/>
        <v>N/A</v>
      </c>
      <c r="E226" s="45">
        <v>133290437</v>
      </c>
      <c r="F226" s="11" t="str">
        <f t="shared" si="34"/>
        <v>N/A</v>
      </c>
      <c r="G226" s="45">
        <v>146620031</v>
      </c>
      <c r="H226" s="11" t="str">
        <f t="shared" si="35"/>
        <v>N/A</v>
      </c>
      <c r="I226" s="12">
        <v>-23.2</v>
      </c>
      <c r="J226" s="12">
        <v>10</v>
      </c>
      <c r="K226" s="43" t="s">
        <v>739</v>
      </c>
      <c r="L226" s="9" t="str">
        <f t="shared" si="36"/>
        <v>Yes</v>
      </c>
    </row>
    <row r="227" spans="1:12" ht="25" x14ac:dyDescent="0.25">
      <c r="A227" s="2" t="s">
        <v>519</v>
      </c>
      <c r="B227" s="35" t="s">
        <v>213</v>
      </c>
      <c r="C227" s="36">
        <v>3525</v>
      </c>
      <c r="D227" s="11" t="str">
        <f t="shared" si="33"/>
        <v>N/A</v>
      </c>
      <c r="E227" s="36">
        <v>2725</v>
      </c>
      <c r="F227" s="11" t="str">
        <f t="shared" si="34"/>
        <v>N/A</v>
      </c>
      <c r="G227" s="36">
        <v>2989</v>
      </c>
      <c r="H227" s="11" t="str">
        <f t="shared" si="35"/>
        <v>N/A</v>
      </c>
      <c r="I227" s="12">
        <v>-22.7</v>
      </c>
      <c r="J227" s="12">
        <v>9.6880000000000006</v>
      </c>
      <c r="K227" s="43" t="s">
        <v>739</v>
      </c>
      <c r="L227" s="9" t="str">
        <f t="shared" si="36"/>
        <v>Yes</v>
      </c>
    </row>
    <row r="228" spans="1:12" ht="25" x14ac:dyDescent="0.25">
      <c r="A228" s="2" t="s">
        <v>1388</v>
      </c>
      <c r="B228" s="35" t="s">
        <v>213</v>
      </c>
      <c r="C228" s="45">
        <v>49218.026099000002</v>
      </c>
      <c r="D228" s="11" t="str">
        <f t="shared" si="33"/>
        <v>N/A</v>
      </c>
      <c r="E228" s="45">
        <v>48913.921835000001</v>
      </c>
      <c r="F228" s="11" t="str">
        <f t="shared" si="34"/>
        <v>N/A</v>
      </c>
      <c r="G228" s="45">
        <v>49053.205419999998</v>
      </c>
      <c r="H228" s="11" t="str">
        <f t="shared" si="35"/>
        <v>N/A</v>
      </c>
      <c r="I228" s="12">
        <v>-0.61799999999999999</v>
      </c>
      <c r="J228" s="12">
        <v>0.2848</v>
      </c>
      <c r="K228" s="43" t="s">
        <v>739</v>
      </c>
      <c r="L228" s="9" t="str">
        <f t="shared" si="36"/>
        <v>Yes</v>
      </c>
    </row>
    <row r="229" spans="1:12" x14ac:dyDescent="0.25">
      <c r="A229" s="2" t="s">
        <v>1389</v>
      </c>
      <c r="B229" s="35" t="s">
        <v>213</v>
      </c>
      <c r="C229" s="14">
        <v>279045237</v>
      </c>
      <c r="D229" s="11" t="str">
        <f t="shared" ref="D229:D252" si="37">IF($B229="N/A","N/A",IF(C229&gt;10,"No",IF(C229&lt;-10,"No","Yes")))</f>
        <v>N/A</v>
      </c>
      <c r="E229" s="14">
        <v>241296960</v>
      </c>
      <c r="F229" s="11" t="str">
        <f t="shared" ref="F229:F252" si="38">IF($B229="N/A","N/A",IF(E229&gt;10,"No",IF(E229&lt;-10,"No","Yes")))</f>
        <v>N/A</v>
      </c>
      <c r="G229" s="14">
        <v>272920908</v>
      </c>
      <c r="H229" s="11" t="str">
        <f t="shared" ref="H229:H252" si="39">IF($B229="N/A","N/A",IF(G229&gt;10,"No",IF(G229&lt;-10,"No","Yes")))</f>
        <v>N/A</v>
      </c>
      <c r="I229" s="12">
        <v>-13.5</v>
      </c>
      <c r="J229" s="12">
        <v>13.11</v>
      </c>
      <c r="K229" s="43" t="s">
        <v>739</v>
      </c>
      <c r="L229" s="9" t="str">
        <f t="shared" ref="L229:L252" si="40">IF(J229="Div by 0", "N/A", IF(K229="N/A","N/A", IF(J229&gt;VALUE(MID(K229,1,2)), "No", IF(J229&lt;-1*VALUE(MID(K229,1,2)), "No", "Yes"))))</f>
        <v>Yes</v>
      </c>
    </row>
    <row r="230" spans="1:12" x14ac:dyDescent="0.25">
      <c r="A230" s="4" t="s">
        <v>1390</v>
      </c>
      <c r="B230" s="35" t="s">
        <v>213</v>
      </c>
      <c r="C230" s="1">
        <v>18705</v>
      </c>
      <c r="D230" s="11" t="str">
        <f t="shared" si="37"/>
        <v>N/A</v>
      </c>
      <c r="E230" s="1">
        <v>17758</v>
      </c>
      <c r="F230" s="11" t="str">
        <f t="shared" si="38"/>
        <v>N/A</v>
      </c>
      <c r="G230" s="1">
        <v>19054</v>
      </c>
      <c r="H230" s="11" t="str">
        <f t="shared" si="39"/>
        <v>N/A</v>
      </c>
      <c r="I230" s="12">
        <v>-5.0599999999999996</v>
      </c>
      <c r="J230" s="12">
        <v>7.298</v>
      </c>
      <c r="K230" s="43" t="s">
        <v>739</v>
      </c>
      <c r="L230" s="9" t="str">
        <f t="shared" si="40"/>
        <v>Yes</v>
      </c>
    </row>
    <row r="231" spans="1:12" x14ac:dyDescent="0.25">
      <c r="A231" s="4" t="s">
        <v>1391</v>
      </c>
      <c r="B231" s="35" t="s">
        <v>213</v>
      </c>
      <c r="C231" s="14">
        <v>14918.216359</v>
      </c>
      <c r="D231" s="11" t="str">
        <f t="shared" si="37"/>
        <v>N/A</v>
      </c>
      <c r="E231" s="14">
        <v>13588.070728999999</v>
      </c>
      <c r="F231" s="11" t="str">
        <f t="shared" si="38"/>
        <v>N/A</v>
      </c>
      <c r="G231" s="14">
        <v>14323.549281</v>
      </c>
      <c r="H231" s="11" t="str">
        <f t="shared" si="39"/>
        <v>N/A</v>
      </c>
      <c r="I231" s="12">
        <v>-8.92</v>
      </c>
      <c r="J231" s="12">
        <v>5.4130000000000003</v>
      </c>
      <c r="K231" s="43" t="s">
        <v>739</v>
      </c>
      <c r="L231" s="9" t="str">
        <f t="shared" si="40"/>
        <v>Yes</v>
      </c>
    </row>
    <row r="232" spans="1:12" x14ac:dyDescent="0.25">
      <c r="A232" s="4" t="s">
        <v>1392</v>
      </c>
      <c r="B232" s="35" t="s">
        <v>213</v>
      </c>
      <c r="C232" s="14">
        <v>9103.9004107000001</v>
      </c>
      <c r="D232" s="11" t="str">
        <f t="shared" si="37"/>
        <v>N/A</v>
      </c>
      <c r="E232" s="14">
        <v>8979.3739836999994</v>
      </c>
      <c r="F232" s="11" t="str">
        <f t="shared" si="38"/>
        <v>N/A</v>
      </c>
      <c r="G232" s="14">
        <v>9592.6642929999998</v>
      </c>
      <c r="H232" s="11" t="str">
        <f t="shared" si="39"/>
        <v>N/A</v>
      </c>
      <c r="I232" s="12">
        <v>-1.37</v>
      </c>
      <c r="J232" s="12">
        <v>6.83</v>
      </c>
      <c r="K232" s="43" t="s">
        <v>739</v>
      </c>
      <c r="L232" s="9" t="str">
        <f t="shared" si="40"/>
        <v>Yes</v>
      </c>
    </row>
    <row r="233" spans="1:12" ht="25" x14ac:dyDescent="0.25">
      <c r="A233" s="4" t="s">
        <v>1393</v>
      </c>
      <c r="B233" s="35" t="s">
        <v>213</v>
      </c>
      <c r="C233" s="14">
        <v>19226.688553</v>
      </c>
      <c r="D233" s="11" t="str">
        <f t="shared" si="37"/>
        <v>N/A</v>
      </c>
      <c r="E233" s="14">
        <v>17315.317258999999</v>
      </c>
      <c r="F233" s="11" t="str">
        <f t="shared" si="38"/>
        <v>N/A</v>
      </c>
      <c r="G233" s="14">
        <v>18332.52116</v>
      </c>
      <c r="H233" s="11" t="str">
        <f t="shared" si="39"/>
        <v>N/A</v>
      </c>
      <c r="I233" s="12">
        <v>-9.94</v>
      </c>
      <c r="J233" s="12">
        <v>5.875</v>
      </c>
      <c r="K233" s="43" t="s">
        <v>739</v>
      </c>
      <c r="L233" s="9" t="str">
        <f t="shared" si="40"/>
        <v>Yes</v>
      </c>
    </row>
    <row r="234" spans="1:12" x14ac:dyDescent="0.25">
      <c r="A234" s="4" t="s">
        <v>1394</v>
      </c>
      <c r="B234" s="35" t="s">
        <v>213</v>
      </c>
      <c r="C234" s="14">
        <v>2469.495778</v>
      </c>
      <c r="D234" s="11" t="str">
        <f t="shared" si="37"/>
        <v>N/A</v>
      </c>
      <c r="E234" s="14">
        <v>1565.0639888000001</v>
      </c>
      <c r="F234" s="11" t="str">
        <f t="shared" si="38"/>
        <v>N/A</v>
      </c>
      <c r="G234" s="14">
        <v>1215.0240034000001</v>
      </c>
      <c r="H234" s="11" t="str">
        <f t="shared" si="39"/>
        <v>N/A</v>
      </c>
      <c r="I234" s="12">
        <v>-36.6</v>
      </c>
      <c r="J234" s="12">
        <v>-22.4</v>
      </c>
      <c r="K234" s="43" t="s">
        <v>739</v>
      </c>
      <c r="L234" s="9" t="str">
        <f t="shared" si="40"/>
        <v>Yes</v>
      </c>
    </row>
    <row r="235" spans="1:12" x14ac:dyDescent="0.25">
      <c r="A235" s="4" t="s">
        <v>1395</v>
      </c>
      <c r="B235" s="35" t="s">
        <v>213</v>
      </c>
      <c r="C235" s="14">
        <v>1044.436796</v>
      </c>
      <c r="D235" s="11" t="str">
        <f t="shared" si="37"/>
        <v>N/A</v>
      </c>
      <c r="E235" s="14">
        <v>986.52624494999998</v>
      </c>
      <c r="F235" s="11" t="str">
        <f t="shared" si="38"/>
        <v>N/A</v>
      </c>
      <c r="G235" s="14">
        <v>1250.6388718999999</v>
      </c>
      <c r="H235" s="11" t="str">
        <f t="shared" si="39"/>
        <v>N/A</v>
      </c>
      <c r="I235" s="12">
        <v>-5.54</v>
      </c>
      <c r="J235" s="12">
        <v>26.77</v>
      </c>
      <c r="K235" s="43" t="s">
        <v>739</v>
      </c>
      <c r="L235" s="9" t="str">
        <f t="shared" si="40"/>
        <v>Yes</v>
      </c>
    </row>
    <row r="236" spans="1:12" x14ac:dyDescent="0.25">
      <c r="A236" s="4" t="s">
        <v>1396</v>
      </c>
      <c r="B236" s="35" t="s">
        <v>213</v>
      </c>
      <c r="C236" s="11">
        <v>3.1301195987999999</v>
      </c>
      <c r="D236" s="11" t="str">
        <f t="shared" si="37"/>
        <v>N/A</v>
      </c>
      <c r="E236" s="11">
        <v>3.8479957182</v>
      </c>
      <c r="F236" s="11" t="str">
        <f t="shared" si="38"/>
        <v>N/A</v>
      </c>
      <c r="G236" s="11">
        <v>3.5953317671999998</v>
      </c>
      <c r="H236" s="11" t="str">
        <f t="shared" si="39"/>
        <v>N/A</v>
      </c>
      <c r="I236" s="12">
        <v>22.93</v>
      </c>
      <c r="J236" s="12">
        <v>-6.57</v>
      </c>
      <c r="K236" s="43" t="s">
        <v>739</v>
      </c>
      <c r="L236" s="9" t="str">
        <f t="shared" si="40"/>
        <v>Yes</v>
      </c>
    </row>
    <row r="237" spans="1:12" x14ac:dyDescent="0.25">
      <c r="A237" s="4" t="s">
        <v>1397</v>
      </c>
      <c r="B237" s="35" t="s">
        <v>213</v>
      </c>
      <c r="C237" s="11">
        <v>6.4795103778999996</v>
      </c>
      <c r="D237" s="11" t="str">
        <f t="shared" si="37"/>
        <v>N/A</v>
      </c>
      <c r="E237" s="11">
        <v>6.9941005047000004</v>
      </c>
      <c r="F237" s="11" t="str">
        <f t="shared" si="38"/>
        <v>N/A</v>
      </c>
      <c r="G237" s="11">
        <v>6.5346008109999998</v>
      </c>
      <c r="H237" s="11" t="str">
        <f t="shared" si="39"/>
        <v>N/A</v>
      </c>
      <c r="I237" s="12">
        <v>7.9420000000000002</v>
      </c>
      <c r="J237" s="12">
        <v>-6.57</v>
      </c>
      <c r="K237" s="43" t="s">
        <v>739</v>
      </c>
      <c r="L237" s="9" t="str">
        <f t="shared" si="40"/>
        <v>Yes</v>
      </c>
    </row>
    <row r="238" spans="1:12" x14ac:dyDescent="0.25">
      <c r="A238" s="4" t="s">
        <v>1398</v>
      </c>
      <c r="B238" s="35" t="s">
        <v>213</v>
      </c>
      <c r="C238" s="11">
        <v>13.380399078</v>
      </c>
      <c r="D238" s="11" t="str">
        <f t="shared" si="37"/>
        <v>N/A</v>
      </c>
      <c r="E238" s="11">
        <v>10.582023358000001</v>
      </c>
      <c r="F238" s="11" t="str">
        <f t="shared" si="38"/>
        <v>N/A</v>
      </c>
      <c r="G238" s="11">
        <v>10.359311778</v>
      </c>
      <c r="H238" s="11" t="str">
        <f t="shared" si="39"/>
        <v>N/A</v>
      </c>
      <c r="I238" s="12">
        <v>-20.9</v>
      </c>
      <c r="J238" s="12">
        <v>-2.1</v>
      </c>
      <c r="K238" s="43" t="s">
        <v>739</v>
      </c>
      <c r="L238" s="9" t="str">
        <f t="shared" si="40"/>
        <v>Yes</v>
      </c>
    </row>
    <row r="239" spans="1:12" x14ac:dyDescent="0.25">
      <c r="A239" s="4" t="s">
        <v>1399</v>
      </c>
      <c r="B239" s="35" t="s">
        <v>213</v>
      </c>
      <c r="C239" s="11">
        <v>1.1716762461000001</v>
      </c>
      <c r="D239" s="11" t="str">
        <f t="shared" si="37"/>
        <v>N/A</v>
      </c>
      <c r="E239" s="11">
        <v>1.3040962387999999</v>
      </c>
      <c r="F239" s="11" t="str">
        <f t="shared" si="38"/>
        <v>N/A</v>
      </c>
      <c r="G239" s="11">
        <v>1.2019763314</v>
      </c>
      <c r="H239" s="11" t="str">
        <f t="shared" si="39"/>
        <v>N/A</v>
      </c>
      <c r="I239" s="12">
        <v>11.3</v>
      </c>
      <c r="J239" s="12">
        <v>-7.83</v>
      </c>
      <c r="K239" s="43" t="s">
        <v>739</v>
      </c>
      <c r="L239" s="9" t="str">
        <f t="shared" si="40"/>
        <v>Yes</v>
      </c>
    </row>
    <row r="240" spans="1:12" x14ac:dyDescent="0.25">
      <c r="A240" s="4" t="s">
        <v>1400</v>
      </c>
      <c r="B240" s="35" t="s">
        <v>213</v>
      </c>
      <c r="C240" s="11">
        <v>0.5955930586</v>
      </c>
      <c r="D240" s="11" t="str">
        <f t="shared" si="37"/>
        <v>N/A</v>
      </c>
      <c r="E240" s="11">
        <v>0.93456768379999999</v>
      </c>
      <c r="F240" s="11" t="str">
        <f t="shared" si="38"/>
        <v>N/A</v>
      </c>
      <c r="G240" s="11">
        <v>0.88330228330000005</v>
      </c>
      <c r="H240" s="11" t="str">
        <f t="shared" si="39"/>
        <v>N/A</v>
      </c>
      <c r="I240" s="12">
        <v>56.91</v>
      </c>
      <c r="J240" s="12">
        <v>-5.49</v>
      </c>
      <c r="K240" s="43" t="s">
        <v>739</v>
      </c>
      <c r="L240" s="9" t="str">
        <f t="shared" si="40"/>
        <v>Yes</v>
      </c>
    </row>
    <row r="241" spans="1:12" x14ac:dyDescent="0.25">
      <c r="A241" s="4" t="s">
        <v>1401</v>
      </c>
      <c r="B241" s="35" t="s">
        <v>213</v>
      </c>
      <c r="C241" s="14">
        <v>173493542</v>
      </c>
      <c r="D241" s="11" t="str">
        <f t="shared" si="37"/>
        <v>N/A</v>
      </c>
      <c r="E241" s="14">
        <v>133290437</v>
      </c>
      <c r="F241" s="11" t="str">
        <f t="shared" si="38"/>
        <v>N/A</v>
      </c>
      <c r="G241" s="14">
        <v>146620031</v>
      </c>
      <c r="H241" s="11" t="str">
        <f t="shared" si="39"/>
        <v>N/A</v>
      </c>
      <c r="I241" s="12">
        <v>-23.2</v>
      </c>
      <c r="J241" s="12">
        <v>10</v>
      </c>
      <c r="K241" s="43" t="s">
        <v>739</v>
      </c>
      <c r="L241" s="9" t="str">
        <f t="shared" si="40"/>
        <v>Yes</v>
      </c>
    </row>
    <row r="242" spans="1:12" x14ac:dyDescent="0.25">
      <c r="A242" s="4" t="s">
        <v>1402</v>
      </c>
      <c r="B242" s="35" t="s">
        <v>213</v>
      </c>
      <c r="C242" s="1">
        <v>3525</v>
      </c>
      <c r="D242" s="11" t="str">
        <f t="shared" si="37"/>
        <v>N/A</v>
      </c>
      <c r="E242" s="1">
        <v>2725</v>
      </c>
      <c r="F242" s="11" t="str">
        <f t="shared" si="38"/>
        <v>N/A</v>
      </c>
      <c r="G242" s="1">
        <v>2989</v>
      </c>
      <c r="H242" s="11" t="str">
        <f t="shared" si="39"/>
        <v>N/A</v>
      </c>
      <c r="I242" s="12">
        <v>-22.7</v>
      </c>
      <c r="J242" s="12">
        <v>9.6880000000000006</v>
      </c>
      <c r="K242" s="43" t="s">
        <v>739</v>
      </c>
      <c r="L242" s="9" t="str">
        <f t="shared" si="40"/>
        <v>Yes</v>
      </c>
    </row>
    <row r="243" spans="1:12" ht="25" x14ac:dyDescent="0.25">
      <c r="A243" s="4" t="s">
        <v>1403</v>
      </c>
      <c r="B243" s="35" t="s">
        <v>213</v>
      </c>
      <c r="C243" s="14">
        <v>49218.026099000002</v>
      </c>
      <c r="D243" s="11" t="str">
        <f t="shared" si="37"/>
        <v>N/A</v>
      </c>
      <c r="E243" s="14">
        <v>48913.921835000001</v>
      </c>
      <c r="F243" s="11" t="str">
        <f t="shared" si="38"/>
        <v>N/A</v>
      </c>
      <c r="G243" s="14">
        <v>49053.205419999998</v>
      </c>
      <c r="H243" s="11" t="str">
        <f t="shared" si="39"/>
        <v>N/A</v>
      </c>
      <c r="I243" s="12">
        <v>-0.61799999999999999</v>
      </c>
      <c r="J243" s="12">
        <v>0.2848</v>
      </c>
      <c r="K243" s="43" t="s">
        <v>739</v>
      </c>
      <c r="L243" s="9" t="str">
        <f t="shared" si="40"/>
        <v>Yes</v>
      </c>
    </row>
    <row r="244" spans="1:12" ht="25" x14ac:dyDescent="0.25">
      <c r="A244" s="4" t="s">
        <v>1404</v>
      </c>
      <c r="B244" s="35" t="s">
        <v>213</v>
      </c>
      <c r="C244" s="14">
        <v>14928.633065</v>
      </c>
      <c r="D244" s="11" t="str">
        <f t="shared" si="37"/>
        <v>N/A</v>
      </c>
      <c r="E244" s="14">
        <v>12599.10687</v>
      </c>
      <c r="F244" s="11" t="str">
        <f t="shared" si="38"/>
        <v>N/A</v>
      </c>
      <c r="G244" s="14">
        <v>17264.690583</v>
      </c>
      <c r="H244" s="11" t="str">
        <f t="shared" si="39"/>
        <v>N/A</v>
      </c>
      <c r="I244" s="12">
        <v>-15.6</v>
      </c>
      <c r="J244" s="12">
        <v>37.03</v>
      </c>
      <c r="K244" s="43" t="s">
        <v>739</v>
      </c>
      <c r="L244" s="9" t="str">
        <f t="shared" si="40"/>
        <v>No</v>
      </c>
    </row>
    <row r="245" spans="1:12" ht="25" x14ac:dyDescent="0.25">
      <c r="A245" s="4" t="s">
        <v>1405</v>
      </c>
      <c r="B245" s="35" t="s">
        <v>213</v>
      </c>
      <c r="C245" s="14">
        <v>52149.892241000001</v>
      </c>
      <c r="D245" s="11" t="str">
        <f t="shared" si="37"/>
        <v>N/A</v>
      </c>
      <c r="E245" s="14">
        <v>53163.274477999999</v>
      </c>
      <c r="F245" s="11" t="str">
        <f t="shared" si="38"/>
        <v>N/A</v>
      </c>
      <c r="G245" s="14">
        <v>51945.396281000001</v>
      </c>
      <c r="H245" s="11" t="str">
        <f t="shared" si="39"/>
        <v>N/A</v>
      </c>
      <c r="I245" s="12">
        <v>1.9430000000000001</v>
      </c>
      <c r="J245" s="12">
        <v>-2.29</v>
      </c>
      <c r="K245" s="43" t="s">
        <v>739</v>
      </c>
      <c r="L245" s="9" t="str">
        <f t="shared" si="40"/>
        <v>Yes</v>
      </c>
    </row>
    <row r="246" spans="1:12" ht="25" x14ac:dyDescent="0.25">
      <c r="A246" s="4" t="s">
        <v>1406</v>
      </c>
      <c r="B246" s="35" t="s">
        <v>213</v>
      </c>
      <c r="C246" s="14">
        <v>10423.285714</v>
      </c>
      <c r="D246" s="11" t="str">
        <f t="shared" si="37"/>
        <v>N/A</v>
      </c>
      <c r="E246" s="14">
        <v>12026.6</v>
      </c>
      <c r="F246" s="11" t="str">
        <f t="shared" si="38"/>
        <v>N/A</v>
      </c>
      <c r="G246" s="14">
        <v>13157.714286</v>
      </c>
      <c r="H246" s="11" t="str">
        <f t="shared" si="39"/>
        <v>N/A</v>
      </c>
      <c r="I246" s="12">
        <v>15.38</v>
      </c>
      <c r="J246" s="12">
        <v>9.4049999999999994</v>
      </c>
      <c r="K246" s="43" t="s">
        <v>739</v>
      </c>
      <c r="L246" s="9" t="str">
        <f t="shared" si="40"/>
        <v>Yes</v>
      </c>
    </row>
    <row r="247" spans="1:12" ht="25" x14ac:dyDescent="0.25">
      <c r="A247" s="4" t="s">
        <v>1407</v>
      </c>
      <c r="B247" s="35" t="s">
        <v>213</v>
      </c>
      <c r="C247" s="14">
        <v>23687.75</v>
      </c>
      <c r="D247" s="11" t="str">
        <f t="shared" si="37"/>
        <v>N/A</v>
      </c>
      <c r="E247" s="14">
        <v>5359.8571429000003</v>
      </c>
      <c r="F247" s="11" t="str">
        <f t="shared" si="38"/>
        <v>N/A</v>
      </c>
      <c r="G247" s="14">
        <v>3735.5</v>
      </c>
      <c r="H247" s="11" t="str">
        <f t="shared" si="39"/>
        <v>N/A</v>
      </c>
      <c r="I247" s="12">
        <v>-77.400000000000006</v>
      </c>
      <c r="J247" s="12">
        <v>-30.3</v>
      </c>
      <c r="K247" s="43" t="s">
        <v>739</v>
      </c>
      <c r="L247" s="9" t="str">
        <f t="shared" si="40"/>
        <v>No</v>
      </c>
    </row>
    <row r="248" spans="1:12" ht="25" x14ac:dyDescent="0.25">
      <c r="A248" s="4" t="s">
        <v>1408</v>
      </c>
      <c r="B248" s="35" t="s">
        <v>213</v>
      </c>
      <c r="C248" s="11">
        <v>0.58987819220000004</v>
      </c>
      <c r="D248" s="11" t="str">
        <f t="shared" si="37"/>
        <v>N/A</v>
      </c>
      <c r="E248" s="11">
        <v>0.59048250550000003</v>
      </c>
      <c r="F248" s="11" t="str">
        <f t="shared" si="38"/>
        <v>N/A</v>
      </c>
      <c r="G248" s="11">
        <v>0.56399950939999999</v>
      </c>
      <c r="H248" s="11" t="str">
        <f t="shared" si="39"/>
        <v>N/A</v>
      </c>
      <c r="I248" s="12">
        <v>0.1024</v>
      </c>
      <c r="J248" s="12">
        <v>-4.4800000000000004</v>
      </c>
      <c r="K248" s="43" t="s">
        <v>739</v>
      </c>
      <c r="L248" s="9" t="str">
        <f t="shared" si="40"/>
        <v>Yes</v>
      </c>
    </row>
    <row r="249" spans="1:12" ht="25" x14ac:dyDescent="0.25">
      <c r="A249" s="4" t="s">
        <v>1409</v>
      </c>
      <c r="B249" s="35" t="s">
        <v>213</v>
      </c>
      <c r="C249" s="11">
        <v>1.6498137307</v>
      </c>
      <c r="D249" s="11" t="str">
        <f t="shared" si="37"/>
        <v>N/A</v>
      </c>
      <c r="E249" s="11">
        <v>1.8622503375999999</v>
      </c>
      <c r="F249" s="11" t="str">
        <f t="shared" si="38"/>
        <v>N/A</v>
      </c>
      <c r="G249" s="11">
        <v>1.4824170711</v>
      </c>
      <c r="H249" s="11" t="str">
        <f t="shared" si="39"/>
        <v>N/A</v>
      </c>
      <c r="I249" s="12">
        <v>12.88</v>
      </c>
      <c r="J249" s="12">
        <v>-20.399999999999999</v>
      </c>
      <c r="K249" s="43" t="s">
        <v>739</v>
      </c>
      <c r="L249" s="9" t="str">
        <f t="shared" si="40"/>
        <v>Yes</v>
      </c>
    </row>
    <row r="250" spans="1:12" ht="25" x14ac:dyDescent="0.25">
      <c r="A250" s="4" t="s">
        <v>1410</v>
      </c>
      <c r="B250" s="35" t="s">
        <v>213</v>
      </c>
      <c r="C250" s="11">
        <v>3.1847820757999998</v>
      </c>
      <c r="D250" s="11" t="str">
        <f t="shared" si="37"/>
        <v>N/A</v>
      </c>
      <c r="E250" s="11">
        <v>1.9647614678</v>
      </c>
      <c r="F250" s="11" t="str">
        <f t="shared" si="38"/>
        <v>N/A</v>
      </c>
      <c r="G250" s="11">
        <v>2.0142902251999999</v>
      </c>
      <c r="H250" s="11" t="str">
        <f t="shared" si="39"/>
        <v>N/A</v>
      </c>
      <c r="I250" s="12">
        <v>-38.299999999999997</v>
      </c>
      <c r="J250" s="12">
        <v>2.5209999999999999</v>
      </c>
      <c r="K250" s="43" t="s">
        <v>739</v>
      </c>
      <c r="L250" s="9" t="str">
        <f t="shared" si="40"/>
        <v>Yes</v>
      </c>
    </row>
    <row r="251" spans="1:12" ht="25" x14ac:dyDescent="0.25">
      <c r="A251" s="4" t="s">
        <v>1411</v>
      </c>
      <c r="B251" s="35" t="s">
        <v>213</v>
      </c>
      <c r="C251" s="11">
        <v>9.8935268E-3</v>
      </c>
      <c r="D251" s="11" t="str">
        <f t="shared" si="37"/>
        <v>N/A</v>
      </c>
      <c r="E251" s="11">
        <v>9.1365921000000003E-3</v>
      </c>
      <c r="F251" s="11" t="str">
        <f t="shared" si="38"/>
        <v>N/A</v>
      </c>
      <c r="G251" s="11">
        <v>1.08193326E-2</v>
      </c>
      <c r="H251" s="11" t="str">
        <f t="shared" si="39"/>
        <v>N/A</v>
      </c>
      <c r="I251" s="12">
        <v>-7.65</v>
      </c>
      <c r="J251" s="12">
        <v>18.420000000000002</v>
      </c>
      <c r="K251" s="43" t="s">
        <v>739</v>
      </c>
      <c r="L251" s="9" t="str">
        <f t="shared" si="40"/>
        <v>Yes</v>
      </c>
    </row>
    <row r="252" spans="1:12" ht="25" x14ac:dyDescent="0.25">
      <c r="A252" s="4" t="s">
        <v>1412</v>
      </c>
      <c r="B252" s="35" t="s">
        <v>213</v>
      </c>
      <c r="C252" s="11">
        <v>2.9816923999999999E-3</v>
      </c>
      <c r="D252" s="11" t="str">
        <f t="shared" si="37"/>
        <v>N/A</v>
      </c>
      <c r="E252" s="11">
        <v>4.4024049999999999E-3</v>
      </c>
      <c r="F252" s="11" t="str">
        <f t="shared" si="38"/>
        <v>N/A</v>
      </c>
      <c r="G252" s="11">
        <v>1.083142E-3</v>
      </c>
      <c r="H252" s="11" t="str">
        <f t="shared" si="39"/>
        <v>N/A</v>
      </c>
      <c r="I252" s="12">
        <v>47.65</v>
      </c>
      <c r="J252" s="12">
        <v>-75.400000000000006</v>
      </c>
      <c r="K252" s="43" t="s">
        <v>739</v>
      </c>
      <c r="L252" s="9" t="str">
        <f t="shared" si="40"/>
        <v>No</v>
      </c>
    </row>
    <row r="253" spans="1:12" x14ac:dyDescent="0.25">
      <c r="A253" s="137" t="s">
        <v>1646</v>
      </c>
      <c r="B253" s="138"/>
      <c r="C253" s="138"/>
      <c r="D253" s="138"/>
      <c r="E253" s="138"/>
      <c r="F253" s="138"/>
      <c r="G253" s="138"/>
      <c r="H253" s="138"/>
      <c r="I253" s="138"/>
      <c r="J253" s="138"/>
      <c r="K253" s="138"/>
      <c r="L253" s="139"/>
    </row>
    <row r="254" spans="1:12" x14ac:dyDescent="0.25">
      <c r="A254" s="132" t="s">
        <v>1644</v>
      </c>
      <c r="B254" s="133"/>
      <c r="C254" s="133"/>
      <c r="D254" s="133"/>
      <c r="E254" s="133"/>
      <c r="F254" s="133"/>
      <c r="G254" s="133"/>
      <c r="H254" s="133"/>
      <c r="I254" s="133"/>
      <c r="J254" s="133"/>
      <c r="K254" s="133"/>
      <c r="L254" s="134"/>
    </row>
    <row r="255" spans="1:12" x14ac:dyDescent="0.25">
      <c r="A255" s="143" t="s">
        <v>1742</v>
      </c>
      <c r="B255" s="144"/>
      <c r="C255" s="144"/>
      <c r="D255" s="144"/>
      <c r="E255" s="144"/>
      <c r="F255" s="144"/>
      <c r="G255" s="144"/>
      <c r="H255" s="144"/>
      <c r="I255" s="144"/>
      <c r="J255" s="144"/>
      <c r="K255" s="144"/>
      <c r="L255" s="145"/>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1608</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4" t="s">
        <v>5</v>
      </c>
      <c r="B6" s="35" t="s">
        <v>213</v>
      </c>
      <c r="C6" s="36">
        <v>231094</v>
      </c>
      <c r="D6" s="11" t="str">
        <f t="shared" ref="D6:D37" si="0">IF($B6="N/A","N/A",IF(C6&gt;10,"No",IF(C6&lt;-10,"No","Yes")))</f>
        <v>N/A</v>
      </c>
      <c r="E6" s="36">
        <v>210457</v>
      </c>
      <c r="F6" s="11" t="str">
        <f t="shared" ref="F6:F37" si="1">IF($B6="N/A","N/A",IF(E6&gt;10,"No",IF(E6&lt;-10,"No","Yes")))</f>
        <v>N/A</v>
      </c>
      <c r="G6" s="36">
        <v>220627</v>
      </c>
      <c r="H6" s="11" t="str">
        <f t="shared" ref="H6:H37" si="2">IF($B6="N/A","N/A",IF(G6&gt;10,"No",IF(G6&lt;-10,"No","Yes")))</f>
        <v>N/A</v>
      </c>
      <c r="I6" s="12">
        <v>-8.93</v>
      </c>
      <c r="J6" s="12">
        <v>4.8319999999999999</v>
      </c>
      <c r="K6" s="43" t="s">
        <v>739</v>
      </c>
      <c r="L6" s="9" t="str">
        <f t="shared" ref="L6:L39" si="3">IF(J6="Div by 0", "N/A", IF(K6="N/A","N/A", IF(J6&gt;VALUE(MID(K6,1,2)), "No", IF(J6&lt;-1*VALUE(MID(K6,1,2)), "No", "Yes"))))</f>
        <v>Yes</v>
      </c>
    </row>
    <row r="7" spans="1:12" x14ac:dyDescent="0.25">
      <c r="A7" s="44" t="s">
        <v>6</v>
      </c>
      <c r="B7" s="35" t="s">
        <v>213</v>
      </c>
      <c r="C7" s="36">
        <v>213626</v>
      </c>
      <c r="D7" s="11" t="str">
        <f t="shared" si="0"/>
        <v>N/A</v>
      </c>
      <c r="E7" s="36">
        <v>200334</v>
      </c>
      <c r="F7" s="11" t="str">
        <f t="shared" si="1"/>
        <v>N/A</v>
      </c>
      <c r="G7" s="36">
        <v>209091</v>
      </c>
      <c r="H7" s="11" t="str">
        <f t="shared" si="2"/>
        <v>N/A</v>
      </c>
      <c r="I7" s="12">
        <v>-6.22</v>
      </c>
      <c r="J7" s="12">
        <v>4.3710000000000004</v>
      </c>
      <c r="K7" s="43" t="s">
        <v>739</v>
      </c>
      <c r="L7" s="9" t="str">
        <f t="shared" si="3"/>
        <v>Yes</v>
      </c>
    </row>
    <row r="8" spans="1:12" x14ac:dyDescent="0.25">
      <c r="A8" s="44" t="s">
        <v>360</v>
      </c>
      <c r="B8" s="35" t="s">
        <v>213</v>
      </c>
      <c r="C8" s="8" t="s">
        <v>213</v>
      </c>
      <c r="D8" s="11" t="str">
        <f t="shared" si="0"/>
        <v>N/A</v>
      </c>
      <c r="E8" s="8">
        <v>95.189991305000007</v>
      </c>
      <c r="F8" s="11" t="str">
        <f t="shared" si="1"/>
        <v>N/A</v>
      </c>
      <c r="G8" s="8">
        <v>94.771265529999994</v>
      </c>
      <c r="H8" s="11" t="str">
        <f t="shared" si="2"/>
        <v>N/A</v>
      </c>
      <c r="I8" s="12" t="s">
        <v>213</v>
      </c>
      <c r="J8" s="12">
        <v>-0.44</v>
      </c>
      <c r="K8" s="43" t="s">
        <v>739</v>
      </c>
      <c r="L8" s="9" t="str">
        <f t="shared" si="3"/>
        <v>Yes</v>
      </c>
    </row>
    <row r="9" spans="1:12" x14ac:dyDescent="0.25">
      <c r="A9" s="4" t="s">
        <v>88</v>
      </c>
      <c r="B9" s="43" t="s">
        <v>213</v>
      </c>
      <c r="C9" s="1">
        <v>209157.65</v>
      </c>
      <c r="D9" s="11" t="str">
        <f t="shared" si="0"/>
        <v>N/A</v>
      </c>
      <c r="E9" s="1">
        <v>174529.71</v>
      </c>
      <c r="F9" s="11" t="str">
        <f t="shared" si="1"/>
        <v>N/A</v>
      </c>
      <c r="G9" s="1">
        <v>199116.79999999999</v>
      </c>
      <c r="H9" s="11" t="str">
        <f t="shared" si="2"/>
        <v>N/A</v>
      </c>
      <c r="I9" s="12">
        <v>-16.600000000000001</v>
      </c>
      <c r="J9" s="12">
        <v>14.09</v>
      </c>
      <c r="K9" s="43" t="s">
        <v>739</v>
      </c>
      <c r="L9" s="9" t="str">
        <f t="shared" si="3"/>
        <v>Yes</v>
      </c>
    </row>
    <row r="10" spans="1:12" x14ac:dyDescent="0.25">
      <c r="A10" s="4" t="s">
        <v>1413</v>
      </c>
      <c r="B10" s="35" t="s">
        <v>213</v>
      </c>
      <c r="C10" s="8">
        <v>1.647381585</v>
      </c>
      <c r="D10" s="11" t="str">
        <f t="shared" si="0"/>
        <v>N/A</v>
      </c>
      <c r="E10" s="8">
        <v>1.3532455561000001</v>
      </c>
      <c r="F10" s="11" t="str">
        <f t="shared" si="1"/>
        <v>N/A</v>
      </c>
      <c r="G10" s="8">
        <v>1.1734737815</v>
      </c>
      <c r="H10" s="11" t="str">
        <f t="shared" si="2"/>
        <v>N/A</v>
      </c>
      <c r="I10" s="12">
        <v>-17.899999999999999</v>
      </c>
      <c r="J10" s="12">
        <v>-13.3</v>
      </c>
      <c r="K10" s="43" t="s">
        <v>739</v>
      </c>
      <c r="L10" s="9" t="str">
        <f t="shared" si="3"/>
        <v>Yes</v>
      </c>
    </row>
    <row r="11" spans="1:12" x14ac:dyDescent="0.25">
      <c r="A11" s="4" t="s">
        <v>1414</v>
      </c>
      <c r="B11" s="35" t="s">
        <v>213</v>
      </c>
      <c r="C11" s="8">
        <v>7.1399517100000004E-2</v>
      </c>
      <c r="D11" s="11" t="str">
        <f t="shared" si="0"/>
        <v>N/A</v>
      </c>
      <c r="E11" s="8">
        <v>7.1273467000000004E-3</v>
      </c>
      <c r="F11" s="11" t="str">
        <f t="shared" si="1"/>
        <v>N/A</v>
      </c>
      <c r="G11" s="8">
        <v>5.2577427099999997E-2</v>
      </c>
      <c r="H11" s="11" t="str">
        <f t="shared" si="2"/>
        <v>N/A</v>
      </c>
      <c r="I11" s="12">
        <v>-90</v>
      </c>
      <c r="J11" s="12">
        <v>637.70000000000005</v>
      </c>
      <c r="K11" s="43" t="s">
        <v>739</v>
      </c>
      <c r="L11" s="9" t="str">
        <f t="shared" si="3"/>
        <v>No</v>
      </c>
    </row>
    <row r="12" spans="1:12" x14ac:dyDescent="0.25">
      <c r="A12" s="4" t="s">
        <v>1415</v>
      </c>
      <c r="B12" s="35" t="s">
        <v>213</v>
      </c>
      <c r="C12" s="8">
        <v>74.961703894999999</v>
      </c>
      <c r="D12" s="11" t="str">
        <f t="shared" si="0"/>
        <v>N/A</v>
      </c>
      <c r="E12" s="8">
        <v>77.682852079</v>
      </c>
      <c r="F12" s="11" t="str">
        <f t="shared" si="1"/>
        <v>N/A</v>
      </c>
      <c r="G12" s="8">
        <v>77.263435572000006</v>
      </c>
      <c r="H12" s="11" t="str">
        <f t="shared" si="2"/>
        <v>N/A</v>
      </c>
      <c r="I12" s="12">
        <v>3.63</v>
      </c>
      <c r="J12" s="12">
        <v>-0.54</v>
      </c>
      <c r="K12" s="43" t="s">
        <v>739</v>
      </c>
      <c r="L12" s="9" t="str">
        <f t="shared" si="3"/>
        <v>Yes</v>
      </c>
    </row>
    <row r="13" spans="1:12" x14ac:dyDescent="0.25">
      <c r="A13" s="4" t="s">
        <v>1416</v>
      </c>
      <c r="B13" s="35" t="s">
        <v>213</v>
      </c>
      <c r="C13" s="8">
        <v>0.6676936658</v>
      </c>
      <c r="D13" s="11" t="str">
        <f t="shared" si="0"/>
        <v>N/A</v>
      </c>
      <c r="E13" s="8">
        <v>6.7472215200000005E-2</v>
      </c>
      <c r="F13" s="11" t="str">
        <f t="shared" si="1"/>
        <v>N/A</v>
      </c>
      <c r="G13" s="8">
        <v>0.32996868019999998</v>
      </c>
      <c r="H13" s="11" t="str">
        <f t="shared" si="2"/>
        <v>N/A</v>
      </c>
      <c r="I13" s="12">
        <v>-89.9</v>
      </c>
      <c r="J13" s="12">
        <v>389</v>
      </c>
      <c r="K13" s="43" t="s">
        <v>739</v>
      </c>
      <c r="L13" s="9" t="str">
        <f t="shared" si="3"/>
        <v>No</v>
      </c>
    </row>
    <row r="14" spans="1:12" x14ac:dyDescent="0.25">
      <c r="A14" s="4" t="s">
        <v>1417</v>
      </c>
      <c r="B14" s="35" t="s">
        <v>213</v>
      </c>
      <c r="C14" s="8">
        <v>1.1778756695999999</v>
      </c>
      <c r="D14" s="11" t="str">
        <f t="shared" si="0"/>
        <v>N/A</v>
      </c>
      <c r="E14" s="8">
        <v>1.2335061319</v>
      </c>
      <c r="F14" s="11" t="str">
        <f t="shared" si="1"/>
        <v>N/A</v>
      </c>
      <c r="G14" s="8">
        <v>1.2446346095</v>
      </c>
      <c r="H14" s="11" t="str">
        <f t="shared" si="2"/>
        <v>N/A</v>
      </c>
      <c r="I14" s="12">
        <v>4.7229999999999999</v>
      </c>
      <c r="J14" s="12">
        <v>0.9022</v>
      </c>
      <c r="K14" s="43" t="s">
        <v>739</v>
      </c>
      <c r="L14" s="9" t="str">
        <f t="shared" si="3"/>
        <v>Yes</v>
      </c>
    </row>
    <row r="15" spans="1:12" x14ac:dyDescent="0.25">
      <c r="A15" s="4" t="s">
        <v>1418</v>
      </c>
      <c r="B15" s="35" t="s">
        <v>213</v>
      </c>
      <c r="C15" s="8">
        <v>0</v>
      </c>
      <c r="D15" s="11" t="str">
        <f t="shared" si="0"/>
        <v>N/A</v>
      </c>
      <c r="E15" s="8">
        <v>0</v>
      </c>
      <c r="F15" s="11" t="str">
        <f t="shared" si="1"/>
        <v>N/A</v>
      </c>
      <c r="G15" s="8">
        <v>0</v>
      </c>
      <c r="H15" s="11" t="str">
        <f t="shared" si="2"/>
        <v>N/A</v>
      </c>
      <c r="I15" s="12" t="s">
        <v>1746</v>
      </c>
      <c r="J15" s="12" t="s">
        <v>1746</v>
      </c>
      <c r="K15" s="43" t="s">
        <v>739</v>
      </c>
      <c r="L15" s="9" t="str">
        <f t="shared" si="3"/>
        <v>N/A</v>
      </c>
    </row>
    <row r="16" spans="1:12" x14ac:dyDescent="0.25">
      <c r="A16" s="4" t="s">
        <v>1419</v>
      </c>
      <c r="B16" s="35" t="s">
        <v>213</v>
      </c>
      <c r="C16" s="8">
        <v>0.28776169000000001</v>
      </c>
      <c r="D16" s="11" t="str">
        <f t="shared" si="0"/>
        <v>N/A</v>
      </c>
      <c r="E16" s="8">
        <v>2.9934856100000001E-2</v>
      </c>
      <c r="F16" s="11" t="str">
        <f t="shared" si="1"/>
        <v>N/A</v>
      </c>
      <c r="G16" s="8">
        <v>0.13733586549999999</v>
      </c>
      <c r="H16" s="11" t="str">
        <f t="shared" si="2"/>
        <v>N/A</v>
      </c>
      <c r="I16" s="12">
        <v>-89.6</v>
      </c>
      <c r="J16" s="12">
        <v>358.8</v>
      </c>
      <c r="K16" s="43" t="s">
        <v>739</v>
      </c>
      <c r="L16" s="9" t="str">
        <f t="shared" si="3"/>
        <v>No</v>
      </c>
    </row>
    <row r="17" spans="1:12" x14ac:dyDescent="0.25">
      <c r="A17" s="4" t="s">
        <v>1420</v>
      </c>
      <c r="B17" s="35" t="s">
        <v>213</v>
      </c>
      <c r="C17" s="8">
        <v>0</v>
      </c>
      <c r="D17" s="11" t="str">
        <f t="shared" si="0"/>
        <v>N/A</v>
      </c>
      <c r="E17" s="8">
        <v>0</v>
      </c>
      <c r="F17" s="11" t="str">
        <f t="shared" si="1"/>
        <v>N/A</v>
      </c>
      <c r="G17" s="8">
        <v>0</v>
      </c>
      <c r="H17" s="11" t="str">
        <f t="shared" si="2"/>
        <v>N/A</v>
      </c>
      <c r="I17" s="12" t="s">
        <v>1746</v>
      </c>
      <c r="J17" s="12" t="s">
        <v>1746</v>
      </c>
      <c r="K17" s="43" t="s">
        <v>739</v>
      </c>
      <c r="L17" s="9" t="str">
        <f t="shared" si="3"/>
        <v>N/A</v>
      </c>
    </row>
    <row r="18" spans="1:12" x14ac:dyDescent="0.25">
      <c r="A18" s="4" t="s">
        <v>1421</v>
      </c>
      <c r="B18" s="35" t="s">
        <v>213</v>
      </c>
      <c r="C18" s="8">
        <v>21.186183976999999</v>
      </c>
      <c r="D18" s="11" t="str">
        <f t="shared" si="0"/>
        <v>N/A</v>
      </c>
      <c r="E18" s="8">
        <v>19.625861815</v>
      </c>
      <c r="F18" s="11" t="str">
        <f t="shared" si="1"/>
        <v>N/A</v>
      </c>
      <c r="G18" s="8">
        <v>19.798574064</v>
      </c>
      <c r="H18" s="11" t="str">
        <f t="shared" si="2"/>
        <v>N/A</v>
      </c>
      <c r="I18" s="12">
        <v>-7.36</v>
      </c>
      <c r="J18" s="12">
        <v>0.88</v>
      </c>
      <c r="K18" s="43" t="s">
        <v>739</v>
      </c>
      <c r="L18" s="9" t="str">
        <f t="shared" si="3"/>
        <v>Yes</v>
      </c>
    </row>
    <row r="19" spans="1:12" x14ac:dyDescent="0.25">
      <c r="A19" s="4" t="s">
        <v>1422</v>
      </c>
      <c r="B19" s="35" t="s">
        <v>213</v>
      </c>
      <c r="C19" s="8">
        <v>0</v>
      </c>
      <c r="D19" s="11" t="str">
        <f t="shared" si="0"/>
        <v>N/A</v>
      </c>
      <c r="E19" s="8">
        <v>0</v>
      </c>
      <c r="F19" s="11" t="str">
        <f t="shared" si="1"/>
        <v>N/A</v>
      </c>
      <c r="G19" s="8">
        <v>0</v>
      </c>
      <c r="H19" s="11" t="str">
        <f t="shared" si="2"/>
        <v>N/A</v>
      </c>
      <c r="I19" s="12" t="s">
        <v>1746</v>
      </c>
      <c r="J19" s="12" t="s">
        <v>1746</v>
      </c>
      <c r="K19" s="43" t="s">
        <v>739</v>
      </c>
      <c r="L19" s="9" t="str">
        <f t="shared" si="3"/>
        <v>N/A</v>
      </c>
    </row>
    <row r="20" spans="1:12" x14ac:dyDescent="0.25">
      <c r="A20" s="2" t="s">
        <v>974</v>
      </c>
      <c r="B20" s="35" t="s">
        <v>213</v>
      </c>
      <c r="C20" s="8">
        <v>98.973145126999995</v>
      </c>
      <c r="D20" s="11" t="str">
        <f t="shared" si="0"/>
        <v>N/A</v>
      </c>
      <c r="E20" s="8">
        <v>99.895465582</v>
      </c>
      <c r="F20" s="11" t="str">
        <f t="shared" si="1"/>
        <v>N/A</v>
      </c>
      <c r="G20" s="8">
        <v>99.480118027000003</v>
      </c>
      <c r="H20" s="11" t="str">
        <f t="shared" si="2"/>
        <v>N/A</v>
      </c>
      <c r="I20" s="12">
        <v>0.93189999999999995</v>
      </c>
      <c r="J20" s="12">
        <v>-0.41599999999999998</v>
      </c>
      <c r="K20" s="43" t="s">
        <v>739</v>
      </c>
      <c r="L20" s="9" t="str">
        <f t="shared" si="3"/>
        <v>Yes</v>
      </c>
    </row>
    <row r="21" spans="1:12" x14ac:dyDescent="0.25">
      <c r="A21" s="2" t="s">
        <v>975</v>
      </c>
      <c r="B21" s="35" t="s">
        <v>213</v>
      </c>
      <c r="C21" s="8">
        <v>1.0268548729</v>
      </c>
      <c r="D21" s="11" t="str">
        <f t="shared" si="0"/>
        <v>N/A</v>
      </c>
      <c r="E21" s="8">
        <v>0.104534418</v>
      </c>
      <c r="F21" s="11" t="str">
        <f t="shared" si="1"/>
        <v>N/A</v>
      </c>
      <c r="G21" s="8">
        <v>0.51988197270000003</v>
      </c>
      <c r="H21" s="11" t="str">
        <f t="shared" si="2"/>
        <v>N/A</v>
      </c>
      <c r="I21" s="12">
        <v>-89.8</v>
      </c>
      <c r="J21" s="12">
        <v>397.3</v>
      </c>
      <c r="K21" s="43" t="s">
        <v>739</v>
      </c>
      <c r="L21" s="9" t="str">
        <f t="shared" si="3"/>
        <v>No</v>
      </c>
    </row>
    <row r="22" spans="1:12" x14ac:dyDescent="0.25">
      <c r="A22" s="3" t="s">
        <v>1717</v>
      </c>
      <c r="B22" s="35" t="s">
        <v>213</v>
      </c>
      <c r="C22" s="36">
        <v>110340</v>
      </c>
      <c r="D22" s="11" t="str">
        <f t="shared" si="0"/>
        <v>N/A</v>
      </c>
      <c r="E22" s="36">
        <v>93111</v>
      </c>
      <c r="F22" s="11" t="str">
        <f t="shared" si="1"/>
        <v>N/A</v>
      </c>
      <c r="G22" s="36">
        <v>97075</v>
      </c>
      <c r="H22" s="11" t="str">
        <f t="shared" si="2"/>
        <v>N/A</v>
      </c>
      <c r="I22" s="12">
        <v>-15.6</v>
      </c>
      <c r="J22" s="12">
        <v>4.2569999999999997</v>
      </c>
      <c r="K22" s="43" t="s">
        <v>739</v>
      </c>
      <c r="L22" s="9" t="str">
        <f t="shared" si="3"/>
        <v>Yes</v>
      </c>
    </row>
    <row r="23" spans="1:12" x14ac:dyDescent="0.25">
      <c r="A23" s="3" t="s">
        <v>990</v>
      </c>
      <c r="B23" s="35" t="s">
        <v>213</v>
      </c>
      <c r="C23" s="36">
        <v>45603</v>
      </c>
      <c r="D23" s="11" t="str">
        <f t="shared" si="0"/>
        <v>N/A</v>
      </c>
      <c r="E23" s="36">
        <v>40457</v>
      </c>
      <c r="F23" s="11" t="str">
        <f t="shared" si="1"/>
        <v>N/A</v>
      </c>
      <c r="G23" s="36">
        <v>40169</v>
      </c>
      <c r="H23" s="11" t="str">
        <f t="shared" si="2"/>
        <v>N/A</v>
      </c>
      <c r="I23" s="12">
        <v>-11.3</v>
      </c>
      <c r="J23" s="12">
        <v>-0.71199999999999997</v>
      </c>
      <c r="K23" s="43" t="s">
        <v>739</v>
      </c>
      <c r="L23" s="9" t="str">
        <f t="shared" si="3"/>
        <v>Yes</v>
      </c>
    </row>
    <row r="24" spans="1:12" x14ac:dyDescent="0.25">
      <c r="A24" s="3" t="s">
        <v>991</v>
      </c>
      <c r="B24" s="35" t="s">
        <v>213</v>
      </c>
      <c r="C24" s="36">
        <v>28513</v>
      </c>
      <c r="D24" s="11" t="str">
        <f t="shared" si="0"/>
        <v>N/A</v>
      </c>
      <c r="E24" s="36">
        <v>21319</v>
      </c>
      <c r="F24" s="11" t="str">
        <f t="shared" si="1"/>
        <v>N/A</v>
      </c>
      <c r="G24" s="36">
        <v>23220</v>
      </c>
      <c r="H24" s="11" t="str">
        <f t="shared" si="2"/>
        <v>N/A</v>
      </c>
      <c r="I24" s="12">
        <v>-25.2</v>
      </c>
      <c r="J24" s="12">
        <v>8.9169999999999998</v>
      </c>
      <c r="K24" s="43" t="s">
        <v>739</v>
      </c>
      <c r="L24" s="9" t="str">
        <f t="shared" si="3"/>
        <v>Yes</v>
      </c>
    </row>
    <row r="25" spans="1:12" x14ac:dyDescent="0.25">
      <c r="A25" s="3" t="s">
        <v>992</v>
      </c>
      <c r="B25" s="35" t="s">
        <v>213</v>
      </c>
      <c r="C25" s="36">
        <v>30863</v>
      </c>
      <c r="D25" s="11" t="str">
        <f t="shared" si="0"/>
        <v>N/A</v>
      </c>
      <c r="E25" s="36">
        <v>26079</v>
      </c>
      <c r="F25" s="11" t="str">
        <f t="shared" si="1"/>
        <v>N/A</v>
      </c>
      <c r="G25" s="36">
        <v>28117</v>
      </c>
      <c r="H25" s="11" t="str">
        <f t="shared" si="2"/>
        <v>N/A</v>
      </c>
      <c r="I25" s="12">
        <v>-15.5</v>
      </c>
      <c r="J25" s="12">
        <v>7.8150000000000004</v>
      </c>
      <c r="K25" s="43" t="s">
        <v>739</v>
      </c>
      <c r="L25" s="9" t="str">
        <f t="shared" si="3"/>
        <v>Yes</v>
      </c>
    </row>
    <row r="26" spans="1:12" x14ac:dyDescent="0.25">
      <c r="A26" s="3" t="s">
        <v>993</v>
      </c>
      <c r="B26" s="35" t="s">
        <v>213</v>
      </c>
      <c r="C26" s="36">
        <v>4357</v>
      </c>
      <c r="D26" s="11" t="str">
        <f t="shared" si="0"/>
        <v>N/A</v>
      </c>
      <c r="E26" s="36">
        <v>5113</v>
      </c>
      <c r="F26" s="11" t="str">
        <f t="shared" si="1"/>
        <v>N/A</v>
      </c>
      <c r="G26" s="36">
        <v>5245</v>
      </c>
      <c r="H26" s="11" t="str">
        <f t="shared" si="2"/>
        <v>N/A</v>
      </c>
      <c r="I26" s="12">
        <v>17.350000000000001</v>
      </c>
      <c r="J26" s="12">
        <v>2.5819999999999999</v>
      </c>
      <c r="K26" s="43" t="s">
        <v>739</v>
      </c>
      <c r="L26" s="9" t="str">
        <f t="shared" si="3"/>
        <v>Yes</v>
      </c>
    </row>
    <row r="27" spans="1:12" x14ac:dyDescent="0.25">
      <c r="A27" s="3" t="s">
        <v>994</v>
      </c>
      <c r="B27" s="35" t="s">
        <v>213</v>
      </c>
      <c r="C27" s="36">
        <v>1004</v>
      </c>
      <c r="D27" s="11" t="str">
        <f t="shared" si="0"/>
        <v>N/A</v>
      </c>
      <c r="E27" s="36">
        <v>143</v>
      </c>
      <c r="F27" s="11" t="str">
        <f t="shared" si="1"/>
        <v>N/A</v>
      </c>
      <c r="G27" s="36">
        <v>324</v>
      </c>
      <c r="H27" s="11" t="str">
        <f t="shared" si="2"/>
        <v>N/A</v>
      </c>
      <c r="I27" s="12">
        <v>-85.8</v>
      </c>
      <c r="J27" s="12">
        <v>126.6</v>
      </c>
      <c r="K27" s="43" t="s">
        <v>739</v>
      </c>
      <c r="L27" s="9" t="str">
        <f t="shared" si="3"/>
        <v>No</v>
      </c>
    </row>
    <row r="28" spans="1:12" x14ac:dyDescent="0.25">
      <c r="A28" s="3" t="s">
        <v>103</v>
      </c>
      <c r="B28" s="35" t="s">
        <v>213</v>
      </c>
      <c r="C28" s="36">
        <v>117767</v>
      </c>
      <c r="D28" s="11" t="str">
        <f t="shared" si="0"/>
        <v>N/A</v>
      </c>
      <c r="E28" s="36">
        <v>115896</v>
      </c>
      <c r="F28" s="11" t="str">
        <f t="shared" si="1"/>
        <v>N/A</v>
      </c>
      <c r="G28" s="36">
        <v>121979</v>
      </c>
      <c r="H28" s="11" t="str">
        <f t="shared" si="2"/>
        <v>N/A</v>
      </c>
      <c r="I28" s="12">
        <v>-1.59</v>
      </c>
      <c r="J28" s="12">
        <v>5.2489999999999997</v>
      </c>
      <c r="K28" s="43" t="s">
        <v>739</v>
      </c>
      <c r="L28" s="9" t="str">
        <f t="shared" si="3"/>
        <v>Yes</v>
      </c>
    </row>
    <row r="29" spans="1:12" x14ac:dyDescent="0.25">
      <c r="A29" s="3" t="s">
        <v>995</v>
      </c>
      <c r="B29" s="35" t="s">
        <v>213</v>
      </c>
      <c r="C29" s="36">
        <v>41463</v>
      </c>
      <c r="D29" s="11" t="str">
        <f t="shared" si="0"/>
        <v>N/A</v>
      </c>
      <c r="E29" s="36">
        <v>39150</v>
      </c>
      <c r="F29" s="11" t="str">
        <f t="shared" si="1"/>
        <v>N/A</v>
      </c>
      <c r="G29" s="36">
        <v>41231</v>
      </c>
      <c r="H29" s="11" t="str">
        <f t="shared" si="2"/>
        <v>N/A</v>
      </c>
      <c r="I29" s="12">
        <v>-5.58</v>
      </c>
      <c r="J29" s="12">
        <v>5.3150000000000004</v>
      </c>
      <c r="K29" s="43" t="s">
        <v>739</v>
      </c>
      <c r="L29" s="9" t="str">
        <f t="shared" si="3"/>
        <v>Yes</v>
      </c>
    </row>
    <row r="30" spans="1:12" x14ac:dyDescent="0.25">
      <c r="A30" s="3" t="s">
        <v>996</v>
      </c>
      <c r="B30" s="35" t="s">
        <v>213</v>
      </c>
      <c r="C30" s="36">
        <v>4176</v>
      </c>
      <c r="D30" s="11" t="str">
        <f t="shared" si="0"/>
        <v>N/A</v>
      </c>
      <c r="E30" s="36">
        <v>3916</v>
      </c>
      <c r="F30" s="11" t="str">
        <f t="shared" si="1"/>
        <v>N/A</v>
      </c>
      <c r="G30" s="36">
        <v>3541</v>
      </c>
      <c r="H30" s="11" t="str">
        <f t="shared" si="2"/>
        <v>N/A</v>
      </c>
      <c r="I30" s="12">
        <v>-6.23</v>
      </c>
      <c r="J30" s="12">
        <v>-9.58</v>
      </c>
      <c r="K30" s="43" t="s">
        <v>739</v>
      </c>
      <c r="L30" s="9" t="str">
        <f t="shared" si="3"/>
        <v>Yes</v>
      </c>
    </row>
    <row r="31" spans="1:12" x14ac:dyDescent="0.25">
      <c r="A31" s="3" t="s">
        <v>997</v>
      </c>
      <c r="B31" s="35" t="s">
        <v>213</v>
      </c>
      <c r="C31" s="36">
        <v>53801</v>
      </c>
      <c r="D31" s="11" t="str">
        <f t="shared" si="0"/>
        <v>N/A</v>
      </c>
      <c r="E31" s="36">
        <v>53851</v>
      </c>
      <c r="F31" s="11" t="str">
        <f t="shared" si="1"/>
        <v>N/A</v>
      </c>
      <c r="G31" s="36">
        <v>56963</v>
      </c>
      <c r="H31" s="11" t="str">
        <f t="shared" si="2"/>
        <v>N/A</v>
      </c>
      <c r="I31" s="12">
        <v>9.2899999999999996E-2</v>
      </c>
      <c r="J31" s="12">
        <v>5.7789999999999999</v>
      </c>
      <c r="K31" s="43" t="s">
        <v>739</v>
      </c>
      <c r="L31" s="9" t="str">
        <f t="shared" si="3"/>
        <v>Yes</v>
      </c>
    </row>
    <row r="32" spans="1:12" x14ac:dyDescent="0.25">
      <c r="A32" s="3" t="s">
        <v>998</v>
      </c>
      <c r="B32" s="35" t="s">
        <v>213</v>
      </c>
      <c r="C32" s="36">
        <v>4680</v>
      </c>
      <c r="D32" s="11" t="str">
        <f t="shared" si="0"/>
        <v>N/A</v>
      </c>
      <c r="E32" s="36">
        <v>5684</v>
      </c>
      <c r="F32" s="11" t="str">
        <f t="shared" si="1"/>
        <v>N/A</v>
      </c>
      <c r="G32" s="36">
        <v>6366</v>
      </c>
      <c r="H32" s="11" t="str">
        <f t="shared" si="2"/>
        <v>N/A</v>
      </c>
      <c r="I32" s="12">
        <v>21.45</v>
      </c>
      <c r="J32" s="12">
        <v>12</v>
      </c>
      <c r="K32" s="43" t="s">
        <v>739</v>
      </c>
      <c r="L32" s="9" t="str">
        <f t="shared" si="3"/>
        <v>Yes</v>
      </c>
    </row>
    <row r="33" spans="1:12" x14ac:dyDescent="0.25">
      <c r="A33" s="3" t="s">
        <v>999</v>
      </c>
      <c r="B33" s="35" t="s">
        <v>213</v>
      </c>
      <c r="C33" s="36">
        <v>13647</v>
      </c>
      <c r="D33" s="11" t="str">
        <f t="shared" si="0"/>
        <v>N/A</v>
      </c>
      <c r="E33" s="36">
        <v>13295</v>
      </c>
      <c r="F33" s="11" t="str">
        <f t="shared" si="1"/>
        <v>N/A</v>
      </c>
      <c r="G33" s="36">
        <v>13878</v>
      </c>
      <c r="H33" s="11" t="str">
        <f t="shared" si="2"/>
        <v>N/A</v>
      </c>
      <c r="I33" s="12">
        <v>-2.58</v>
      </c>
      <c r="J33" s="12">
        <v>4.3849999999999998</v>
      </c>
      <c r="K33" s="43" t="s">
        <v>739</v>
      </c>
      <c r="L33" s="9" t="str">
        <f t="shared" si="3"/>
        <v>Yes</v>
      </c>
    </row>
    <row r="34" spans="1:12" x14ac:dyDescent="0.25">
      <c r="A34" s="44" t="s">
        <v>84</v>
      </c>
      <c r="B34" s="35" t="s">
        <v>213</v>
      </c>
      <c r="C34" s="45">
        <v>3613526651</v>
      </c>
      <c r="D34" s="11" t="str">
        <f t="shared" si="0"/>
        <v>N/A</v>
      </c>
      <c r="E34" s="45">
        <v>3419560045</v>
      </c>
      <c r="F34" s="11" t="str">
        <f t="shared" si="1"/>
        <v>N/A</v>
      </c>
      <c r="G34" s="45">
        <v>3568574619</v>
      </c>
      <c r="H34" s="11" t="str">
        <f t="shared" si="2"/>
        <v>N/A</v>
      </c>
      <c r="I34" s="12">
        <v>-5.37</v>
      </c>
      <c r="J34" s="12">
        <v>4.3579999999999997</v>
      </c>
      <c r="K34" s="43" t="s">
        <v>739</v>
      </c>
      <c r="L34" s="9" t="str">
        <f t="shared" si="3"/>
        <v>Yes</v>
      </c>
    </row>
    <row r="35" spans="1:12" x14ac:dyDescent="0.25">
      <c r="A35" s="44" t="s">
        <v>1423</v>
      </c>
      <c r="B35" s="35" t="s">
        <v>213</v>
      </c>
      <c r="C35" s="45">
        <v>15636.609565999999</v>
      </c>
      <c r="D35" s="11" t="str">
        <f t="shared" si="0"/>
        <v>N/A</v>
      </c>
      <c r="E35" s="45">
        <v>16248.259953000001</v>
      </c>
      <c r="F35" s="11" t="str">
        <f t="shared" si="1"/>
        <v>N/A</v>
      </c>
      <c r="G35" s="45">
        <v>16174.69584</v>
      </c>
      <c r="H35" s="11" t="str">
        <f t="shared" si="2"/>
        <v>N/A</v>
      </c>
      <c r="I35" s="12">
        <v>3.9119999999999999</v>
      </c>
      <c r="J35" s="12">
        <v>-0.45300000000000001</v>
      </c>
      <c r="K35" s="43" t="s">
        <v>739</v>
      </c>
      <c r="L35" s="9" t="str">
        <f t="shared" si="3"/>
        <v>Yes</v>
      </c>
    </row>
    <row r="36" spans="1:12" x14ac:dyDescent="0.25">
      <c r="A36" s="44" t="s">
        <v>1424</v>
      </c>
      <c r="B36" s="35" t="s">
        <v>213</v>
      </c>
      <c r="C36" s="45">
        <v>16915.200636000001</v>
      </c>
      <c r="D36" s="11" t="str">
        <f t="shared" si="0"/>
        <v>N/A</v>
      </c>
      <c r="E36" s="45">
        <v>17069.294503000001</v>
      </c>
      <c r="F36" s="11" t="str">
        <f t="shared" si="1"/>
        <v>N/A</v>
      </c>
      <c r="G36" s="45">
        <v>17067.088583000001</v>
      </c>
      <c r="H36" s="11" t="str">
        <f t="shared" si="2"/>
        <v>N/A</v>
      </c>
      <c r="I36" s="12">
        <v>0.91100000000000003</v>
      </c>
      <c r="J36" s="12">
        <v>-1.2999999999999999E-2</v>
      </c>
      <c r="K36" s="43" t="s">
        <v>739</v>
      </c>
      <c r="L36" s="9" t="str">
        <f t="shared" si="3"/>
        <v>Yes</v>
      </c>
    </row>
    <row r="37" spans="1:12" x14ac:dyDescent="0.25">
      <c r="A37" s="4" t="s">
        <v>107</v>
      </c>
      <c r="B37" s="35" t="s">
        <v>213</v>
      </c>
      <c r="C37" s="45">
        <v>89838942</v>
      </c>
      <c r="D37" s="11" t="str">
        <f t="shared" si="0"/>
        <v>N/A</v>
      </c>
      <c r="E37" s="45">
        <v>108510987</v>
      </c>
      <c r="F37" s="11" t="str">
        <f t="shared" si="1"/>
        <v>N/A</v>
      </c>
      <c r="G37" s="45">
        <v>13736123</v>
      </c>
      <c r="H37" s="11" t="str">
        <f t="shared" si="2"/>
        <v>N/A</v>
      </c>
      <c r="I37" s="12">
        <v>20.78</v>
      </c>
      <c r="J37" s="12">
        <v>-87.3</v>
      </c>
      <c r="K37" s="43" t="s">
        <v>739</v>
      </c>
      <c r="L37" s="9" t="str">
        <f t="shared" si="3"/>
        <v>No</v>
      </c>
    </row>
    <row r="38" spans="1:12" x14ac:dyDescent="0.25">
      <c r="A38" s="44" t="s">
        <v>158</v>
      </c>
      <c r="B38" s="43" t="s">
        <v>217</v>
      </c>
      <c r="C38" s="1">
        <v>3136</v>
      </c>
      <c r="D38" s="11" t="str">
        <f>IF($B38="N/A","N/A",IF(C38&gt;0,"No",IF(C38&lt;0,"No","Yes")))</f>
        <v>No</v>
      </c>
      <c r="E38" s="1">
        <v>7091</v>
      </c>
      <c r="F38" s="11" t="str">
        <f>IF($B38="N/A","N/A",IF(E38&gt;0,"No",IF(E38&lt;0,"No","Yes")))</f>
        <v>No</v>
      </c>
      <c r="G38" s="1">
        <v>1577</v>
      </c>
      <c r="H38" s="11" t="str">
        <f>IF($B38="N/A","N/A",IF(G38&gt;0,"No",IF(G38&lt;0,"No","Yes")))</f>
        <v>No</v>
      </c>
      <c r="I38" s="12">
        <v>126.1</v>
      </c>
      <c r="J38" s="12">
        <v>-77.8</v>
      </c>
      <c r="K38" s="43" t="s">
        <v>739</v>
      </c>
      <c r="L38" s="9" t="str">
        <f t="shared" si="3"/>
        <v>No</v>
      </c>
    </row>
    <row r="39" spans="1:12" x14ac:dyDescent="0.25">
      <c r="A39" s="44" t="s">
        <v>156</v>
      </c>
      <c r="B39" s="35" t="s">
        <v>213</v>
      </c>
      <c r="C39" s="45">
        <v>81477842</v>
      </c>
      <c r="D39" s="11" t="str">
        <f t="shared" ref="D39:D40" si="4">IF($B39="N/A","N/A",IF(C39&gt;10,"No",IF(C39&lt;-10,"No","Yes")))</f>
        <v>N/A</v>
      </c>
      <c r="E39" s="45">
        <v>100514691</v>
      </c>
      <c r="F39" s="11" t="str">
        <f t="shared" ref="F39:F40" si="5">IF($B39="N/A","N/A",IF(E39&gt;10,"No",IF(E39&lt;-10,"No","Yes")))</f>
        <v>N/A</v>
      </c>
      <c r="G39" s="45">
        <v>5455685</v>
      </c>
      <c r="H39" s="11" t="str">
        <f t="shared" ref="H39:H40" si="6">IF($B39="N/A","N/A",IF(G39&gt;10,"No",IF(G39&lt;-10,"No","Yes")))</f>
        <v>N/A</v>
      </c>
      <c r="I39" s="12">
        <v>23.36</v>
      </c>
      <c r="J39" s="12">
        <v>-94.6</v>
      </c>
      <c r="K39" s="43" t="s">
        <v>739</v>
      </c>
      <c r="L39" s="9" t="str">
        <f t="shared" si="3"/>
        <v>No</v>
      </c>
    </row>
    <row r="40" spans="1:12" x14ac:dyDescent="0.25">
      <c r="A40" s="44" t="s">
        <v>1303</v>
      </c>
      <c r="B40" s="35" t="s">
        <v>213</v>
      </c>
      <c r="C40" s="45">
        <v>25981.454719000001</v>
      </c>
      <c r="D40" s="11" t="str">
        <f t="shared" si="4"/>
        <v>N/A</v>
      </c>
      <c r="E40" s="45">
        <v>14174.967000000001</v>
      </c>
      <c r="F40" s="11" t="str">
        <f t="shared" si="5"/>
        <v>N/A</v>
      </c>
      <c r="G40" s="45">
        <v>3459.5339251999999</v>
      </c>
      <c r="H40" s="11" t="str">
        <f t="shared" si="6"/>
        <v>N/A</v>
      </c>
      <c r="I40" s="12">
        <v>-45.4</v>
      </c>
      <c r="J40" s="12">
        <v>-75.599999999999994</v>
      </c>
      <c r="K40" s="43" t="s">
        <v>739</v>
      </c>
      <c r="L40" s="9" t="str">
        <f>IF(J40="Div by 0", "N/A", IF(OR(J40="N/A",K40="N/A"),"N/A", IF(J40&gt;VALUE(MID(K40,1,2)), "No", IF(J40&lt;-1*VALUE(MID(K40,1,2)), "No", "Yes"))))</f>
        <v>No</v>
      </c>
    </row>
    <row r="41" spans="1:12" x14ac:dyDescent="0.25">
      <c r="A41" s="3" t="s">
        <v>1425</v>
      </c>
      <c r="B41" s="35" t="s">
        <v>213</v>
      </c>
      <c r="C41" s="45">
        <v>18739.553706999999</v>
      </c>
      <c r="D41" s="11" t="str">
        <f t="shared" ref="D41:D52" si="7">IF($B41="N/A","N/A",IF(C41&gt;10,"No",IF(C41&lt;-10,"No","Yes")))</f>
        <v>N/A</v>
      </c>
      <c r="E41" s="45">
        <v>20876.12905</v>
      </c>
      <c r="F41" s="11" t="str">
        <f t="shared" ref="F41:F52" si="8">IF($B41="N/A","N/A",IF(E41&gt;10,"No",IF(E41&lt;-10,"No","Yes")))</f>
        <v>N/A</v>
      </c>
      <c r="G41" s="45">
        <v>20829.600031000002</v>
      </c>
      <c r="H41" s="11" t="str">
        <f t="shared" ref="H41:H52" si="9">IF($B41="N/A","N/A",IF(G41&gt;10,"No",IF(G41&lt;-10,"No","Yes")))</f>
        <v>N/A</v>
      </c>
      <c r="I41" s="12">
        <v>11.4</v>
      </c>
      <c r="J41" s="12">
        <v>-0.223</v>
      </c>
      <c r="K41" s="43" t="s">
        <v>739</v>
      </c>
      <c r="L41" s="9" t="str">
        <f t="shared" ref="L41:L52" si="10">IF(J41="Div by 0", "N/A", IF(K41="N/A","N/A", IF(J41&gt;VALUE(MID(K41,1,2)), "No", IF(J41&lt;-1*VALUE(MID(K41,1,2)), "No", "Yes"))))</f>
        <v>Yes</v>
      </c>
    </row>
    <row r="42" spans="1:12" x14ac:dyDescent="0.25">
      <c r="A42" s="3" t="s">
        <v>1426</v>
      </c>
      <c r="B42" s="35" t="s">
        <v>213</v>
      </c>
      <c r="C42" s="45">
        <v>10915.380655000001</v>
      </c>
      <c r="D42" s="11" t="str">
        <f t="shared" si="7"/>
        <v>N/A</v>
      </c>
      <c r="E42" s="45">
        <v>9868.7305534000006</v>
      </c>
      <c r="F42" s="11" t="str">
        <f t="shared" si="8"/>
        <v>N/A</v>
      </c>
      <c r="G42" s="45">
        <v>10849.213921</v>
      </c>
      <c r="H42" s="11" t="str">
        <f t="shared" si="9"/>
        <v>N/A</v>
      </c>
      <c r="I42" s="12">
        <v>-9.59</v>
      </c>
      <c r="J42" s="12">
        <v>9.9350000000000005</v>
      </c>
      <c r="K42" s="43" t="s">
        <v>739</v>
      </c>
      <c r="L42" s="9" t="str">
        <f t="shared" si="10"/>
        <v>Yes</v>
      </c>
    </row>
    <row r="43" spans="1:12" x14ac:dyDescent="0.25">
      <c r="A43" s="3" t="s">
        <v>1427</v>
      </c>
      <c r="B43" s="35" t="s">
        <v>213</v>
      </c>
      <c r="C43" s="45">
        <v>30834.118437000001</v>
      </c>
      <c r="D43" s="11" t="str">
        <f t="shared" si="7"/>
        <v>N/A</v>
      </c>
      <c r="E43" s="45">
        <v>38189.671935999999</v>
      </c>
      <c r="F43" s="11" t="str">
        <f t="shared" si="8"/>
        <v>N/A</v>
      </c>
      <c r="G43" s="45">
        <v>38407.314512999998</v>
      </c>
      <c r="H43" s="11" t="str">
        <f t="shared" si="9"/>
        <v>N/A</v>
      </c>
      <c r="I43" s="12">
        <v>23.86</v>
      </c>
      <c r="J43" s="12">
        <v>0.56989999999999996</v>
      </c>
      <c r="K43" s="43" t="s">
        <v>739</v>
      </c>
      <c r="L43" s="9" t="str">
        <f t="shared" si="10"/>
        <v>Yes</v>
      </c>
    </row>
    <row r="44" spans="1:12" x14ac:dyDescent="0.25">
      <c r="A44" s="3" t="s">
        <v>1428</v>
      </c>
      <c r="B44" s="35" t="s">
        <v>213</v>
      </c>
      <c r="C44" s="45">
        <v>20365.050804999999</v>
      </c>
      <c r="D44" s="11" t="str">
        <f t="shared" si="7"/>
        <v>N/A</v>
      </c>
      <c r="E44" s="45">
        <v>25205.497297000002</v>
      </c>
      <c r="F44" s="11" t="str">
        <f t="shared" si="8"/>
        <v>N/A</v>
      </c>
      <c r="G44" s="45">
        <v>21784.970872000002</v>
      </c>
      <c r="H44" s="11" t="str">
        <f t="shared" si="9"/>
        <v>N/A</v>
      </c>
      <c r="I44" s="12">
        <v>23.77</v>
      </c>
      <c r="J44" s="12">
        <v>-13.6</v>
      </c>
      <c r="K44" s="43" t="s">
        <v>739</v>
      </c>
      <c r="L44" s="9" t="str">
        <f t="shared" si="10"/>
        <v>Yes</v>
      </c>
    </row>
    <row r="45" spans="1:12" x14ac:dyDescent="0.25">
      <c r="A45" s="3" t="s">
        <v>1429</v>
      </c>
      <c r="B45" s="35" t="s">
        <v>213</v>
      </c>
      <c r="C45" s="45">
        <v>13884.807207</v>
      </c>
      <c r="D45" s="11" t="str">
        <f t="shared" si="7"/>
        <v>N/A</v>
      </c>
      <c r="E45" s="45">
        <v>14159.511637</v>
      </c>
      <c r="F45" s="11" t="str">
        <f t="shared" si="8"/>
        <v>N/A</v>
      </c>
      <c r="G45" s="45">
        <v>15445.689227999999</v>
      </c>
      <c r="H45" s="11" t="str">
        <f t="shared" si="9"/>
        <v>N/A</v>
      </c>
      <c r="I45" s="12">
        <v>1.978</v>
      </c>
      <c r="J45" s="12">
        <v>9.0830000000000002</v>
      </c>
      <c r="K45" s="43" t="s">
        <v>739</v>
      </c>
      <c r="L45" s="9" t="str">
        <f t="shared" si="10"/>
        <v>Yes</v>
      </c>
    </row>
    <row r="46" spans="1:12" x14ac:dyDescent="0.25">
      <c r="A46" s="3" t="s">
        <v>1430</v>
      </c>
      <c r="B46" s="35" t="s">
        <v>213</v>
      </c>
      <c r="C46" s="45">
        <v>1745.3834661000001</v>
      </c>
      <c r="D46" s="11" t="str">
        <f t="shared" si="7"/>
        <v>N/A</v>
      </c>
      <c r="E46" s="45">
        <v>4480.1188811000002</v>
      </c>
      <c r="F46" s="11" t="str">
        <f t="shared" si="8"/>
        <v>N/A</v>
      </c>
      <c r="G46" s="45">
        <v>2693.9506173</v>
      </c>
      <c r="H46" s="11" t="str">
        <f t="shared" si="9"/>
        <v>N/A</v>
      </c>
      <c r="I46" s="12">
        <v>156.69999999999999</v>
      </c>
      <c r="J46" s="12">
        <v>-39.9</v>
      </c>
      <c r="K46" s="43" t="s">
        <v>739</v>
      </c>
      <c r="L46" s="9" t="str">
        <f t="shared" si="10"/>
        <v>No</v>
      </c>
    </row>
    <row r="47" spans="1:12" x14ac:dyDescent="0.25">
      <c r="A47" s="3" t="s">
        <v>1431</v>
      </c>
      <c r="B47" s="35" t="s">
        <v>213</v>
      </c>
      <c r="C47" s="45">
        <v>13053.716542</v>
      </c>
      <c r="D47" s="11" t="str">
        <f t="shared" si="7"/>
        <v>N/A</v>
      </c>
      <c r="E47" s="45">
        <v>12670.384672</v>
      </c>
      <c r="F47" s="11" t="str">
        <f t="shared" si="8"/>
        <v>N/A</v>
      </c>
      <c r="G47" s="45">
        <v>12634.238959</v>
      </c>
      <c r="H47" s="11" t="str">
        <f t="shared" si="9"/>
        <v>N/A</v>
      </c>
      <c r="I47" s="12">
        <v>-2.94</v>
      </c>
      <c r="J47" s="12">
        <v>-0.28499999999999998</v>
      </c>
      <c r="K47" s="43" t="s">
        <v>739</v>
      </c>
      <c r="L47" s="9" t="str">
        <f t="shared" si="10"/>
        <v>Yes</v>
      </c>
    </row>
    <row r="48" spans="1:12" x14ac:dyDescent="0.25">
      <c r="A48" s="3" t="s">
        <v>1432</v>
      </c>
      <c r="B48" s="43" t="s">
        <v>213</v>
      </c>
      <c r="C48" s="14">
        <v>13636.123604</v>
      </c>
      <c r="D48" s="11" t="str">
        <f t="shared" si="7"/>
        <v>N/A</v>
      </c>
      <c r="E48" s="14">
        <v>11739.688582000001</v>
      </c>
      <c r="F48" s="11" t="str">
        <f t="shared" si="8"/>
        <v>N/A</v>
      </c>
      <c r="G48" s="14">
        <v>12483.380295999999</v>
      </c>
      <c r="H48" s="11" t="str">
        <f t="shared" si="9"/>
        <v>N/A</v>
      </c>
      <c r="I48" s="12">
        <v>-13.9</v>
      </c>
      <c r="J48" s="12">
        <v>6.335</v>
      </c>
      <c r="K48" s="43" t="s">
        <v>739</v>
      </c>
      <c r="L48" s="9" t="str">
        <f t="shared" si="10"/>
        <v>Yes</v>
      </c>
    </row>
    <row r="49" spans="1:12" x14ac:dyDescent="0.25">
      <c r="A49" s="3" t="s">
        <v>1433</v>
      </c>
      <c r="B49" s="43" t="s">
        <v>213</v>
      </c>
      <c r="C49" s="14">
        <v>31912.305077000001</v>
      </c>
      <c r="D49" s="11" t="str">
        <f t="shared" si="7"/>
        <v>N/A</v>
      </c>
      <c r="E49" s="14">
        <v>39625.612104</v>
      </c>
      <c r="F49" s="11" t="str">
        <f t="shared" si="8"/>
        <v>N/A</v>
      </c>
      <c r="G49" s="14">
        <v>44124.020333</v>
      </c>
      <c r="H49" s="11" t="str">
        <f t="shared" si="9"/>
        <v>N/A</v>
      </c>
      <c r="I49" s="12">
        <v>24.17</v>
      </c>
      <c r="J49" s="12">
        <v>11.35</v>
      </c>
      <c r="K49" s="43" t="s">
        <v>739</v>
      </c>
      <c r="L49" s="9" t="str">
        <f t="shared" si="10"/>
        <v>Yes</v>
      </c>
    </row>
    <row r="50" spans="1:12" x14ac:dyDescent="0.25">
      <c r="A50" s="3" t="s">
        <v>1434</v>
      </c>
      <c r="B50" s="43" t="s">
        <v>213</v>
      </c>
      <c r="C50" s="14">
        <v>8575.6621809999997</v>
      </c>
      <c r="D50" s="11" t="str">
        <f t="shared" si="7"/>
        <v>N/A</v>
      </c>
      <c r="E50" s="14">
        <v>9371.9234369000005</v>
      </c>
      <c r="F50" s="11" t="str">
        <f t="shared" si="8"/>
        <v>N/A</v>
      </c>
      <c r="G50" s="14">
        <v>8577.3693098999993</v>
      </c>
      <c r="H50" s="11" t="str">
        <f t="shared" si="9"/>
        <v>N/A</v>
      </c>
      <c r="I50" s="12">
        <v>9.2850000000000001</v>
      </c>
      <c r="J50" s="12">
        <v>-8.48</v>
      </c>
      <c r="K50" s="43" t="s">
        <v>739</v>
      </c>
      <c r="L50" s="9" t="str">
        <f t="shared" si="10"/>
        <v>Yes</v>
      </c>
    </row>
    <row r="51" spans="1:12" x14ac:dyDescent="0.25">
      <c r="A51" s="3" t="s">
        <v>1435</v>
      </c>
      <c r="B51" s="43" t="s">
        <v>213</v>
      </c>
      <c r="C51" s="14">
        <v>64968.717520999999</v>
      </c>
      <c r="D51" s="11" t="str">
        <f t="shared" si="7"/>
        <v>N/A</v>
      </c>
      <c r="E51" s="14">
        <v>47319.992611000001</v>
      </c>
      <c r="F51" s="11" t="str">
        <f t="shared" si="8"/>
        <v>N/A</v>
      </c>
      <c r="G51" s="14">
        <v>47340.809928000002</v>
      </c>
      <c r="H51" s="11" t="str">
        <f t="shared" si="9"/>
        <v>N/A</v>
      </c>
      <c r="I51" s="12">
        <v>-27.2</v>
      </c>
      <c r="J51" s="12">
        <v>4.3999999999999997E-2</v>
      </c>
      <c r="K51" s="43" t="s">
        <v>739</v>
      </c>
      <c r="L51" s="9" t="str">
        <f t="shared" si="10"/>
        <v>Yes</v>
      </c>
    </row>
    <row r="52" spans="1:12" x14ac:dyDescent="0.25">
      <c r="A52" s="3" t="s">
        <v>1436</v>
      </c>
      <c r="B52" s="43" t="s">
        <v>213</v>
      </c>
      <c r="C52" s="14">
        <v>5364.0989227999999</v>
      </c>
      <c r="D52" s="11" t="str">
        <f t="shared" si="7"/>
        <v>N/A</v>
      </c>
      <c r="E52" s="14">
        <v>6018.0451297</v>
      </c>
      <c r="F52" s="11" t="str">
        <f t="shared" si="8"/>
        <v>N/A</v>
      </c>
      <c r="G52" s="14">
        <v>5779.0849545999999</v>
      </c>
      <c r="H52" s="11" t="str">
        <f t="shared" si="9"/>
        <v>N/A</v>
      </c>
      <c r="I52" s="12">
        <v>12.19</v>
      </c>
      <c r="J52" s="12">
        <v>-3.97</v>
      </c>
      <c r="K52" s="43" t="s">
        <v>739</v>
      </c>
      <c r="L52" s="9" t="str">
        <f t="shared" si="10"/>
        <v>Yes</v>
      </c>
    </row>
    <row r="53" spans="1:12" x14ac:dyDescent="0.25">
      <c r="A53" s="44" t="s">
        <v>1610</v>
      </c>
      <c r="B53" s="35" t="s">
        <v>213</v>
      </c>
      <c r="C53" s="45">
        <v>58677170</v>
      </c>
      <c r="D53" s="11" t="str">
        <f t="shared" ref="D53:D122" si="11">IF($B53="N/A","N/A",IF(C53&gt;10,"No",IF(C53&lt;-10,"No","Yes")))</f>
        <v>N/A</v>
      </c>
      <c r="E53" s="45">
        <v>51627147</v>
      </c>
      <c r="F53" s="11" t="str">
        <f t="shared" ref="F53:F122" si="12">IF($B53="N/A","N/A",IF(E53&gt;10,"No",IF(E53&lt;-10,"No","Yes")))</f>
        <v>N/A</v>
      </c>
      <c r="G53" s="45">
        <v>48748870</v>
      </c>
      <c r="H53" s="11" t="str">
        <f t="shared" ref="H53:H122" si="13">IF($B53="N/A","N/A",IF(G53&gt;10,"No",IF(G53&lt;-10,"No","Yes")))</f>
        <v>N/A</v>
      </c>
      <c r="I53" s="12">
        <v>-12</v>
      </c>
      <c r="J53" s="12">
        <v>-5.58</v>
      </c>
      <c r="K53" s="43" t="s">
        <v>739</v>
      </c>
      <c r="L53" s="9" t="str">
        <f t="shared" ref="L53:L113" si="14">IF(J53="Div by 0", "N/A", IF(K53="N/A","N/A", IF(J53&gt;VALUE(MID(K53,1,2)), "No", IF(J53&lt;-1*VALUE(MID(K53,1,2)), "No", "Yes"))))</f>
        <v>Yes</v>
      </c>
    </row>
    <row r="54" spans="1:12" x14ac:dyDescent="0.25">
      <c r="A54" s="44" t="s">
        <v>598</v>
      </c>
      <c r="B54" s="35" t="s">
        <v>213</v>
      </c>
      <c r="C54" s="36">
        <v>26645</v>
      </c>
      <c r="D54" s="11" t="str">
        <f t="shared" si="11"/>
        <v>N/A</v>
      </c>
      <c r="E54" s="36">
        <v>23128</v>
      </c>
      <c r="F54" s="11" t="str">
        <f t="shared" si="12"/>
        <v>N/A</v>
      </c>
      <c r="G54" s="36">
        <v>23780</v>
      </c>
      <c r="H54" s="11" t="str">
        <f t="shared" si="13"/>
        <v>N/A</v>
      </c>
      <c r="I54" s="12">
        <v>-13.2</v>
      </c>
      <c r="J54" s="12">
        <v>2.819</v>
      </c>
      <c r="K54" s="43" t="s">
        <v>739</v>
      </c>
      <c r="L54" s="9" t="str">
        <f t="shared" si="14"/>
        <v>Yes</v>
      </c>
    </row>
    <row r="55" spans="1:12" x14ac:dyDescent="0.25">
      <c r="A55" s="44" t="s">
        <v>1437</v>
      </c>
      <c r="B55" s="35" t="s">
        <v>213</v>
      </c>
      <c r="C55" s="45">
        <v>2202.1831487999998</v>
      </c>
      <c r="D55" s="11" t="str">
        <f t="shared" si="11"/>
        <v>N/A</v>
      </c>
      <c r="E55" s="45">
        <v>2232.2356883000002</v>
      </c>
      <c r="F55" s="11" t="str">
        <f t="shared" si="12"/>
        <v>N/A</v>
      </c>
      <c r="G55" s="45">
        <v>2049.9945332000002</v>
      </c>
      <c r="H55" s="11" t="str">
        <f t="shared" si="13"/>
        <v>N/A</v>
      </c>
      <c r="I55" s="12">
        <v>1.365</v>
      </c>
      <c r="J55" s="12">
        <v>-8.16</v>
      </c>
      <c r="K55" s="43" t="s">
        <v>739</v>
      </c>
      <c r="L55" s="9" t="str">
        <f t="shared" si="14"/>
        <v>Yes</v>
      </c>
    </row>
    <row r="56" spans="1:12" x14ac:dyDescent="0.25">
      <c r="A56" s="44" t="s">
        <v>1438</v>
      </c>
      <c r="B56" s="35" t="s">
        <v>213</v>
      </c>
      <c r="C56" s="36">
        <v>0.92156126849999997</v>
      </c>
      <c r="D56" s="11" t="str">
        <f t="shared" si="11"/>
        <v>N/A</v>
      </c>
      <c r="E56" s="36">
        <v>0.89082497410000006</v>
      </c>
      <c r="F56" s="11" t="str">
        <f t="shared" si="12"/>
        <v>N/A</v>
      </c>
      <c r="G56" s="36">
        <v>0.73683767870000005</v>
      </c>
      <c r="H56" s="11" t="str">
        <f t="shared" si="13"/>
        <v>N/A</v>
      </c>
      <c r="I56" s="12">
        <v>-3.34</v>
      </c>
      <c r="J56" s="12">
        <v>-17.3</v>
      </c>
      <c r="K56" s="43" t="s">
        <v>739</v>
      </c>
      <c r="L56" s="9" t="str">
        <f t="shared" si="14"/>
        <v>Yes</v>
      </c>
    </row>
    <row r="57" spans="1:12" x14ac:dyDescent="0.25">
      <c r="A57" s="44" t="s">
        <v>599</v>
      </c>
      <c r="B57" s="35" t="s">
        <v>213</v>
      </c>
      <c r="C57" s="45">
        <v>12763483</v>
      </c>
      <c r="D57" s="11" t="str">
        <f t="shared" si="11"/>
        <v>N/A</v>
      </c>
      <c r="E57" s="45">
        <v>9778643</v>
      </c>
      <c r="F57" s="11" t="str">
        <f t="shared" si="12"/>
        <v>N/A</v>
      </c>
      <c r="G57" s="45">
        <v>9938857</v>
      </c>
      <c r="H57" s="11" t="str">
        <f t="shared" si="13"/>
        <v>N/A</v>
      </c>
      <c r="I57" s="12">
        <v>-23.4</v>
      </c>
      <c r="J57" s="12">
        <v>1.6379999999999999</v>
      </c>
      <c r="K57" s="43" t="s">
        <v>739</v>
      </c>
      <c r="L57" s="9" t="str">
        <f t="shared" si="14"/>
        <v>Yes</v>
      </c>
    </row>
    <row r="58" spans="1:12" x14ac:dyDescent="0.25">
      <c r="A58" s="44" t="s">
        <v>600</v>
      </c>
      <c r="B58" s="35" t="s">
        <v>213</v>
      </c>
      <c r="C58" s="36">
        <v>2557</v>
      </c>
      <c r="D58" s="11" t="str">
        <f t="shared" si="11"/>
        <v>N/A</v>
      </c>
      <c r="E58" s="36">
        <v>1222</v>
      </c>
      <c r="F58" s="11" t="str">
        <f t="shared" si="12"/>
        <v>N/A</v>
      </c>
      <c r="G58" s="36">
        <v>1176</v>
      </c>
      <c r="H58" s="11" t="str">
        <f t="shared" si="13"/>
        <v>N/A</v>
      </c>
      <c r="I58" s="12">
        <v>-52.2</v>
      </c>
      <c r="J58" s="12">
        <v>-3.76</v>
      </c>
      <c r="K58" s="43" t="s">
        <v>739</v>
      </c>
      <c r="L58" s="9" t="str">
        <f t="shared" si="14"/>
        <v>Yes</v>
      </c>
    </row>
    <row r="59" spans="1:12" x14ac:dyDescent="0.25">
      <c r="A59" s="44" t="s">
        <v>1439</v>
      </c>
      <c r="B59" s="35" t="s">
        <v>213</v>
      </c>
      <c r="C59" s="45">
        <v>4991.5850606000004</v>
      </c>
      <c r="D59" s="11" t="str">
        <f t="shared" si="11"/>
        <v>N/A</v>
      </c>
      <c r="E59" s="45">
        <v>8002.1628478000002</v>
      </c>
      <c r="F59" s="11" t="str">
        <f t="shared" si="12"/>
        <v>N/A</v>
      </c>
      <c r="G59" s="45">
        <v>8451.4090135999995</v>
      </c>
      <c r="H59" s="11" t="str">
        <f t="shared" si="13"/>
        <v>N/A</v>
      </c>
      <c r="I59" s="12">
        <v>60.31</v>
      </c>
      <c r="J59" s="12">
        <v>5.6139999999999999</v>
      </c>
      <c r="K59" s="43" t="s">
        <v>739</v>
      </c>
      <c r="L59" s="9" t="str">
        <f t="shared" si="14"/>
        <v>Yes</v>
      </c>
    </row>
    <row r="60" spans="1:12" ht="25" x14ac:dyDescent="0.25">
      <c r="A60" s="44" t="s">
        <v>601</v>
      </c>
      <c r="B60" s="35" t="s">
        <v>213</v>
      </c>
      <c r="C60" s="45">
        <v>1578354</v>
      </c>
      <c r="D60" s="11" t="str">
        <f t="shared" si="11"/>
        <v>N/A</v>
      </c>
      <c r="E60" s="45">
        <v>146102</v>
      </c>
      <c r="F60" s="11" t="str">
        <f t="shared" si="12"/>
        <v>N/A</v>
      </c>
      <c r="G60" s="45">
        <v>88417</v>
      </c>
      <c r="H60" s="11" t="str">
        <f t="shared" si="13"/>
        <v>N/A</v>
      </c>
      <c r="I60" s="12">
        <v>-90.7</v>
      </c>
      <c r="J60" s="12">
        <v>-39.5</v>
      </c>
      <c r="K60" s="43" t="s">
        <v>739</v>
      </c>
      <c r="L60" s="9" t="str">
        <f t="shared" si="14"/>
        <v>No</v>
      </c>
    </row>
    <row r="61" spans="1:12" x14ac:dyDescent="0.25">
      <c r="A61" s="4" t="s">
        <v>602</v>
      </c>
      <c r="B61" s="43" t="s">
        <v>213</v>
      </c>
      <c r="C61" s="1">
        <v>436</v>
      </c>
      <c r="D61" s="11" t="str">
        <f t="shared" si="11"/>
        <v>N/A</v>
      </c>
      <c r="E61" s="1">
        <v>23</v>
      </c>
      <c r="F61" s="11" t="str">
        <f t="shared" si="12"/>
        <v>N/A</v>
      </c>
      <c r="G61" s="1">
        <v>17</v>
      </c>
      <c r="H61" s="11" t="str">
        <f t="shared" si="13"/>
        <v>N/A</v>
      </c>
      <c r="I61" s="12">
        <v>-94.7</v>
      </c>
      <c r="J61" s="12">
        <v>-26.1</v>
      </c>
      <c r="K61" s="43" t="s">
        <v>739</v>
      </c>
      <c r="L61" s="9" t="str">
        <f t="shared" si="14"/>
        <v>Yes</v>
      </c>
    </row>
    <row r="62" spans="1:12" ht="25" x14ac:dyDescent="0.25">
      <c r="A62" s="4" t="s">
        <v>1440</v>
      </c>
      <c r="B62" s="43" t="s">
        <v>213</v>
      </c>
      <c r="C62" s="14">
        <v>3620.0779816999998</v>
      </c>
      <c r="D62" s="11" t="str">
        <f t="shared" si="11"/>
        <v>N/A</v>
      </c>
      <c r="E62" s="14">
        <v>6352.2608695999998</v>
      </c>
      <c r="F62" s="11" t="str">
        <f t="shared" si="12"/>
        <v>N/A</v>
      </c>
      <c r="G62" s="14">
        <v>5201</v>
      </c>
      <c r="H62" s="11" t="str">
        <f t="shared" si="13"/>
        <v>N/A</v>
      </c>
      <c r="I62" s="12">
        <v>75.47</v>
      </c>
      <c r="J62" s="12">
        <v>-18.100000000000001</v>
      </c>
      <c r="K62" s="43" t="s">
        <v>739</v>
      </c>
      <c r="L62" s="9" t="str">
        <f t="shared" si="14"/>
        <v>Yes</v>
      </c>
    </row>
    <row r="63" spans="1:12" x14ac:dyDescent="0.25">
      <c r="A63" s="4" t="s">
        <v>603</v>
      </c>
      <c r="B63" s="43" t="s">
        <v>213</v>
      </c>
      <c r="C63" s="14">
        <v>202223708</v>
      </c>
      <c r="D63" s="11" t="str">
        <f t="shared" si="11"/>
        <v>N/A</v>
      </c>
      <c r="E63" s="14">
        <v>166891512</v>
      </c>
      <c r="F63" s="11" t="str">
        <f t="shared" si="12"/>
        <v>N/A</v>
      </c>
      <c r="G63" s="14">
        <v>146270101</v>
      </c>
      <c r="H63" s="11" t="str">
        <f t="shared" si="13"/>
        <v>N/A</v>
      </c>
      <c r="I63" s="12">
        <v>-17.5</v>
      </c>
      <c r="J63" s="12">
        <v>-12.4</v>
      </c>
      <c r="K63" s="43" t="s">
        <v>739</v>
      </c>
      <c r="L63" s="9" t="str">
        <f t="shared" si="14"/>
        <v>Yes</v>
      </c>
    </row>
    <row r="64" spans="1:12" x14ac:dyDescent="0.25">
      <c r="A64" s="4" t="s">
        <v>604</v>
      </c>
      <c r="B64" s="43" t="s">
        <v>213</v>
      </c>
      <c r="C64" s="1">
        <v>798</v>
      </c>
      <c r="D64" s="11" t="str">
        <f t="shared" si="11"/>
        <v>N/A</v>
      </c>
      <c r="E64" s="1">
        <v>736</v>
      </c>
      <c r="F64" s="11" t="str">
        <f t="shared" si="12"/>
        <v>N/A</v>
      </c>
      <c r="G64" s="1">
        <v>672</v>
      </c>
      <c r="H64" s="11" t="str">
        <f t="shared" si="13"/>
        <v>N/A</v>
      </c>
      <c r="I64" s="12">
        <v>-7.77</v>
      </c>
      <c r="J64" s="12">
        <v>-8.6999999999999993</v>
      </c>
      <c r="K64" s="43" t="s">
        <v>739</v>
      </c>
      <c r="L64" s="9" t="str">
        <f t="shared" si="14"/>
        <v>Yes</v>
      </c>
    </row>
    <row r="65" spans="1:12" x14ac:dyDescent="0.25">
      <c r="A65" s="4" t="s">
        <v>1441</v>
      </c>
      <c r="B65" s="43" t="s">
        <v>213</v>
      </c>
      <c r="C65" s="14">
        <v>253413.16792000001</v>
      </c>
      <c r="D65" s="11" t="str">
        <f t="shared" si="11"/>
        <v>N/A</v>
      </c>
      <c r="E65" s="14">
        <v>226754.77174</v>
      </c>
      <c r="F65" s="11" t="str">
        <f t="shared" si="12"/>
        <v>N/A</v>
      </c>
      <c r="G65" s="14">
        <v>217663.84077000001</v>
      </c>
      <c r="H65" s="11" t="str">
        <f t="shared" si="13"/>
        <v>N/A</v>
      </c>
      <c r="I65" s="12">
        <v>-10.5</v>
      </c>
      <c r="J65" s="12">
        <v>-4.01</v>
      </c>
      <c r="K65" s="43" t="s">
        <v>739</v>
      </c>
      <c r="L65" s="9" t="str">
        <f t="shared" si="14"/>
        <v>Yes</v>
      </c>
    </row>
    <row r="66" spans="1:12" x14ac:dyDescent="0.25">
      <c r="A66" s="4" t="s">
        <v>605</v>
      </c>
      <c r="B66" s="43" t="s">
        <v>213</v>
      </c>
      <c r="C66" s="14">
        <v>1584752525</v>
      </c>
      <c r="D66" s="11" t="str">
        <f t="shared" si="11"/>
        <v>N/A</v>
      </c>
      <c r="E66" s="14">
        <v>1443775539</v>
      </c>
      <c r="F66" s="11" t="str">
        <f t="shared" si="12"/>
        <v>N/A</v>
      </c>
      <c r="G66" s="14">
        <v>1466320873</v>
      </c>
      <c r="H66" s="11" t="str">
        <f t="shared" si="13"/>
        <v>N/A</v>
      </c>
      <c r="I66" s="12">
        <v>-8.9</v>
      </c>
      <c r="J66" s="12">
        <v>1.5620000000000001</v>
      </c>
      <c r="K66" s="43" t="s">
        <v>739</v>
      </c>
      <c r="L66" s="9" t="str">
        <f t="shared" si="14"/>
        <v>Yes</v>
      </c>
    </row>
    <row r="67" spans="1:12" x14ac:dyDescent="0.25">
      <c r="A67" s="4" t="s">
        <v>606</v>
      </c>
      <c r="B67" s="43" t="s">
        <v>213</v>
      </c>
      <c r="C67" s="1">
        <v>41238</v>
      </c>
      <c r="D67" s="11" t="str">
        <f t="shared" si="11"/>
        <v>N/A</v>
      </c>
      <c r="E67" s="1">
        <v>32516</v>
      </c>
      <c r="F67" s="11" t="str">
        <f t="shared" si="12"/>
        <v>N/A</v>
      </c>
      <c r="G67" s="1">
        <v>35602</v>
      </c>
      <c r="H67" s="11" t="str">
        <f t="shared" si="13"/>
        <v>N/A</v>
      </c>
      <c r="I67" s="12">
        <v>-21.2</v>
      </c>
      <c r="J67" s="12">
        <v>9.4909999999999997</v>
      </c>
      <c r="K67" s="43" t="s">
        <v>739</v>
      </c>
      <c r="L67" s="9" t="str">
        <f t="shared" si="14"/>
        <v>Yes</v>
      </c>
    </row>
    <row r="68" spans="1:12" x14ac:dyDescent="0.25">
      <c r="A68" s="4" t="s">
        <v>1442</v>
      </c>
      <c r="B68" s="43" t="s">
        <v>213</v>
      </c>
      <c r="C68" s="14">
        <v>38429.422499</v>
      </c>
      <c r="D68" s="11" t="str">
        <f t="shared" si="11"/>
        <v>N/A</v>
      </c>
      <c r="E68" s="14">
        <v>44402.003291000001</v>
      </c>
      <c r="F68" s="11" t="str">
        <f t="shared" si="12"/>
        <v>N/A</v>
      </c>
      <c r="G68" s="14">
        <v>41186.474720999999</v>
      </c>
      <c r="H68" s="11" t="str">
        <f t="shared" si="13"/>
        <v>N/A</v>
      </c>
      <c r="I68" s="12">
        <v>15.54</v>
      </c>
      <c r="J68" s="12">
        <v>-7.24</v>
      </c>
      <c r="K68" s="43" t="s">
        <v>739</v>
      </c>
      <c r="L68" s="9" t="str">
        <f t="shared" si="14"/>
        <v>Yes</v>
      </c>
    </row>
    <row r="69" spans="1:12" x14ac:dyDescent="0.25">
      <c r="A69" s="4" t="s">
        <v>607</v>
      </c>
      <c r="B69" s="43" t="s">
        <v>213</v>
      </c>
      <c r="C69" s="14">
        <v>25569562</v>
      </c>
      <c r="D69" s="11" t="str">
        <f t="shared" si="11"/>
        <v>N/A</v>
      </c>
      <c r="E69" s="14">
        <v>25471078</v>
      </c>
      <c r="F69" s="11" t="str">
        <f t="shared" si="12"/>
        <v>N/A</v>
      </c>
      <c r="G69" s="14">
        <v>24047718</v>
      </c>
      <c r="H69" s="11" t="str">
        <f t="shared" si="13"/>
        <v>N/A</v>
      </c>
      <c r="I69" s="12">
        <v>-0.38500000000000001</v>
      </c>
      <c r="J69" s="12">
        <v>-5.59</v>
      </c>
      <c r="K69" s="43" t="s">
        <v>739</v>
      </c>
      <c r="L69" s="9" t="str">
        <f t="shared" si="14"/>
        <v>Yes</v>
      </c>
    </row>
    <row r="70" spans="1:12" x14ac:dyDescent="0.25">
      <c r="A70" s="4" t="s">
        <v>608</v>
      </c>
      <c r="B70" s="43" t="s">
        <v>213</v>
      </c>
      <c r="C70" s="1">
        <v>150790</v>
      </c>
      <c r="D70" s="11" t="str">
        <f t="shared" si="11"/>
        <v>N/A</v>
      </c>
      <c r="E70" s="1">
        <v>150144</v>
      </c>
      <c r="F70" s="11" t="str">
        <f t="shared" si="12"/>
        <v>N/A</v>
      </c>
      <c r="G70" s="1">
        <v>153386</v>
      </c>
      <c r="H70" s="11" t="str">
        <f t="shared" si="13"/>
        <v>N/A</v>
      </c>
      <c r="I70" s="12">
        <v>-0.42799999999999999</v>
      </c>
      <c r="J70" s="12">
        <v>2.1589999999999998</v>
      </c>
      <c r="K70" s="43" t="s">
        <v>739</v>
      </c>
      <c r="L70" s="9" t="str">
        <f t="shared" si="14"/>
        <v>Yes</v>
      </c>
    </row>
    <row r="71" spans="1:12" x14ac:dyDescent="0.25">
      <c r="A71" s="4" t="s">
        <v>1443</v>
      </c>
      <c r="B71" s="43" t="s">
        <v>213</v>
      </c>
      <c r="C71" s="14">
        <v>169.57067445000001</v>
      </c>
      <c r="D71" s="11" t="str">
        <f t="shared" si="11"/>
        <v>N/A</v>
      </c>
      <c r="E71" s="14">
        <v>169.64432811</v>
      </c>
      <c r="F71" s="11" t="str">
        <f t="shared" si="12"/>
        <v>N/A</v>
      </c>
      <c r="G71" s="14">
        <v>156.77909327</v>
      </c>
      <c r="H71" s="11" t="str">
        <f t="shared" si="13"/>
        <v>N/A</v>
      </c>
      <c r="I71" s="12">
        <v>4.3400000000000001E-2</v>
      </c>
      <c r="J71" s="12">
        <v>-7.58</v>
      </c>
      <c r="K71" s="43" t="s">
        <v>739</v>
      </c>
      <c r="L71" s="9" t="str">
        <f t="shared" si="14"/>
        <v>Yes</v>
      </c>
    </row>
    <row r="72" spans="1:12" x14ac:dyDescent="0.25">
      <c r="A72" s="4" t="s">
        <v>609</v>
      </c>
      <c r="B72" s="43" t="s">
        <v>213</v>
      </c>
      <c r="C72" s="14">
        <v>46859560</v>
      </c>
      <c r="D72" s="11" t="str">
        <f t="shared" si="11"/>
        <v>N/A</v>
      </c>
      <c r="E72" s="14">
        <v>43297755</v>
      </c>
      <c r="F72" s="11" t="str">
        <f t="shared" si="12"/>
        <v>N/A</v>
      </c>
      <c r="G72" s="14">
        <v>19720544</v>
      </c>
      <c r="H72" s="11" t="str">
        <f t="shared" si="13"/>
        <v>N/A</v>
      </c>
      <c r="I72" s="12">
        <v>-7.6</v>
      </c>
      <c r="J72" s="12">
        <v>-54.5</v>
      </c>
      <c r="K72" s="43" t="s">
        <v>739</v>
      </c>
      <c r="L72" s="9" t="str">
        <f t="shared" si="14"/>
        <v>No</v>
      </c>
    </row>
    <row r="73" spans="1:12" x14ac:dyDescent="0.25">
      <c r="A73" s="4" t="s">
        <v>610</v>
      </c>
      <c r="B73" s="43" t="s">
        <v>213</v>
      </c>
      <c r="C73" s="1">
        <v>82301</v>
      </c>
      <c r="D73" s="11" t="str">
        <f t="shared" si="11"/>
        <v>N/A</v>
      </c>
      <c r="E73" s="1">
        <v>82508</v>
      </c>
      <c r="F73" s="11" t="str">
        <f t="shared" si="12"/>
        <v>N/A</v>
      </c>
      <c r="G73" s="1">
        <v>74404</v>
      </c>
      <c r="H73" s="11" t="str">
        <f t="shared" si="13"/>
        <v>N/A</v>
      </c>
      <c r="I73" s="12">
        <v>0.2515</v>
      </c>
      <c r="J73" s="12">
        <v>-9.82</v>
      </c>
      <c r="K73" s="43" t="s">
        <v>739</v>
      </c>
      <c r="L73" s="9" t="str">
        <f t="shared" si="14"/>
        <v>Yes</v>
      </c>
    </row>
    <row r="74" spans="1:12" x14ac:dyDescent="0.25">
      <c r="A74" s="4" t="s">
        <v>1444</v>
      </c>
      <c r="B74" s="43" t="s">
        <v>213</v>
      </c>
      <c r="C74" s="14">
        <v>569.36805142000003</v>
      </c>
      <c r="D74" s="11" t="str">
        <f t="shared" si="11"/>
        <v>N/A</v>
      </c>
      <c r="E74" s="14">
        <v>524.77038589999995</v>
      </c>
      <c r="F74" s="11" t="str">
        <f t="shared" si="12"/>
        <v>N/A</v>
      </c>
      <c r="G74" s="14">
        <v>265.04682544000002</v>
      </c>
      <c r="H74" s="11" t="str">
        <f t="shared" si="13"/>
        <v>N/A</v>
      </c>
      <c r="I74" s="12">
        <v>-7.83</v>
      </c>
      <c r="J74" s="12">
        <v>-49.5</v>
      </c>
      <c r="K74" s="43" t="s">
        <v>739</v>
      </c>
      <c r="L74" s="9" t="str">
        <f t="shared" si="14"/>
        <v>No</v>
      </c>
    </row>
    <row r="75" spans="1:12" ht="25" x14ac:dyDescent="0.25">
      <c r="A75" s="4" t="s">
        <v>611</v>
      </c>
      <c r="B75" s="43" t="s">
        <v>213</v>
      </c>
      <c r="C75" s="14">
        <v>3177330</v>
      </c>
      <c r="D75" s="11" t="str">
        <f t="shared" si="11"/>
        <v>N/A</v>
      </c>
      <c r="E75" s="14">
        <v>3451947</v>
      </c>
      <c r="F75" s="11" t="str">
        <f t="shared" si="12"/>
        <v>N/A</v>
      </c>
      <c r="G75" s="14">
        <v>3380256</v>
      </c>
      <c r="H75" s="11" t="str">
        <f t="shared" si="13"/>
        <v>N/A</v>
      </c>
      <c r="I75" s="12">
        <v>8.6430000000000007</v>
      </c>
      <c r="J75" s="12">
        <v>-2.08</v>
      </c>
      <c r="K75" s="43" t="s">
        <v>739</v>
      </c>
      <c r="L75" s="9" t="str">
        <f t="shared" si="14"/>
        <v>Yes</v>
      </c>
    </row>
    <row r="76" spans="1:12" x14ac:dyDescent="0.25">
      <c r="A76" s="44" t="s">
        <v>612</v>
      </c>
      <c r="B76" s="35" t="s">
        <v>213</v>
      </c>
      <c r="C76" s="36">
        <v>52277</v>
      </c>
      <c r="D76" s="11" t="str">
        <f t="shared" si="11"/>
        <v>N/A</v>
      </c>
      <c r="E76" s="36">
        <v>52861</v>
      </c>
      <c r="F76" s="11" t="str">
        <f t="shared" si="12"/>
        <v>N/A</v>
      </c>
      <c r="G76" s="36">
        <v>51596</v>
      </c>
      <c r="H76" s="11" t="str">
        <f t="shared" si="13"/>
        <v>N/A</v>
      </c>
      <c r="I76" s="12">
        <v>1.117</v>
      </c>
      <c r="J76" s="12">
        <v>-2.39</v>
      </c>
      <c r="K76" s="43" t="s">
        <v>739</v>
      </c>
      <c r="L76" s="9" t="str">
        <f t="shared" si="14"/>
        <v>Yes</v>
      </c>
    </row>
    <row r="77" spans="1:12" ht="25" x14ac:dyDescent="0.25">
      <c r="A77" s="44" t="s">
        <v>1445</v>
      </c>
      <c r="B77" s="35" t="s">
        <v>213</v>
      </c>
      <c r="C77" s="45">
        <v>60.778736346999999</v>
      </c>
      <c r="D77" s="11" t="str">
        <f t="shared" si="11"/>
        <v>N/A</v>
      </c>
      <c r="E77" s="45">
        <v>65.302340099999995</v>
      </c>
      <c r="F77" s="11" t="str">
        <f t="shared" si="12"/>
        <v>N/A</v>
      </c>
      <c r="G77" s="45">
        <v>65.513915807000004</v>
      </c>
      <c r="H77" s="11" t="str">
        <f t="shared" si="13"/>
        <v>N/A</v>
      </c>
      <c r="I77" s="12">
        <v>7.4429999999999996</v>
      </c>
      <c r="J77" s="12">
        <v>0.32400000000000001</v>
      </c>
      <c r="K77" s="43" t="s">
        <v>739</v>
      </c>
      <c r="L77" s="9" t="str">
        <f t="shared" si="14"/>
        <v>Yes</v>
      </c>
    </row>
    <row r="78" spans="1:12" ht="25" x14ac:dyDescent="0.25">
      <c r="A78" s="44" t="s">
        <v>613</v>
      </c>
      <c r="B78" s="35" t="s">
        <v>213</v>
      </c>
      <c r="C78" s="45">
        <v>29513034</v>
      </c>
      <c r="D78" s="11" t="str">
        <f t="shared" si="11"/>
        <v>N/A</v>
      </c>
      <c r="E78" s="45">
        <v>34249747</v>
      </c>
      <c r="F78" s="11" t="str">
        <f t="shared" si="12"/>
        <v>N/A</v>
      </c>
      <c r="G78" s="45">
        <v>36032160</v>
      </c>
      <c r="H78" s="11" t="str">
        <f t="shared" si="13"/>
        <v>N/A</v>
      </c>
      <c r="I78" s="12">
        <v>16.05</v>
      </c>
      <c r="J78" s="12">
        <v>5.2039999999999997</v>
      </c>
      <c r="K78" s="43" t="s">
        <v>739</v>
      </c>
      <c r="L78" s="9" t="str">
        <f t="shared" si="14"/>
        <v>Yes</v>
      </c>
    </row>
    <row r="79" spans="1:12" x14ac:dyDescent="0.25">
      <c r="A79" s="44" t="s">
        <v>614</v>
      </c>
      <c r="B79" s="35" t="s">
        <v>213</v>
      </c>
      <c r="C79" s="36">
        <v>110107</v>
      </c>
      <c r="D79" s="11" t="str">
        <f t="shared" si="11"/>
        <v>N/A</v>
      </c>
      <c r="E79" s="36">
        <v>111789</v>
      </c>
      <c r="F79" s="11" t="str">
        <f t="shared" si="12"/>
        <v>N/A</v>
      </c>
      <c r="G79" s="36">
        <v>119376</v>
      </c>
      <c r="H79" s="11" t="str">
        <f t="shared" si="13"/>
        <v>N/A</v>
      </c>
      <c r="I79" s="12">
        <v>1.528</v>
      </c>
      <c r="J79" s="12">
        <v>6.7869999999999999</v>
      </c>
      <c r="K79" s="43" t="s">
        <v>739</v>
      </c>
      <c r="L79" s="9" t="str">
        <f t="shared" si="14"/>
        <v>Yes</v>
      </c>
    </row>
    <row r="80" spans="1:12" x14ac:dyDescent="0.25">
      <c r="A80" s="44" t="s">
        <v>1446</v>
      </c>
      <c r="B80" s="35" t="s">
        <v>213</v>
      </c>
      <c r="C80" s="45">
        <v>268.03957967999997</v>
      </c>
      <c r="D80" s="11" t="str">
        <f t="shared" si="11"/>
        <v>N/A</v>
      </c>
      <c r="E80" s="45">
        <v>306.37850772000002</v>
      </c>
      <c r="F80" s="11" t="str">
        <f t="shared" si="12"/>
        <v>N/A</v>
      </c>
      <c r="G80" s="45">
        <v>301.83755529000001</v>
      </c>
      <c r="H80" s="11" t="str">
        <f t="shared" si="13"/>
        <v>N/A</v>
      </c>
      <c r="I80" s="12">
        <v>14.3</v>
      </c>
      <c r="J80" s="12">
        <v>-1.48</v>
      </c>
      <c r="K80" s="43" t="s">
        <v>739</v>
      </c>
      <c r="L80" s="9" t="str">
        <f t="shared" si="14"/>
        <v>Yes</v>
      </c>
    </row>
    <row r="81" spans="1:12" x14ac:dyDescent="0.25">
      <c r="A81" s="44" t="s">
        <v>615</v>
      </c>
      <c r="B81" s="35" t="s">
        <v>213</v>
      </c>
      <c r="C81" s="45">
        <v>13919563</v>
      </c>
      <c r="D81" s="11" t="str">
        <f t="shared" si="11"/>
        <v>N/A</v>
      </c>
      <c r="E81" s="45">
        <v>13810637</v>
      </c>
      <c r="F81" s="11" t="str">
        <f t="shared" si="12"/>
        <v>N/A</v>
      </c>
      <c r="G81" s="45">
        <v>10756429</v>
      </c>
      <c r="H81" s="11" t="str">
        <f t="shared" si="13"/>
        <v>N/A</v>
      </c>
      <c r="I81" s="12">
        <v>-0.78300000000000003</v>
      </c>
      <c r="J81" s="12">
        <v>-22.1</v>
      </c>
      <c r="K81" s="43" t="s">
        <v>739</v>
      </c>
      <c r="L81" s="9" t="str">
        <f t="shared" si="14"/>
        <v>Yes</v>
      </c>
    </row>
    <row r="82" spans="1:12" x14ac:dyDescent="0.25">
      <c r="A82" s="44" t="s">
        <v>616</v>
      </c>
      <c r="B82" s="35" t="s">
        <v>213</v>
      </c>
      <c r="C82" s="36">
        <v>22128</v>
      </c>
      <c r="D82" s="11" t="str">
        <f t="shared" si="11"/>
        <v>N/A</v>
      </c>
      <c r="E82" s="36">
        <v>24149</v>
      </c>
      <c r="F82" s="11" t="str">
        <f t="shared" si="12"/>
        <v>N/A</v>
      </c>
      <c r="G82" s="36">
        <v>26145</v>
      </c>
      <c r="H82" s="11" t="str">
        <f t="shared" si="13"/>
        <v>N/A</v>
      </c>
      <c r="I82" s="12">
        <v>9.1329999999999991</v>
      </c>
      <c r="J82" s="12">
        <v>8.2650000000000006</v>
      </c>
      <c r="K82" s="43" t="s">
        <v>739</v>
      </c>
      <c r="L82" s="9" t="str">
        <f t="shared" si="14"/>
        <v>Yes</v>
      </c>
    </row>
    <row r="83" spans="1:12" x14ac:dyDescent="0.25">
      <c r="A83" s="44" t="s">
        <v>1447</v>
      </c>
      <c r="B83" s="35" t="s">
        <v>213</v>
      </c>
      <c r="C83" s="45">
        <v>629.04749637999998</v>
      </c>
      <c r="D83" s="11" t="str">
        <f t="shared" si="11"/>
        <v>N/A</v>
      </c>
      <c r="E83" s="45">
        <v>571.89270777000002</v>
      </c>
      <c r="F83" s="11" t="str">
        <f t="shared" si="12"/>
        <v>N/A</v>
      </c>
      <c r="G83" s="45">
        <v>411.41438133000003</v>
      </c>
      <c r="H83" s="11" t="str">
        <f t="shared" si="13"/>
        <v>N/A</v>
      </c>
      <c r="I83" s="12">
        <v>-9.09</v>
      </c>
      <c r="J83" s="12">
        <v>-28.1</v>
      </c>
      <c r="K83" s="43" t="s">
        <v>739</v>
      </c>
      <c r="L83" s="9" t="str">
        <f t="shared" si="14"/>
        <v>Yes</v>
      </c>
    </row>
    <row r="84" spans="1:12" ht="25" x14ac:dyDescent="0.25">
      <c r="A84" s="44" t="s">
        <v>617</v>
      </c>
      <c r="B84" s="35" t="s">
        <v>213</v>
      </c>
      <c r="C84" s="45">
        <v>205532101</v>
      </c>
      <c r="D84" s="11" t="str">
        <f t="shared" si="11"/>
        <v>N/A</v>
      </c>
      <c r="E84" s="45">
        <v>205585417</v>
      </c>
      <c r="F84" s="11" t="str">
        <f t="shared" si="12"/>
        <v>N/A</v>
      </c>
      <c r="G84" s="45">
        <v>236059624</v>
      </c>
      <c r="H84" s="11" t="str">
        <f t="shared" si="13"/>
        <v>N/A</v>
      </c>
      <c r="I84" s="12">
        <v>2.5899999999999999E-2</v>
      </c>
      <c r="J84" s="12">
        <v>14.82</v>
      </c>
      <c r="K84" s="43" t="s">
        <v>739</v>
      </c>
      <c r="L84" s="9" t="str">
        <f t="shared" si="14"/>
        <v>Yes</v>
      </c>
    </row>
    <row r="85" spans="1:12" x14ac:dyDescent="0.25">
      <c r="A85" s="44" t="s">
        <v>618</v>
      </c>
      <c r="B85" s="35" t="s">
        <v>213</v>
      </c>
      <c r="C85" s="36">
        <v>19907</v>
      </c>
      <c r="D85" s="11" t="str">
        <f t="shared" si="11"/>
        <v>N/A</v>
      </c>
      <c r="E85" s="36">
        <v>19446</v>
      </c>
      <c r="F85" s="11" t="str">
        <f t="shared" si="12"/>
        <v>N/A</v>
      </c>
      <c r="G85" s="36">
        <v>20679</v>
      </c>
      <c r="H85" s="11" t="str">
        <f t="shared" si="13"/>
        <v>N/A</v>
      </c>
      <c r="I85" s="12">
        <v>-2.3199999999999998</v>
      </c>
      <c r="J85" s="12">
        <v>6.3410000000000002</v>
      </c>
      <c r="K85" s="43" t="s">
        <v>739</v>
      </c>
      <c r="L85" s="9" t="str">
        <f t="shared" si="14"/>
        <v>Yes</v>
      </c>
    </row>
    <row r="86" spans="1:12" x14ac:dyDescent="0.25">
      <c r="A86" s="44" t="s">
        <v>1448</v>
      </c>
      <c r="B86" s="35" t="s">
        <v>213</v>
      </c>
      <c r="C86" s="45">
        <v>10324.614507</v>
      </c>
      <c r="D86" s="11" t="str">
        <f t="shared" si="11"/>
        <v>N/A</v>
      </c>
      <c r="E86" s="45">
        <v>10572.118533000001</v>
      </c>
      <c r="F86" s="11" t="str">
        <f t="shared" si="12"/>
        <v>N/A</v>
      </c>
      <c r="G86" s="45">
        <v>11415.427438000001</v>
      </c>
      <c r="H86" s="11" t="str">
        <f t="shared" si="13"/>
        <v>N/A</v>
      </c>
      <c r="I86" s="12">
        <v>2.3969999999999998</v>
      </c>
      <c r="J86" s="12">
        <v>7.9770000000000003</v>
      </c>
      <c r="K86" s="43" t="s">
        <v>739</v>
      </c>
      <c r="L86" s="9" t="str">
        <f t="shared" si="14"/>
        <v>Yes</v>
      </c>
    </row>
    <row r="87" spans="1:12" x14ac:dyDescent="0.25">
      <c r="A87" s="44" t="s">
        <v>619</v>
      </c>
      <c r="B87" s="35" t="s">
        <v>213</v>
      </c>
      <c r="C87" s="45">
        <v>17317470</v>
      </c>
      <c r="D87" s="11" t="str">
        <f t="shared" si="11"/>
        <v>N/A</v>
      </c>
      <c r="E87" s="45">
        <v>18745808</v>
      </c>
      <c r="F87" s="11" t="str">
        <f t="shared" si="12"/>
        <v>N/A</v>
      </c>
      <c r="G87" s="45">
        <v>15833502</v>
      </c>
      <c r="H87" s="11" t="str">
        <f t="shared" si="13"/>
        <v>N/A</v>
      </c>
      <c r="I87" s="12">
        <v>8.2479999999999993</v>
      </c>
      <c r="J87" s="12">
        <v>-15.5</v>
      </c>
      <c r="K87" s="43" t="s">
        <v>739</v>
      </c>
      <c r="L87" s="9" t="str">
        <f t="shared" si="14"/>
        <v>Yes</v>
      </c>
    </row>
    <row r="88" spans="1:12" x14ac:dyDescent="0.25">
      <c r="A88" s="44" t="s">
        <v>620</v>
      </c>
      <c r="B88" s="35" t="s">
        <v>213</v>
      </c>
      <c r="C88" s="36">
        <v>132057</v>
      </c>
      <c r="D88" s="11" t="str">
        <f t="shared" si="11"/>
        <v>N/A</v>
      </c>
      <c r="E88" s="36">
        <v>136590</v>
      </c>
      <c r="F88" s="11" t="str">
        <f t="shared" si="12"/>
        <v>N/A</v>
      </c>
      <c r="G88" s="36">
        <v>129725</v>
      </c>
      <c r="H88" s="11" t="str">
        <f t="shared" si="13"/>
        <v>N/A</v>
      </c>
      <c r="I88" s="12">
        <v>3.4329999999999998</v>
      </c>
      <c r="J88" s="12">
        <v>-5.03</v>
      </c>
      <c r="K88" s="43" t="s">
        <v>739</v>
      </c>
      <c r="L88" s="9" t="str">
        <f t="shared" si="14"/>
        <v>Yes</v>
      </c>
    </row>
    <row r="89" spans="1:12" x14ac:dyDescent="0.25">
      <c r="A89" s="44" t="s">
        <v>1449</v>
      </c>
      <c r="B89" s="35" t="s">
        <v>213</v>
      </c>
      <c r="C89" s="45">
        <v>131.13632749000001</v>
      </c>
      <c r="D89" s="11" t="str">
        <f t="shared" si="11"/>
        <v>N/A</v>
      </c>
      <c r="E89" s="45">
        <v>137.24143788000001</v>
      </c>
      <c r="F89" s="11" t="str">
        <f t="shared" si="12"/>
        <v>N/A</v>
      </c>
      <c r="G89" s="45">
        <v>122.05436115000001</v>
      </c>
      <c r="H89" s="11" t="str">
        <f t="shared" si="13"/>
        <v>N/A</v>
      </c>
      <c r="I89" s="12">
        <v>4.6559999999999997</v>
      </c>
      <c r="J89" s="12">
        <v>-11.1</v>
      </c>
      <c r="K89" s="43" t="s">
        <v>739</v>
      </c>
      <c r="L89" s="9" t="str">
        <f t="shared" si="14"/>
        <v>Yes</v>
      </c>
    </row>
    <row r="90" spans="1:12" x14ac:dyDescent="0.25">
      <c r="A90" s="44" t="s">
        <v>621</v>
      </c>
      <c r="B90" s="35" t="s">
        <v>213</v>
      </c>
      <c r="C90" s="45">
        <v>29226698</v>
      </c>
      <c r="D90" s="11" t="str">
        <f t="shared" si="11"/>
        <v>N/A</v>
      </c>
      <c r="E90" s="45">
        <v>30515253</v>
      </c>
      <c r="F90" s="11" t="str">
        <f t="shared" si="12"/>
        <v>N/A</v>
      </c>
      <c r="G90" s="45">
        <v>31790549</v>
      </c>
      <c r="H90" s="11" t="str">
        <f t="shared" si="13"/>
        <v>N/A</v>
      </c>
      <c r="I90" s="12">
        <v>4.4089999999999998</v>
      </c>
      <c r="J90" s="12">
        <v>4.1790000000000003</v>
      </c>
      <c r="K90" s="43" t="s">
        <v>739</v>
      </c>
      <c r="L90" s="9" t="str">
        <f t="shared" si="14"/>
        <v>Yes</v>
      </c>
    </row>
    <row r="91" spans="1:12" x14ac:dyDescent="0.25">
      <c r="A91" s="44" t="s">
        <v>622</v>
      </c>
      <c r="B91" s="35" t="s">
        <v>213</v>
      </c>
      <c r="C91" s="36">
        <v>123941</v>
      </c>
      <c r="D91" s="11" t="str">
        <f t="shared" si="11"/>
        <v>N/A</v>
      </c>
      <c r="E91" s="36">
        <v>121849</v>
      </c>
      <c r="F91" s="11" t="str">
        <f t="shared" si="12"/>
        <v>N/A</v>
      </c>
      <c r="G91" s="36">
        <v>120046</v>
      </c>
      <c r="H91" s="11" t="str">
        <f t="shared" si="13"/>
        <v>N/A</v>
      </c>
      <c r="I91" s="12">
        <v>-1.69</v>
      </c>
      <c r="J91" s="12">
        <v>-1.48</v>
      </c>
      <c r="K91" s="43" t="s">
        <v>739</v>
      </c>
      <c r="L91" s="9" t="str">
        <f t="shared" si="14"/>
        <v>Yes</v>
      </c>
    </row>
    <row r="92" spans="1:12" x14ac:dyDescent="0.25">
      <c r="A92" s="44" t="s">
        <v>1450</v>
      </c>
      <c r="B92" s="35" t="s">
        <v>213</v>
      </c>
      <c r="C92" s="45">
        <v>235.81137799000001</v>
      </c>
      <c r="D92" s="11" t="str">
        <f t="shared" si="11"/>
        <v>N/A</v>
      </c>
      <c r="E92" s="45">
        <v>250.43498921</v>
      </c>
      <c r="F92" s="11" t="str">
        <f t="shared" si="12"/>
        <v>N/A</v>
      </c>
      <c r="G92" s="45">
        <v>264.81972744000001</v>
      </c>
      <c r="H92" s="11" t="str">
        <f t="shared" si="13"/>
        <v>N/A</v>
      </c>
      <c r="I92" s="12">
        <v>6.2009999999999996</v>
      </c>
      <c r="J92" s="12">
        <v>5.7439999999999998</v>
      </c>
      <c r="K92" s="43" t="s">
        <v>739</v>
      </c>
      <c r="L92" s="9" t="str">
        <f t="shared" si="14"/>
        <v>Yes</v>
      </c>
    </row>
    <row r="93" spans="1:12" ht="25" x14ac:dyDescent="0.25">
      <c r="A93" s="44" t="s">
        <v>623</v>
      </c>
      <c r="B93" s="35" t="s">
        <v>213</v>
      </c>
      <c r="C93" s="45">
        <v>381408579</v>
      </c>
      <c r="D93" s="11" t="str">
        <f t="shared" si="11"/>
        <v>N/A</v>
      </c>
      <c r="E93" s="45">
        <v>410412203</v>
      </c>
      <c r="F93" s="11" t="str">
        <f t="shared" si="12"/>
        <v>N/A</v>
      </c>
      <c r="G93" s="45">
        <v>459818135</v>
      </c>
      <c r="H93" s="11" t="str">
        <f t="shared" si="13"/>
        <v>N/A</v>
      </c>
      <c r="I93" s="12">
        <v>7.6040000000000001</v>
      </c>
      <c r="J93" s="12">
        <v>12.04</v>
      </c>
      <c r="K93" s="43" t="s">
        <v>739</v>
      </c>
      <c r="L93" s="9" t="str">
        <f t="shared" si="14"/>
        <v>Yes</v>
      </c>
    </row>
    <row r="94" spans="1:12" x14ac:dyDescent="0.25">
      <c r="A94" s="46" t="s">
        <v>624</v>
      </c>
      <c r="B94" s="36" t="s">
        <v>213</v>
      </c>
      <c r="C94" s="36">
        <v>40385</v>
      </c>
      <c r="D94" s="11" t="str">
        <f t="shared" si="11"/>
        <v>N/A</v>
      </c>
      <c r="E94" s="36">
        <v>42331</v>
      </c>
      <c r="F94" s="11" t="str">
        <f t="shared" si="12"/>
        <v>N/A</v>
      </c>
      <c r="G94" s="36">
        <v>45064</v>
      </c>
      <c r="H94" s="11" t="str">
        <f t="shared" si="13"/>
        <v>N/A</v>
      </c>
      <c r="I94" s="12">
        <v>4.819</v>
      </c>
      <c r="J94" s="12">
        <v>6.4560000000000004</v>
      </c>
      <c r="K94" s="1" t="s">
        <v>739</v>
      </c>
      <c r="L94" s="9" t="str">
        <f t="shared" si="14"/>
        <v>Yes</v>
      </c>
    </row>
    <row r="95" spans="1:12" x14ac:dyDescent="0.25">
      <c r="A95" s="44" t="s">
        <v>1451</v>
      </c>
      <c r="B95" s="35" t="s">
        <v>213</v>
      </c>
      <c r="C95" s="45">
        <v>9444.3129626999998</v>
      </c>
      <c r="D95" s="11" t="str">
        <f t="shared" si="11"/>
        <v>N/A</v>
      </c>
      <c r="E95" s="45">
        <v>9695.3108360000006</v>
      </c>
      <c r="F95" s="11" t="str">
        <f t="shared" si="12"/>
        <v>N/A</v>
      </c>
      <c r="G95" s="45">
        <v>10203.668893</v>
      </c>
      <c r="H95" s="11" t="str">
        <f t="shared" si="13"/>
        <v>N/A</v>
      </c>
      <c r="I95" s="12">
        <v>2.6579999999999999</v>
      </c>
      <c r="J95" s="12">
        <v>5.2430000000000003</v>
      </c>
      <c r="K95" s="43" t="s">
        <v>739</v>
      </c>
      <c r="L95" s="9" t="str">
        <f t="shared" si="14"/>
        <v>Yes</v>
      </c>
    </row>
    <row r="96" spans="1:12" ht="25" x14ac:dyDescent="0.25">
      <c r="A96" s="44" t="s">
        <v>625</v>
      </c>
      <c r="B96" s="35" t="s">
        <v>213</v>
      </c>
      <c r="C96" s="45">
        <v>64777041</v>
      </c>
      <c r="D96" s="11" t="str">
        <f t="shared" si="11"/>
        <v>N/A</v>
      </c>
      <c r="E96" s="45">
        <v>65846635</v>
      </c>
      <c r="F96" s="11" t="str">
        <f t="shared" si="12"/>
        <v>N/A</v>
      </c>
      <c r="G96" s="45">
        <v>71211098</v>
      </c>
      <c r="H96" s="11" t="str">
        <f t="shared" si="13"/>
        <v>N/A</v>
      </c>
      <c r="I96" s="12">
        <v>1.651</v>
      </c>
      <c r="J96" s="12">
        <v>8.1470000000000002</v>
      </c>
      <c r="K96" s="43" t="s">
        <v>739</v>
      </c>
      <c r="L96" s="9" t="str">
        <f t="shared" si="14"/>
        <v>Yes</v>
      </c>
    </row>
    <row r="97" spans="1:12" x14ac:dyDescent="0.25">
      <c r="A97" s="44" t="s">
        <v>626</v>
      </c>
      <c r="B97" s="35" t="s">
        <v>213</v>
      </c>
      <c r="C97" s="36">
        <v>43478</v>
      </c>
      <c r="D97" s="11" t="str">
        <f t="shared" si="11"/>
        <v>N/A</v>
      </c>
      <c r="E97" s="36">
        <v>41951</v>
      </c>
      <c r="F97" s="11" t="str">
        <f t="shared" si="12"/>
        <v>N/A</v>
      </c>
      <c r="G97" s="36">
        <v>43615</v>
      </c>
      <c r="H97" s="11" t="str">
        <f t="shared" si="13"/>
        <v>N/A</v>
      </c>
      <c r="I97" s="12">
        <v>-3.51</v>
      </c>
      <c r="J97" s="12">
        <v>3.9670000000000001</v>
      </c>
      <c r="K97" s="43" t="s">
        <v>739</v>
      </c>
      <c r="L97" s="9" t="str">
        <f t="shared" si="14"/>
        <v>Yes</v>
      </c>
    </row>
    <row r="98" spans="1:12" x14ac:dyDescent="0.25">
      <c r="A98" s="44" t="s">
        <v>1452</v>
      </c>
      <c r="B98" s="35" t="s">
        <v>213</v>
      </c>
      <c r="C98" s="45">
        <v>1489.8808822999999</v>
      </c>
      <c r="D98" s="11" t="str">
        <f t="shared" si="11"/>
        <v>N/A</v>
      </c>
      <c r="E98" s="45">
        <v>1569.6082334</v>
      </c>
      <c r="F98" s="11" t="str">
        <f t="shared" si="12"/>
        <v>N/A</v>
      </c>
      <c r="G98" s="45">
        <v>1632.7203485</v>
      </c>
      <c r="H98" s="11" t="str">
        <f t="shared" si="13"/>
        <v>N/A</v>
      </c>
      <c r="I98" s="12">
        <v>5.351</v>
      </c>
      <c r="J98" s="12">
        <v>4.0209999999999999</v>
      </c>
      <c r="K98" s="43" t="s">
        <v>739</v>
      </c>
      <c r="L98" s="9" t="str">
        <f t="shared" si="14"/>
        <v>Yes</v>
      </c>
    </row>
    <row r="99" spans="1:12" ht="25" x14ac:dyDescent="0.25">
      <c r="A99" s="44" t="s">
        <v>627</v>
      </c>
      <c r="B99" s="35" t="s">
        <v>213</v>
      </c>
      <c r="C99" s="45">
        <v>6344281</v>
      </c>
      <c r="D99" s="11" t="str">
        <f t="shared" si="11"/>
        <v>N/A</v>
      </c>
      <c r="E99" s="45">
        <v>6655927</v>
      </c>
      <c r="F99" s="11" t="str">
        <f t="shared" si="12"/>
        <v>N/A</v>
      </c>
      <c r="G99" s="45">
        <v>7565446</v>
      </c>
      <c r="H99" s="11" t="str">
        <f t="shared" si="13"/>
        <v>N/A</v>
      </c>
      <c r="I99" s="12">
        <v>4.9119999999999999</v>
      </c>
      <c r="J99" s="12">
        <v>13.66</v>
      </c>
      <c r="K99" s="43" t="s">
        <v>739</v>
      </c>
      <c r="L99" s="9" t="str">
        <f t="shared" si="14"/>
        <v>Yes</v>
      </c>
    </row>
    <row r="100" spans="1:12" x14ac:dyDescent="0.25">
      <c r="A100" s="44" t="s">
        <v>628</v>
      </c>
      <c r="B100" s="35" t="s">
        <v>213</v>
      </c>
      <c r="C100" s="36">
        <v>7818</v>
      </c>
      <c r="D100" s="11" t="str">
        <f t="shared" si="11"/>
        <v>N/A</v>
      </c>
      <c r="E100" s="36">
        <v>7911</v>
      </c>
      <c r="F100" s="11" t="str">
        <f t="shared" si="12"/>
        <v>N/A</v>
      </c>
      <c r="G100" s="36">
        <v>8948</v>
      </c>
      <c r="H100" s="11" t="str">
        <f t="shared" si="13"/>
        <v>N/A</v>
      </c>
      <c r="I100" s="12">
        <v>1.19</v>
      </c>
      <c r="J100" s="12">
        <v>13.11</v>
      </c>
      <c r="K100" s="43" t="s">
        <v>739</v>
      </c>
      <c r="L100" s="9" t="str">
        <f t="shared" si="14"/>
        <v>Yes</v>
      </c>
    </row>
    <row r="101" spans="1:12" ht="25" x14ac:dyDescent="0.25">
      <c r="A101" s="44" t="s">
        <v>1453</v>
      </c>
      <c r="B101" s="35" t="s">
        <v>213</v>
      </c>
      <c r="C101" s="45">
        <v>811.49667434000003</v>
      </c>
      <c r="D101" s="11" t="str">
        <f t="shared" si="11"/>
        <v>N/A</v>
      </c>
      <c r="E101" s="45">
        <v>841.35090379999997</v>
      </c>
      <c r="F101" s="11" t="str">
        <f t="shared" si="12"/>
        <v>N/A</v>
      </c>
      <c r="G101" s="45">
        <v>845.49016540000002</v>
      </c>
      <c r="H101" s="11" t="str">
        <f t="shared" si="13"/>
        <v>N/A</v>
      </c>
      <c r="I101" s="12">
        <v>3.6789999999999998</v>
      </c>
      <c r="J101" s="12">
        <v>0.49199999999999999</v>
      </c>
      <c r="K101" s="43" t="s">
        <v>739</v>
      </c>
      <c r="L101" s="9" t="str">
        <f t="shared" si="14"/>
        <v>Yes</v>
      </c>
    </row>
    <row r="102" spans="1:12" ht="25" x14ac:dyDescent="0.25">
      <c r="A102" s="44" t="s">
        <v>629</v>
      </c>
      <c r="B102" s="35" t="s">
        <v>213</v>
      </c>
      <c r="C102" s="45">
        <v>56110035</v>
      </c>
      <c r="D102" s="11" t="str">
        <f t="shared" si="11"/>
        <v>N/A</v>
      </c>
      <c r="E102" s="45">
        <v>49136227</v>
      </c>
      <c r="F102" s="11" t="str">
        <f t="shared" si="12"/>
        <v>N/A</v>
      </c>
      <c r="G102" s="45">
        <v>49682273</v>
      </c>
      <c r="H102" s="11" t="str">
        <f t="shared" si="13"/>
        <v>N/A</v>
      </c>
      <c r="I102" s="12">
        <v>-12.4</v>
      </c>
      <c r="J102" s="12">
        <v>1.111</v>
      </c>
      <c r="K102" s="43" t="s">
        <v>739</v>
      </c>
      <c r="L102" s="9" t="str">
        <f t="shared" si="14"/>
        <v>Yes</v>
      </c>
    </row>
    <row r="103" spans="1:12" x14ac:dyDescent="0.25">
      <c r="A103" s="44" t="s">
        <v>630</v>
      </c>
      <c r="B103" s="35" t="s">
        <v>213</v>
      </c>
      <c r="C103" s="36">
        <v>18100</v>
      </c>
      <c r="D103" s="11" t="str">
        <f t="shared" si="11"/>
        <v>N/A</v>
      </c>
      <c r="E103" s="36">
        <v>15777</v>
      </c>
      <c r="F103" s="11" t="str">
        <f t="shared" si="12"/>
        <v>N/A</v>
      </c>
      <c r="G103" s="36">
        <v>16012</v>
      </c>
      <c r="H103" s="11" t="str">
        <f t="shared" si="13"/>
        <v>N/A</v>
      </c>
      <c r="I103" s="12">
        <v>-12.8</v>
      </c>
      <c r="J103" s="12">
        <v>1.49</v>
      </c>
      <c r="K103" s="43" t="s">
        <v>739</v>
      </c>
      <c r="L103" s="9" t="str">
        <f t="shared" si="14"/>
        <v>Yes</v>
      </c>
    </row>
    <row r="104" spans="1:12" ht="25" x14ac:dyDescent="0.25">
      <c r="A104" s="44" t="s">
        <v>1454</v>
      </c>
      <c r="B104" s="35" t="s">
        <v>213</v>
      </c>
      <c r="C104" s="45">
        <v>3100.0019336999999</v>
      </c>
      <c r="D104" s="11" t="str">
        <f t="shared" si="11"/>
        <v>N/A</v>
      </c>
      <c r="E104" s="45">
        <v>3114.4214363000001</v>
      </c>
      <c r="F104" s="11" t="str">
        <f t="shared" si="12"/>
        <v>N/A</v>
      </c>
      <c r="G104" s="45">
        <v>3102.8149512999998</v>
      </c>
      <c r="H104" s="11" t="str">
        <f t="shared" si="13"/>
        <v>N/A</v>
      </c>
      <c r="I104" s="12">
        <v>0.46510000000000001</v>
      </c>
      <c r="J104" s="12">
        <v>-0.373</v>
      </c>
      <c r="K104" s="43" t="s">
        <v>739</v>
      </c>
      <c r="L104" s="9" t="str">
        <f t="shared" si="14"/>
        <v>Yes</v>
      </c>
    </row>
    <row r="105" spans="1:12" ht="25" x14ac:dyDescent="0.25">
      <c r="A105" s="44" t="s">
        <v>631</v>
      </c>
      <c r="B105" s="35" t="s">
        <v>213</v>
      </c>
      <c r="C105" s="45">
        <v>59513</v>
      </c>
      <c r="D105" s="11" t="str">
        <f t="shared" si="11"/>
        <v>N/A</v>
      </c>
      <c r="E105" s="45">
        <v>0</v>
      </c>
      <c r="F105" s="11" t="str">
        <f t="shared" si="12"/>
        <v>N/A</v>
      </c>
      <c r="G105" s="45">
        <v>0</v>
      </c>
      <c r="H105" s="11" t="str">
        <f t="shared" si="13"/>
        <v>N/A</v>
      </c>
      <c r="I105" s="12">
        <v>-100</v>
      </c>
      <c r="J105" s="12" t="s">
        <v>1746</v>
      </c>
      <c r="K105" s="43" t="s">
        <v>739</v>
      </c>
      <c r="L105" s="9" t="str">
        <f t="shared" si="14"/>
        <v>N/A</v>
      </c>
    </row>
    <row r="106" spans="1:12" x14ac:dyDescent="0.25">
      <c r="A106" s="44" t="s">
        <v>632</v>
      </c>
      <c r="B106" s="35" t="s">
        <v>213</v>
      </c>
      <c r="C106" s="36">
        <v>362</v>
      </c>
      <c r="D106" s="11" t="str">
        <f t="shared" si="11"/>
        <v>N/A</v>
      </c>
      <c r="E106" s="36">
        <v>0</v>
      </c>
      <c r="F106" s="11" t="str">
        <f t="shared" si="12"/>
        <v>N/A</v>
      </c>
      <c r="G106" s="36">
        <v>0</v>
      </c>
      <c r="H106" s="11" t="str">
        <f t="shared" si="13"/>
        <v>N/A</v>
      </c>
      <c r="I106" s="12">
        <v>-100</v>
      </c>
      <c r="J106" s="12" t="s">
        <v>1746</v>
      </c>
      <c r="K106" s="43" t="s">
        <v>739</v>
      </c>
      <c r="L106" s="9" t="str">
        <f t="shared" si="14"/>
        <v>N/A</v>
      </c>
    </row>
    <row r="107" spans="1:12" ht="25" x14ac:dyDescent="0.25">
      <c r="A107" s="44" t="s">
        <v>1455</v>
      </c>
      <c r="B107" s="35" t="s">
        <v>213</v>
      </c>
      <c r="C107" s="45">
        <v>164.40055249</v>
      </c>
      <c r="D107" s="11" t="str">
        <f t="shared" si="11"/>
        <v>N/A</v>
      </c>
      <c r="E107" s="45" t="s">
        <v>1746</v>
      </c>
      <c r="F107" s="11" t="str">
        <f t="shared" si="12"/>
        <v>N/A</v>
      </c>
      <c r="G107" s="45" t="s">
        <v>1746</v>
      </c>
      <c r="H107" s="11" t="str">
        <f t="shared" si="13"/>
        <v>N/A</v>
      </c>
      <c r="I107" s="12" t="s">
        <v>1746</v>
      </c>
      <c r="J107" s="12" t="s">
        <v>1746</v>
      </c>
      <c r="K107" s="43" t="s">
        <v>739</v>
      </c>
      <c r="L107" s="9" t="str">
        <f t="shared" si="14"/>
        <v>N/A</v>
      </c>
    </row>
    <row r="108" spans="1:12" ht="25" x14ac:dyDescent="0.25">
      <c r="A108" s="44" t="s">
        <v>633</v>
      </c>
      <c r="B108" s="35" t="s">
        <v>213</v>
      </c>
      <c r="C108" s="45">
        <v>280553</v>
      </c>
      <c r="D108" s="11" t="str">
        <f t="shared" si="11"/>
        <v>N/A</v>
      </c>
      <c r="E108" s="45">
        <v>347832</v>
      </c>
      <c r="F108" s="11" t="str">
        <f t="shared" si="12"/>
        <v>N/A</v>
      </c>
      <c r="G108" s="45">
        <v>342674</v>
      </c>
      <c r="H108" s="11" t="str">
        <f t="shared" si="13"/>
        <v>N/A</v>
      </c>
      <c r="I108" s="12">
        <v>23.98</v>
      </c>
      <c r="J108" s="12">
        <v>-1.48</v>
      </c>
      <c r="K108" s="43" t="s">
        <v>739</v>
      </c>
      <c r="L108" s="9" t="str">
        <f t="shared" si="14"/>
        <v>Yes</v>
      </c>
    </row>
    <row r="109" spans="1:12" x14ac:dyDescent="0.25">
      <c r="A109" s="44" t="s">
        <v>634</v>
      </c>
      <c r="B109" s="35" t="s">
        <v>213</v>
      </c>
      <c r="C109" s="36">
        <v>6581</v>
      </c>
      <c r="D109" s="11" t="str">
        <f t="shared" si="11"/>
        <v>N/A</v>
      </c>
      <c r="E109" s="36">
        <v>6628</v>
      </c>
      <c r="F109" s="11" t="str">
        <f t="shared" si="12"/>
        <v>N/A</v>
      </c>
      <c r="G109" s="36">
        <v>5041</v>
      </c>
      <c r="H109" s="11" t="str">
        <f t="shared" si="13"/>
        <v>N/A</v>
      </c>
      <c r="I109" s="12">
        <v>0.71419999999999995</v>
      </c>
      <c r="J109" s="12">
        <v>-23.9</v>
      </c>
      <c r="K109" s="43" t="s">
        <v>739</v>
      </c>
      <c r="L109" s="9" t="str">
        <f t="shared" si="14"/>
        <v>Yes</v>
      </c>
    </row>
    <row r="110" spans="1:12" ht="25" x14ac:dyDescent="0.25">
      <c r="A110" s="44" t="s">
        <v>1456</v>
      </c>
      <c r="B110" s="35" t="s">
        <v>213</v>
      </c>
      <c r="C110" s="45">
        <v>42.630755204000003</v>
      </c>
      <c r="D110" s="11" t="str">
        <f t="shared" si="11"/>
        <v>N/A</v>
      </c>
      <c r="E110" s="45">
        <v>52.479179240000001</v>
      </c>
      <c r="F110" s="11" t="str">
        <f t="shared" si="12"/>
        <v>N/A</v>
      </c>
      <c r="G110" s="45">
        <v>67.977385439000003</v>
      </c>
      <c r="H110" s="11" t="str">
        <f t="shared" si="13"/>
        <v>N/A</v>
      </c>
      <c r="I110" s="12">
        <v>23.1</v>
      </c>
      <c r="J110" s="12">
        <v>29.53</v>
      </c>
      <c r="K110" s="43" t="s">
        <v>739</v>
      </c>
      <c r="L110" s="9" t="str">
        <f t="shared" si="14"/>
        <v>Yes</v>
      </c>
    </row>
    <row r="111" spans="1:12" x14ac:dyDescent="0.25">
      <c r="A111" s="44" t="s">
        <v>635</v>
      </c>
      <c r="B111" s="35" t="s">
        <v>213</v>
      </c>
      <c r="C111" s="45">
        <v>86470679</v>
      </c>
      <c r="D111" s="11" t="str">
        <f t="shared" si="11"/>
        <v>N/A</v>
      </c>
      <c r="E111" s="45">
        <v>67761974</v>
      </c>
      <c r="F111" s="11" t="str">
        <f t="shared" si="12"/>
        <v>N/A</v>
      </c>
      <c r="G111" s="45">
        <v>81800205</v>
      </c>
      <c r="H111" s="11" t="str">
        <f t="shared" si="13"/>
        <v>N/A</v>
      </c>
      <c r="I111" s="12">
        <v>-21.6</v>
      </c>
      <c r="J111" s="12">
        <v>20.72</v>
      </c>
      <c r="K111" s="43" t="s">
        <v>739</v>
      </c>
      <c r="L111" s="9" t="str">
        <f t="shared" si="14"/>
        <v>Yes</v>
      </c>
    </row>
    <row r="112" spans="1:12" x14ac:dyDescent="0.25">
      <c r="A112" s="44" t="s">
        <v>636</v>
      </c>
      <c r="B112" s="35" t="s">
        <v>213</v>
      </c>
      <c r="C112" s="36">
        <v>5573</v>
      </c>
      <c r="D112" s="11" t="str">
        <f t="shared" si="11"/>
        <v>N/A</v>
      </c>
      <c r="E112" s="36">
        <v>3065</v>
      </c>
      <c r="F112" s="11" t="str">
        <f t="shared" si="12"/>
        <v>N/A</v>
      </c>
      <c r="G112" s="36">
        <v>4218</v>
      </c>
      <c r="H112" s="11" t="str">
        <f t="shared" si="13"/>
        <v>N/A</v>
      </c>
      <c r="I112" s="12">
        <v>-45</v>
      </c>
      <c r="J112" s="12">
        <v>37.619999999999997</v>
      </c>
      <c r="K112" s="43" t="s">
        <v>739</v>
      </c>
      <c r="L112" s="9" t="str">
        <f t="shared" si="14"/>
        <v>No</v>
      </c>
    </row>
    <row r="113" spans="1:12" x14ac:dyDescent="0.25">
      <c r="A113" s="44" t="s">
        <v>1457</v>
      </c>
      <c r="B113" s="35" t="s">
        <v>213</v>
      </c>
      <c r="C113" s="45">
        <v>15516.001974000001</v>
      </c>
      <c r="D113" s="11" t="str">
        <f t="shared" si="11"/>
        <v>N/A</v>
      </c>
      <c r="E113" s="45">
        <v>22108.311256000001</v>
      </c>
      <c r="F113" s="11" t="str">
        <f t="shared" si="12"/>
        <v>N/A</v>
      </c>
      <c r="G113" s="45">
        <v>19393.125888999999</v>
      </c>
      <c r="H113" s="11" t="str">
        <f t="shared" si="13"/>
        <v>N/A</v>
      </c>
      <c r="I113" s="12">
        <v>42.49</v>
      </c>
      <c r="J113" s="12">
        <v>-12.3</v>
      </c>
      <c r="K113" s="43" t="s">
        <v>739</v>
      </c>
      <c r="L113" s="9" t="str">
        <f t="shared" si="14"/>
        <v>Yes</v>
      </c>
    </row>
    <row r="114" spans="1:12" ht="25" x14ac:dyDescent="0.25">
      <c r="A114" s="44" t="s">
        <v>637</v>
      </c>
      <c r="B114" s="35" t="s">
        <v>213</v>
      </c>
      <c r="C114" s="45">
        <v>769314</v>
      </c>
      <c r="D114" s="11" t="str">
        <f t="shared" si="11"/>
        <v>N/A</v>
      </c>
      <c r="E114" s="45">
        <v>896772</v>
      </c>
      <c r="F114" s="11" t="str">
        <f t="shared" si="12"/>
        <v>N/A</v>
      </c>
      <c r="G114" s="45">
        <v>1114599</v>
      </c>
      <c r="H114" s="11" t="str">
        <f t="shared" si="13"/>
        <v>N/A</v>
      </c>
      <c r="I114" s="12">
        <v>16.57</v>
      </c>
      <c r="J114" s="12">
        <v>24.29</v>
      </c>
      <c r="K114" s="43" t="s">
        <v>739</v>
      </c>
      <c r="L114" s="9" t="str">
        <f>IF(J114="Div by 0", "N/A", IF(OR(J114="N/A",K114="N/A"),"N/A", IF(J114&gt;VALUE(MID(K114,1,2)), "No", IF(J114&lt;-1*VALUE(MID(K114,1,2)), "No", "Yes"))))</f>
        <v>Yes</v>
      </c>
    </row>
    <row r="115" spans="1:12" x14ac:dyDescent="0.25">
      <c r="A115" s="44" t="s">
        <v>638</v>
      </c>
      <c r="B115" s="35" t="s">
        <v>213</v>
      </c>
      <c r="C115" s="36">
        <v>25244</v>
      </c>
      <c r="D115" s="11" t="str">
        <f t="shared" si="11"/>
        <v>N/A</v>
      </c>
      <c r="E115" s="36">
        <v>26831</v>
      </c>
      <c r="F115" s="11" t="str">
        <f t="shared" si="12"/>
        <v>N/A</v>
      </c>
      <c r="G115" s="36">
        <v>28351</v>
      </c>
      <c r="H115" s="11" t="str">
        <f t="shared" si="13"/>
        <v>N/A</v>
      </c>
      <c r="I115" s="12">
        <v>6.2869999999999999</v>
      </c>
      <c r="J115" s="12">
        <v>5.665</v>
      </c>
      <c r="K115" s="43" t="s">
        <v>739</v>
      </c>
      <c r="L115" s="9" t="str">
        <f t="shared" ref="L115:L119" si="15">IF(J115="Div by 0", "N/A", IF(OR(J115="N/A",K115="N/A"),"N/A", IF(J115&gt;VALUE(MID(K115,1,2)), "No", IF(J115&lt;-1*VALUE(MID(K115,1,2)), "No", "Yes"))))</f>
        <v>Yes</v>
      </c>
    </row>
    <row r="116" spans="1:12" ht="25" x14ac:dyDescent="0.25">
      <c r="A116" s="44" t="s">
        <v>1458</v>
      </c>
      <c r="B116" s="35" t="s">
        <v>213</v>
      </c>
      <c r="C116" s="45">
        <v>30.475122801000001</v>
      </c>
      <c r="D116" s="11" t="str">
        <f t="shared" si="11"/>
        <v>N/A</v>
      </c>
      <c r="E116" s="45">
        <v>33.422980879999997</v>
      </c>
      <c r="F116" s="11" t="str">
        <f t="shared" si="12"/>
        <v>N/A</v>
      </c>
      <c r="G116" s="45">
        <v>39.314274629000003</v>
      </c>
      <c r="H116" s="11" t="str">
        <f t="shared" si="13"/>
        <v>N/A</v>
      </c>
      <c r="I116" s="12">
        <v>9.673</v>
      </c>
      <c r="J116" s="12">
        <v>17.63</v>
      </c>
      <c r="K116" s="43" t="s">
        <v>739</v>
      </c>
      <c r="L116" s="9" t="str">
        <f t="shared" si="15"/>
        <v>Yes</v>
      </c>
    </row>
    <row r="117" spans="1:12" ht="25" x14ac:dyDescent="0.25">
      <c r="A117" s="44" t="s">
        <v>639</v>
      </c>
      <c r="B117" s="35" t="s">
        <v>213</v>
      </c>
      <c r="C117" s="45">
        <v>0</v>
      </c>
      <c r="D117" s="11" t="str">
        <f t="shared" si="11"/>
        <v>N/A</v>
      </c>
      <c r="E117" s="45">
        <v>0</v>
      </c>
      <c r="F117" s="11" t="str">
        <f t="shared" si="12"/>
        <v>N/A</v>
      </c>
      <c r="G117" s="45">
        <v>0</v>
      </c>
      <c r="H117" s="11" t="str">
        <f t="shared" si="13"/>
        <v>N/A</v>
      </c>
      <c r="I117" s="12" t="s">
        <v>1746</v>
      </c>
      <c r="J117" s="12" t="s">
        <v>1746</v>
      </c>
      <c r="K117" s="43" t="s">
        <v>739</v>
      </c>
      <c r="L117" s="9" t="str">
        <f t="shared" si="15"/>
        <v>N/A</v>
      </c>
    </row>
    <row r="118" spans="1:12" x14ac:dyDescent="0.25">
      <c r="A118" s="44" t="s">
        <v>640</v>
      </c>
      <c r="B118" s="35" t="s">
        <v>213</v>
      </c>
      <c r="C118" s="36">
        <v>0</v>
      </c>
      <c r="D118" s="11" t="str">
        <f t="shared" si="11"/>
        <v>N/A</v>
      </c>
      <c r="E118" s="36">
        <v>0</v>
      </c>
      <c r="F118" s="11" t="str">
        <f t="shared" si="12"/>
        <v>N/A</v>
      </c>
      <c r="G118" s="36">
        <v>0</v>
      </c>
      <c r="H118" s="11" t="str">
        <f t="shared" si="13"/>
        <v>N/A</v>
      </c>
      <c r="I118" s="12" t="s">
        <v>1746</v>
      </c>
      <c r="J118" s="12" t="s">
        <v>1746</v>
      </c>
      <c r="K118" s="43" t="s">
        <v>739</v>
      </c>
      <c r="L118" s="9" t="str">
        <f t="shared" si="15"/>
        <v>N/A</v>
      </c>
    </row>
    <row r="119" spans="1:12" ht="25" x14ac:dyDescent="0.25">
      <c r="A119" s="44" t="s">
        <v>1459</v>
      </c>
      <c r="B119" s="35" t="s">
        <v>213</v>
      </c>
      <c r="C119" s="45" t="s">
        <v>1746</v>
      </c>
      <c r="D119" s="11" t="str">
        <f t="shared" si="11"/>
        <v>N/A</v>
      </c>
      <c r="E119" s="45" t="s">
        <v>1746</v>
      </c>
      <c r="F119" s="11" t="str">
        <f t="shared" si="12"/>
        <v>N/A</v>
      </c>
      <c r="G119" s="45" t="s">
        <v>1746</v>
      </c>
      <c r="H119" s="11" t="str">
        <f t="shared" si="13"/>
        <v>N/A</v>
      </c>
      <c r="I119" s="12" t="s">
        <v>1746</v>
      </c>
      <c r="J119" s="12" t="s">
        <v>1746</v>
      </c>
      <c r="K119" s="43" t="s">
        <v>739</v>
      </c>
      <c r="L119" s="9" t="str">
        <f t="shared" si="15"/>
        <v>N/A</v>
      </c>
    </row>
    <row r="120" spans="1:12" ht="25" x14ac:dyDescent="0.25">
      <c r="A120" s="44" t="s">
        <v>641</v>
      </c>
      <c r="B120" s="35" t="s">
        <v>213</v>
      </c>
      <c r="C120" s="45">
        <v>31598834</v>
      </c>
      <c r="D120" s="11" t="str">
        <f t="shared" si="11"/>
        <v>N/A</v>
      </c>
      <c r="E120" s="45">
        <v>32054709</v>
      </c>
      <c r="F120" s="11" t="str">
        <f t="shared" si="12"/>
        <v>N/A</v>
      </c>
      <c r="G120" s="45">
        <v>35372696</v>
      </c>
      <c r="H120" s="11" t="str">
        <f t="shared" si="13"/>
        <v>N/A</v>
      </c>
      <c r="I120" s="12">
        <v>1.4430000000000001</v>
      </c>
      <c r="J120" s="12">
        <v>10.35</v>
      </c>
      <c r="K120" s="43" t="s">
        <v>739</v>
      </c>
      <c r="L120" s="9" t="str">
        <f t="shared" ref="L120:L131" si="16">IF(J120="Div by 0", "N/A", IF(K120="N/A","N/A", IF(J120&gt;VALUE(MID(K120,1,2)), "No", IF(J120&lt;-1*VALUE(MID(K120,1,2)), "No", "Yes"))))</f>
        <v>Yes</v>
      </c>
    </row>
    <row r="121" spans="1:12" x14ac:dyDescent="0.25">
      <c r="A121" s="44" t="s">
        <v>642</v>
      </c>
      <c r="B121" s="35" t="s">
        <v>213</v>
      </c>
      <c r="C121" s="36">
        <v>96522</v>
      </c>
      <c r="D121" s="11" t="str">
        <f t="shared" si="11"/>
        <v>N/A</v>
      </c>
      <c r="E121" s="36">
        <v>88201</v>
      </c>
      <c r="F121" s="11" t="str">
        <f t="shared" si="12"/>
        <v>N/A</v>
      </c>
      <c r="G121" s="36">
        <v>90035</v>
      </c>
      <c r="H121" s="11" t="str">
        <f t="shared" si="13"/>
        <v>N/A</v>
      </c>
      <c r="I121" s="12">
        <v>-8.6199999999999992</v>
      </c>
      <c r="J121" s="12">
        <v>2.0790000000000002</v>
      </c>
      <c r="K121" s="43" t="s">
        <v>739</v>
      </c>
      <c r="L121" s="9" t="str">
        <f t="shared" si="16"/>
        <v>Yes</v>
      </c>
    </row>
    <row r="122" spans="1:12" ht="25" x14ac:dyDescent="0.25">
      <c r="A122" s="44" t="s">
        <v>1460</v>
      </c>
      <c r="B122" s="35" t="s">
        <v>213</v>
      </c>
      <c r="C122" s="45">
        <v>327.37442241000002</v>
      </c>
      <c r="D122" s="11" t="str">
        <f t="shared" si="11"/>
        <v>N/A</v>
      </c>
      <c r="E122" s="45">
        <v>363.42795432999998</v>
      </c>
      <c r="F122" s="11" t="str">
        <f t="shared" si="12"/>
        <v>N/A</v>
      </c>
      <c r="G122" s="45">
        <v>392.87716999000003</v>
      </c>
      <c r="H122" s="11" t="str">
        <f t="shared" si="13"/>
        <v>N/A</v>
      </c>
      <c r="I122" s="12">
        <v>11.01</v>
      </c>
      <c r="J122" s="12">
        <v>8.1029999999999998</v>
      </c>
      <c r="K122" s="43" t="s">
        <v>739</v>
      </c>
      <c r="L122" s="9" t="str">
        <f t="shared" si="16"/>
        <v>Yes</v>
      </c>
    </row>
    <row r="123" spans="1:12" ht="25" x14ac:dyDescent="0.25">
      <c r="A123" s="44" t="s">
        <v>643</v>
      </c>
      <c r="B123" s="35" t="s">
        <v>213</v>
      </c>
      <c r="C123" s="45">
        <v>537681121</v>
      </c>
      <c r="D123" s="11" t="str">
        <f t="shared" ref="D123:D131" si="17">IF($B123="N/A","N/A",IF(C123&gt;10,"No",IF(C123&lt;-10,"No","Yes")))</f>
        <v>N/A</v>
      </c>
      <c r="E123" s="45">
        <v>504163302</v>
      </c>
      <c r="F123" s="11" t="str">
        <f t="shared" ref="F123:F131" si="18">IF($B123="N/A","N/A",IF(E123&gt;10,"No",IF(E123&lt;-10,"No","Yes")))</f>
        <v>N/A</v>
      </c>
      <c r="G123" s="45">
        <v>538933629</v>
      </c>
      <c r="H123" s="11" t="str">
        <f t="shared" ref="H123:H131" si="19">IF($B123="N/A","N/A",IF(G123&gt;10,"No",IF(G123&lt;-10,"No","Yes")))</f>
        <v>N/A</v>
      </c>
      <c r="I123" s="12">
        <v>-6.23</v>
      </c>
      <c r="J123" s="12">
        <v>6.8970000000000002</v>
      </c>
      <c r="K123" s="43" t="s">
        <v>739</v>
      </c>
      <c r="L123" s="9" t="str">
        <f t="shared" si="16"/>
        <v>Yes</v>
      </c>
    </row>
    <row r="124" spans="1:12" x14ac:dyDescent="0.25">
      <c r="A124" s="44" t="s">
        <v>644</v>
      </c>
      <c r="B124" s="35" t="s">
        <v>213</v>
      </c>
      <c r="C124" s="36">
        <v>11416</v>
      </c>
      <c r="D124" s="11" t="str">
        <f t="shared" si="17"/>
        <v>N/A</v>
      </c>
      <c r="E124" s="36">
        <v>11361</v>
      </c>
      <c r="F124" s="11" t="str">
        <f t="shared" si="18"/>
        <v>N/A</v>
      </c>
      <c r="G124" s="36">
        <v>12500</v>
      </c>
      <c r="H124" s="11" t="str">
        <f t="shared" si="19"/>
        <v>N/A</v>
      </c>
      <c r="I124" s="12">
        <v>-0.48199999999999998</v>
      </c>
      <c r="J124" s="12">
        <v>10.029999999999999</v>
      </c>
      <c r="K124" s="43" t="s">
        <v>739</v>
      </c>
      <c r="L124" s="9" t="str">
        <f t="shared" si="16"/>
        <v>Yes</v>
      </c>
    </row>
    <row r="125" spans="1:12" ht="25" x14ac:dyDescent="0.25">
      <c r="A125" s="44" t="s">
        <v>1461</v>
      </c>
      <c r="B125" s="35" t="s">
        <v>213</v>
      </c>
      <c r="C125" s="45">
        <v>47098.906884999997</v>
      </c>
      <c r="D125" s="11" t="str">
        <f t="shared" si="17"/>
        <v>N/A</v>
      </c>
      <c r="E125" s="45">
        <v>44376.665962999999</v>
      </c>
      <c r="F125" s="11" t="str">
        <f t="shared" si="18"/>
        <v>N/A</v>
      </c>
      <c r="G125" s="45">
        <v>43114.690320000002</v>
      </c>
      <c r="H125" s="11" t="str">
        <f t="shared" si="19"/>
        <v>N/A</v>
      </c>
      <c r="I125" s="12">
        <v>-5.78</v>
      </c>
      <c r="J125" s="12">
        <v>-2.84</v>
      </c>
      <c r="K125" s="43" t="s">
        <v>739</v>
      </c>
      <c r="L125" s="9" t="str">
        <f t="shared" si="16"/>
        <v>Yes</v>
      </c>
    </row>
    <row r="126" spans="1:12" ht="25" x14ac:dyDescent="0.25">
      <c r="A126" s="44" t="s">
        <v>645</v>
      </c>
      <c r="B126" s="35" t="s">
        <v>213</v>
      </c>
      <c r="C126" s="45">
        <v>136752916</v>
      </c>
      <c r="D126" s="11" t="str">
        <f t="shared" si="17"/>
        <v>N/A</v>
      </c>
      <c r="E126" s="45">
        <v>153918275</v>
      </c>
      <c r="F126" s="11" t="str">
        <f t="shared" si="18"/>
        <v>N/A</v>
      </c>
      <c r="G126" s="45">
        <v>185554295</v>
      </c>
      <c r="H126" s="11" t="str">
        <f t="shared" si="19"/>
        <v>N/A</v>
      </c>
      <c r="I126" s="12">
        <v>12.55</v>
      </c>
      <c r="J126" s="12">
        <v>20.55</v>
      </c>
      <c r="K126" s="43" t="s">
        <v>739</v>
      </c>
      <c r="L126" s="9" t="str">
        <f t="shared" si="16"/>
        <v>Yes</v>
      </c>
    </row>
    <row r="127" spans="1:12" x14ac:dyDescent="0.25">
      <c r="A127" s="44" t="s">
        <v>646</v>
      </c>
      <c r="B127" s="35" t="s">
        <v>213</v>
      </c>
      <c r="C127" s="36">
        <v>78622</v>
      </c>
      <c r="D127" s="11" t="str">
        <f t="shared" si="17"/>
        <v>N/A</v>
      </c>
      <c r="E127" s="36">
        <v>75899</v>
      </c>
      <c r="F127" s="11" t="str">
        <f t="shared" si="18"/>
        <v>N/A</v>
      </c>
      <c r="G127" s="36">
        <v>80517</v>
      </c>
      <c r="H127" s="11" t="str">
        <f t="shared" si="19"/>
        <v>N/A</v>
      </c>
      <c r="I127" s="12">
        <v>-3.46</v>
      </c>
      <c r="J127" s="12">
        <v>6.0839999999999996</v>
      </c>
      <c r="K127" s="43" t="s">
        <v>739</v>
      </c>
      <c r="L127" s="9" t="str">
        <f t="shared" si="16"/>
        <v>Yes</v>
      </c>
    </row>
    <row r="128" spans="1:12" ht="25" x14ac:dyDescent="0.25">
      <c r="A128" s="44" t="s">
        <v>1462</v>
      </c>
      <c r="B128" s="35" t="s">
        <v>213</v>
      </c>
      <c r="C128" s="45">
        <v>1739.3721350000001</v>
      </c>
      <c r="D128" s="11" t="str">
        <f t="shared" si="17"/>
        <v>N/A</v>
      </c>
      <c r="E128" s="45">
        <v>2027.9354800000001</v>
      </c>
      <c r="F128" s="11" t="str">
        <f t="shared" si="18"/>
        <v>N/A</v>
      </c>
      <c r="G128" s="45">
        <v>2304.5356259999999</v>
      </c>
      <c r="H128" s="11" t="str">
        <f t="shared" si="19"/>
        <v>N/A</v>
      </c>
      <c r="I128" s="12">
        <v>16.59</v>
      </c>
      <c r="J128" s="12">
        <v>13.64</v>
      </c>
      <c r="K128" s="43" t="s">
        <v>739</v>
      </c>
      <c r="L128" s="9" t="str">
        <f t="shared" si="16"/>
        <v>Yes</v>
      </c>
    </row>
    <row r="129" spans="1:12" ht="25" x14ac:dyDescent="0.25">
      <c r="A129" s="44" t="s">
        <v>647</v>
      </c>
      <c r="B129" s="35" t="s">
        <v>213</v>
      </c>
      <c r="C129" s="45">
        <v>80099249</v>
      </c>
      <c r="D129" s="11" t="str">
        <f t="shared" si="17"/>
        <v>N/A</v>
      </c>
      <c r="E129" s="45">
        <v>80980423</v>
      </c>
      <c r="F129" s="11" t="str">
        <f t="shared" si="18"/>
        <v>N/A</v>
      </c>
      <c r="G129" s="45">
        <v>88146413</v>
      </c>
      <c r="H129" s="11" t="str">
        <f t="shared" si="19"/>
        <v>N/A</v>
      </c>
      <c r="I129" s="12">
        <v>1.1000000000000001</v>
      </c>
      <c r="J129" s="12">
        <v>8.8490000000000002</v>
      </c>
      <c r="K129" s="43" t="s">
        <v>739</v>
      </c>
      <c r="L129" s="9" t="str">
        <f t="shared" si="16"/>
        <v>Yes</v>
      </c>
    </row>
    <row r="130" spans="1:12" x14ac:dyDescent="0.25">
      <c r="A130" s="44" t="s">
        <v>648</v>
      </c>
      <c r="B130" s="35" t="s">
        <v>213</v>
      </c>
      <c r="C130" s="36">
        <v>9243</v>
      </c>
      <c r="D130" s="11" t="str">
        <f t="shared" si="17"/>
        <v>N/A</v>
      </c>
      <c r="E130" s="36">
        <v>8911</v>
      </c>
      <c r="F130" s="11" t="str">
        <f t="shared" si="18"/>
        <v>N/A</v>
      </c>
      <c r="G130" s="36">
        <v>9374</v>
      </c>
      <c r="H130" s="11" t="str">
        <f t="shared" si="19"/>
        <v>N/A</v>
      </c>
      <c r="I130" s="12">
        <v>-3.59</v>
      </c>
      <c r="J130" s="12">
        <v>5.1959999999999997</v>
      </c>
      <c r="K130" s="43" t="s">
        <v>739</v>
      </c>
      <c r="L130" s="9" t="str">
        <f t="shared" si="16"/>
        <v>Yes</v>
      </c>
    </row>
    <row r="131" spans="1:12" ht="25" x14ac:dyDescent="0.25">
      <c r="A131" s="44" t="s">
        <v>1463</v>
      </c>
      <c r="B131" s="35" t="s">
        <v>213</v>
      </c>
      <c r="C131" s="45">
        <v>8665.9362760999993</v>
      </c>
      <c r="D131" s="11" t="str">
        <f t="shared" si="17"/>
        <v>N/A</v>
      </c>
      <c r="E131" s="45">
        <v>9087.6919538000002</v>
      </c>
      <c r="F131" s="11" t="str">
        <f t="shared" si="18"/>
        <v>N/A</v>
      </c>
      <c r="G131" s="45">
        <v>9403.2870705999994</v>
      </c>
      <c r="H131" s="11" t="str">
        <f t="shared" si="19"/>
        <v>N/A</v>
      </c>
      <c r="I131" s="12">
        <v>4.867</v>
      </c>
      <c r="J131" s="12">
        <v>3.4729999999999999</v>
      </c>
      <c r="K131" s="43" t="s">
        <v>739</v>
      </c>
      <c r="L131" s="9" t="str">
        <f t="shared" si="16"/>
        <v>Yes</v>
      </c>
    </row>
    <row r="132" spans="1:12" x14ac:dyDescent="0.25">
      <c r="A132" s="44" t="s">
        <v>1464</v>
      </c>
      <c r="B132" s="35" t="s">
        <v>213</v>
      </c>
      <c r="C132" s="45">
        <v>253.9104001</v>
      </c>
      <c r="D132" s="11" t="str">
        <f t="shared" ref="D132:D143" si="20">IF($B132="N/A","N/A",IF(C132&gt;10,"No",IF(C132&lt;-10,"No","Yes")))</f>
        <v>N/A</v>
      </c>
      <c r="E132" s="45">
        <v>245.30971647000001</v>
      </c>
      <c r="F132" s="11" t="str">
        <f t="shared" ref="F132:F143" si="21">IF($B132="N/A","N/A",IF(E132&gt;10,"No",IF(E132&lt;-10,"No","Yes")))</f>
        <v>N/A</v>
      </c>
      <c r="G132" s="45">
        <v>220.95604799</v>
      </c>
      <c r="H132" s="11" t="str">
        <f t="shared" ref="H132:H143" si="22">IF($B132="N/A","N/A",IF(G132&gt;10,"No",IF(G132&lt;-10,"No","Yes")))</f>
        <v>N/A</v>
      </c>
      <c r="I132" s="12">
        <v>-3.39</v>
      </c>
      <c r="J132" s="12">
        <v>-9.93</v>
      </c>
      <c r="K132" s="43" t="s">
        <v>739</v>
      </c>
      <c r="L132" s="9" t="str">
        <f t="shared" ref="L132:L143" si="23">IF(J132="Div by 0", "N/A", IF(K132="N/A","N/A", IF(J132&gt;VALUE(MID(K132,1,2)), "No", IF(J132&lt;-1*VALUE(MID(K132,1,2)), "No", "Yes"))))</f>
        <v>Yes</v>
      </c>
    </row>
    <row r="133" spans="1:12" x14ac:dyDescent="0.25">
      <c r="A133" s="44" t="s">
        <v>1465</v>
      </c>
      <c r="B133" s="35" t="s">
        <v>213</v>
      </c>
      <c r="C133" s="45">
        <v>178.23292549999999</v>
      </c>
      <c r="D133" s="11" t="str">
        <f t="shared" si="20"/>
        <v>N/A</v>
      </c>
      <c r="E133" s="45">
        <v>179.4512034</v>
      </c>
      <c r="F133" s="11" t="str">
        <f t="shared" si="21"/>
        <v>N/A</v>
      </c>
      <c r="G133" s="45">
        <v>167.48201906</v>
      </c>
      <c r="H133" s="11" t="str">
        <f t="shared" si="22"/>
        <v>N/A</v>
      </c>
      <c r="I133" s="12">
        <v>0.6835</v>
      </c>
      <c r="J133" s="12">
        <v>-6.67</v>
      </c>
      <c r="K133" s="43" t="s">
        <v>739</v>
      </c>
      <c r="L133" s="9" t="str">
        <f t="shared" si="23"/>
        <v>Yes</v>
      </c>
    </row>
    <row r="134" spans="1:12" x14ac:dyDescent="0.25">
      <c r="A134" s="44" t="s">
        <v>1466</v>
      </c>
      <c r="B134" s="35" t="s">
        <v>213</v>
      </c>
      <c r="C134" s="45">
        <v>319.04342473000003</v>
      </c>
      <c r="D134" s="11" t="str">
        <f t="shared" si="20"/>
        <v>N/A</v>
      </c>
      <c r="E134" s="45">
        <v>290.97152620000003</v>
      </c>
      <c r="F134" s="11" t="str">
        <f t="shared" si="21"/>
        <v>N/A</v>
      </c>
      <c r="G134" s="45">
        <v>259.25401094</v>
      </c>
      <c r="H134" s="11" t="str">
        <f t="shared" si="22"/>
        <v>N/A</v>
      </c>
      <c r="I134" s="12">
        <v>-8.8000000000000007</v>
      </c>
      <c r="J134" s="12">
        <v>-10.9</v>
      </c>
      <c r="K134" s="43" t="s">
        <v>739</v>
      </c>
      <c r="L134" s="9" t="str">
        <f t="shared" si="23"/>
        <v>Yes</v>
      </c>
    </row>
    <row r="135" spans="1:12" x14ac:dyDescent="0.25">
      <c r="A135" s="44" t="s">
        <v>1467</v>
      </c>
      <c r="B135" s="35" t="s">
        <v>213</v>
      </c>
      <c r="C135" s="45">
        <v>7794.7418367</v>
      </c>
      <c r="D135" s="11" t="str">
        <f t="shared" si="20"/>
        <v>N/A</v>
      </c>
      <c r="E135" s="45">
        <v>7700.3463700000002</v>
      </c>
      <c r="F135" s="11" t="str">
        <f t="shared" si="21"/>
        <v>N/A</v>
      </c>
      <c r="G135" s="45">
        <v>7354.5769466000002</v>
      </c>
      <c r="H135" s="11" t="str">
        <f t="shared" si="22"/>
        <v>N/A</v>
      </c>
      <c r="I135" s="12">
        <v>-1.21</v>
      </c>
      <c r="J135" s="12">
        <v>-4.49</v>
      </c>
      <c r="K135" s="43" t="s">
        <v>739</v>
      </c>
      <c r="L135" s="9" t="str">
        <f t="shared" si="23"/>
        <v>Yes</v>
      </c>
    </row>
    <row r="136" spans="1:12" x14ac:dyDescent="0.25">
      <c r="A136" s="44" t="s">
        <v>1468</v>
      </c>
      <c r="B136" s="35" t="s">
        <v>213</v>
      </c>
      <c r="C136" s="45">
        <v>13175.353788</v>
      </c>
      <c r="D136" s="11" t="str">
        <f t="shared" si="20"/>
        <v>N/A</v>
      </c>
      <c r="E136" s="45">
        <v>14173.844637</v>
      </c>
      <c r="F136" s="11" t="str">
        <f t="shared" si="21"/>
        <v>N/A</v>
      </c>
      <c r="G136" s="45">
        <v>13669.508607</v>
      </c>
      <c r="H136" s="11" t="str">
        <f t="shared" si="22"/>
        <v>N/A</v>
      </c>
      <c r="I136" s="12">
        <v>7.5780000000000003</v>
      </c>
      <c r="J136" s="12">
        <v>-3.56</v>
      </c>
      <c r="K136" s="43" t="s">
        <v>739</v>
      </c>
      <c r="L136" s="9" t="str">
        <f t="shared" si="23"/>
        <v>Yes</v>
      </c>
    </row>
    <row r="137" spans="1:12" x14ac:dyDescent="0.25">
      <c r="A137" s="44" t="s">
        <v>1469</v>
      </c>
      <c r="B137" s="35" t="s">
        <v>213</v>
      </c>
      <c r="C137" s="45">
        <v>2949.7596016000002</v>
      </c>
      <c r="D137" s="11" t="str">
        <f t="shared" si="20"/>
        <v>N/A</v>
      </c>
      <c r="E137" s="45">
        <v>2595.3442396999999</v>
      </c>
      <c r="F137" s="11" t="str">
        <f t="shared" si="21"/>
        <v>N/A</v>
      </c>
      <c r="G137" s="45">
        <v>2423.1894014999998</v>
      </c>
      <c r="H137" s="11" t="str">
        <f t="shared" si="22"/>
        <v>N/A</v>
      </c>
      <c r="I137" s="12">
        <v>-12</v>
      </c>
      <c r="J137" s="12">
        <v>-6.63</v>
      </c>
      <c r="K137" s="43" t="s">
        <v>739</v>
      </c>
      <c r="L137" s="9" t="str">
        <f t="shared" si="23"/>
        <v>Yes</v>
      </c>
    </row>
    <row r="138" spans="1:12" x14ac:dyDescent="0.25">
      <c r="A138" s="44" t="s">
        <v>1470</v>
      </c>
      <c r="B138" s="35" t="s">
        <v>213</v>
      </c>
      <c r="C138" s="45">
        <v>126.47103776</v>
      </c>
      <c r="D138" s="11" t="str">
        <f t="shared" si="20"/>
        <v>N/A</v>
      </c>
      <c r="E138" s="45">
        <v>144.99519142</v>
      </c>
      <c r="F138" s="11" t="str">
        <f t="shared" si="21"/>
        <v>N/A</v>
      </c>
      <c r="G138" s="45">
        <v>144.09183372999999</v>
      </c>
      <c r="H138" s="11" t="str">
        <f t="shared" si="22"/>
        <v>N/A</v>
      </c>
      <c r="I138" s="12">
        <v>14.65</v>
      </c>
      <c r="J138" s="12">
        <v>-0.623</v>
      </c>
      <c r="K138" s="43" t="s">
        <v>739</v>
      </c>
      <c r="L138" s="9" t="str">
        <f t="shared" si="23"/>
        <v>Yes</v>
      </c>
    </row>
    <row r="139" spans="1:12" x14ac:dyDescent="0.25">
      <c r="A139" s="44" t="s">
        <v>1471</v>
      </c>
      <c r="B139" s="35" t="s">
        <v>213</v>
      </c>
      <c r="C139" s="45">
        <v>75.911564256000005</v>
      </c>
      <c r="D139" s="11" t="str">
        <f t="shared" si="20"/>
        <v>N/A</v>
      </c>
      <c r="E139" s="45">
        <v>99.455961165000005</v>
      </c>
      <c r="F139" s="11" t="str">
        <f t="shared" si="21"/>
        <v>N/A</v>
      </c>
      <c r="G139" s="45">
        <v>90.339912439000003</v>
      </c>
      <c r="H139" s="11" t="str">
        <f t="shared" si="22"/>
        <v>N/A</v>
      </c>
      <c r="I139" s="12">
        <v>31.02</v>
      </c>
      <c r="J139" s="12">
        <v>-9.17</v>
      </c>
      <c r="K139" s="43" t="s">
        <v>739</v>
      </c>
      <c r="L139" s="9" t="str">
        <f t="shared" si="23"/>
        <v>Yes</v>
      </c>
    </row>
    <row r="140" spans="1:12" x14ac:dyDescent="0.25">
      <c r="A140" s="44" t="s">
        <v>1472</v>
      </c>
      <c r="B140" s="35" t="s">
        <v>213</v>
      </c>
      <c r="C140" s="45">
        <v>162.05889596</v>
      </c>
      <c r="D140" s="11" t="str">
        <f t="shared" si="20"/>
        <v>N/A</v>
      </c>
      <c r="E140" s="45">
        <v>166.84106439999999</v>
      </c>
      <c r="F140" s="11" t="str">
        <f t="shared" si="21"/>
        <v>N/A</v>
      </c>
      <c r="G140" s="45">
        <v>176.93114388999999</v>
      </c>
      <c r="H140" s="11" t="str">
        <f t="shared" si="22"/>
        <v>N/A</v>
      </c>
      <c r="I140" s="12">
        <v>2.9510000000000001</v>
      </c>
      <c r="J140" s="12">
        <v>6.048</v>
      </c>
      <c r="K140" s="43" t="s">
        <v>739</v>
      </c>
      <c r="L140" s="9" t="str">
        <f t="shared" si="23"/>
        <v>Yes</v>
      </c>
    </row>
    <row r="141" spans="1:12" x14ac:dyDescent="0.25">
      <c r="A141" s="44" t="s">
        <v>1473</v>
      </c>
      <c r="B141" s="35" t="s">
        <v>213</v>
      </c>
      <c r="C141" s="45">
        <v>7461.4862912999997</v>
      </c>
      <c r="D141" s="11" t="str">
        <f t="shared" si="20"/>
        <v>N/A</v>
      </c>
      <c r="E141" s="45">
        <v>8157.6086753999998</v>
      </c>
      <c r="F141" s="11" t="str">
        <f t="shared" si="21"/>
        <v>N/A</v>
      </c>
      <c r="G141" s="45">
        <v>8455.0710113000005</v>
      </c>
      <c r="H141" s="11" t="str">
        <f t="shared" si="22"/>
        <v>N/A</v>
      </c>
      <c r="I141" s="12">
        <v>9.33</v>
      </c>
      <c r="J141" s="12">
        <v>3.6459999999999999</v>
      </c>
      <c r="K141" s="43" t="s">
        <v>739</v>
      </c>
      <c r="L141" s="9" t="str">
        <f t="shared" si="23"/>
        <v>Yes</v>
      </c>
    </row>
    <row r="142" spans="1:12" x14ac:dyDescent="0.25">
      <c r="A142" s="44" t="s">
        <v>1474</v>
      </c>
      <c r="B142" s="35" t="s">
        <v>213</v>
      </c>
      <c r="C142" s="45">
        <v>5310.0554287000004</v>
      </c>
      <c r="D142" s="11" t="str">
        <f t="shared" si="20"/>
        <v>N/A</v>
      </c>
      <c r="E142" s="45">
        <v>6423.3772486999997</v>
      </c>
      <c r="F142" s="11" t="str">
        <f t="shared" si="21"/>
        <v>N/A</v>
      </c>
      <c r="G142" s="45">
        <v>6902.2694927000002</v>
      </c>
      <c r="H142" s="11" t="str">
        <f t="shared" si="22"/>
        <v>N/A</v>
      </c>
      <c r="I142" s="12">
        <v>20.97</v>
      </c>
      <c r="J142" s="12">
        <v>7.4550000000000001</v>
      </c>
      <c r="K142" s="43" t="s">
        <v>739</v>
      </c>
      <c r="L142" s="9" t="str">
        <f t="shared" si="23"/>
        <v>Yes</v>
      </c>
    </row>
    <row r="143" spans="1:12" x14ac:dyDescent="0.25">
      <c r="A143" s="44" t="s">
        <v>1475</v>
      </c>
      <c r="B143" s="35" t="s">
        <v>213</v>
      </c>
      <c r="C143" s="45">
        <v>9622.8546196999996</v>
      </c>
      <c r="D143" s="11" t="str">
        <f t="shared" si="20"/>
        <v>N/A</v>
      </c>
      <c r="E143" s="45">
        <v>9617.2278421999999</v>
      </c>
      <c r="F143" s="11" t="str">
        <f t="shared" si="21"/>
        <v>N/A</v>
      </c>
      <c r="G143" s="45">
        <v>9774.8644029000006</v>
      </c>
      <c r="H143" s="11" t="str">
        <f t="shared" si="22"/>
        <v>N/A</v>
      </c>
      <c r="I143" s="12">
        <v>-5.8000000000000003E-2</v>
      </c>
      <c r="J143" s="12">
        <v>1.639</v>
      </c>
      <c r="K143" s="43" t="s">
        <v>739</v>
      </c>
      <c r="L143" s="9" t="str">
        <f t="shared" si="23"/>
        <v>Yes</v>
      </c>
    </row>
    <row r="144" spans="1:12" x14ac:dyDescent="0.25">
      <c r="A144" s="44" t="s">
        <v>89</v>
      </c>
      <c r="B144" s="35" t="s">
        <v>213</v>
      </c>
      <c r="C144" s="8">
        <v>11.529940197</v>
      </c>
      <c r="D144" s="11" t="str">
        <f t="shared" ref="D144:D161" si="24">IF($B144="N/A","N/A",IF(C144&gt;10,"No",IF(C144&lt;-10,"No","Yes")))</f>
        <v>N/A</v>
      </c>
      <c r="E144" s="8">
        <v>10.989418265999999</v>
      </c>
      <c r="F144" s="11" t="str">
        <f t="shared" ref="F144:F161" si="25">IF($B144="N/A","N/A",IF(E144&gt;10,"No",IF(E144&lt;-10,"No","Yes")))</f>
        <v>N/A</v>
      </c>
      <c r="G144" s="8">
        <v>10.778372547</v>
      </c>
      <c r="H144" s="11" t="str">
        <f t="shared" ref="H144:H161" si="26">IF($B144="N/A","N/A",IF(G144&gt;10,"No",IF(G144&lt;-10,"No","Yes")))</f>
        <v>N/A</v>
      </c>
      <c r="I144" s="12">
        <v>-4.6900000000000004</v>
      </c>
      <c r="J144" s="12">
        <v>-1.92</v>
      </c>
      <c r="K144" s="43" t="s">
        <v>739</v>
      </c>
      <c r="L144" s="9" t="str">
        <f t="shared" ref="L144:L161" si="27">IF(J144="Div by 0", "N/A", IF(K144="N/A","N/A", IF(J144&gt;VALUE(MID(K144,1,2)), "No", IF(J144&lt;-1*VALUE(MID(K144,1,2)), "No", "Yes"))))</f>
        <v>Yes</v>
      </c>
    </row>
    <row r="145" spans="1:12" x14ac:dyDescent="0.25">
      <c r="A145" s="44" t="s">
        <v>477</v>
      </c>
      <c r="B145" s="35" t="s">
        <v>213</v>
      </c>
      <c r="C145" s="8">
        <v>10.819285843999999</v>
      </c>
      <c r="D145" s="11" t="str">
        <f t="shared" si="24"/>
        <v>N/A</v>
      </c>
      <c r="E145" s="8">
        <v>10.619583078</v>
      </c>
      <c r="F145" s="11" t="str">
        <f t="shared" si="25"/>
        <v>N/A</v>
      </c>
      <c r="G145" s="8">
        <v>10.559876384000001</v>
      </c>
      <c r="H145" s="11" t="str">
        <f t="shared" si="26"/>
        <v>N/A</v>
      </c>
      <c r="I145" s="12">
        <v>-1.85</v>
      </c>
      <c r="J145" s="12">
        <v>-0.56200000000000006</v>
      </c>
      <c r="K145" s="43" t="s">
        <v>739</v>
      </c>
      <c r="L145" s="9" t="str">
        <f t="shared" si="27"/>
        <v>Yes</v>
      </c>
    </row>
    <row r="146" spans="1:12" x14ac:dyDescent="0.25">
      <c r="A146" s="44" t="s">
        <v>478</v>
      </c>
      <c r="B146" s="35" t="s">
        <v>213</v>
      </c>
      <c r="C146" s="8">
        <v>12.286973431</v>
      </c>
      <c r="D146" s="11" t="str">
        <f t="shared" si="24"/>
        <v>N/A</v>
      </c>
      <c r="E146" s="8">
        <v>11.292883274999999</v>
      </c>
      <c r="F146" s="11" t="str">
        <f t="shared" si="25"/>
        <v>N/A</v>
      </c>
      <c r="G146" s="8">
        <v>11.006812648</v>
      </c>
      <c r="H146" s="11" t="str">
        <f t="shared" si="26"/>
        <v>N/A</v>
      </c>
      <c r="I146" s="12">
        <v>-8.09</v>
      </c>
      <c r="J146" s="12">
        <v>-2.5299999999999998</v>
      </c>
      <c r="K146" s="43" t="s">
        <v>739</v>
      </c>
      <c r="L146" s="9" t="str">
        <f t="shared" si="27"/>
        <v>Yes</v>
      </c>
    </row>
    <row r="147" spans="1:12" x14ac:dyDescent="0.25">
      <c r="A147" s="44" t="s">
        <v>1476</v>
      </c>
      <c r="B147" s="35" t="s">
        <v>213</v>
      </c>
      <c r="C147" s="8">
        <v>19.334123775999998</v>
      </c>
      <c r="D147" s="11" t="str">
        <f t="shared" si="24"/>
        <v>N/A</v>
      </c>
      <c r="E147" s="8">
        <v>16.349658125000001</v>
      </c>
      <c r="F147" s="11" t="str">
        <f t="shared" si="25"/>
        <v>N/A</v>
      </c>
      <c r="G147" s="8">
        <v>16.939903094000002</v>
      </c>
      <c r="H147" s="11" t="str">
        <f t="shared" si="26"/>
        <v>N/A</v>
      </c>
      <c r="I147" s="12">
        <v>-15.4</v>
      </c>
      <c r="J147" s="12">
        <v>3.61</v>
      </c>
      <c r="K147" s="43" t="s">
        <v>739</v>
      </c>
      <c r="L147" s="9" t="str">
        <f t="shared" si="27"/>
        <v>Yes</v>
      </c>
    </row>
    <row r="148" spans="1:12" x14ac:dyDescent="0.25">
      <c r="A148" s="44" t="s">
        <v>1477</v>
      </c>
      <c r="B148" s="35" t="s">
        <v>213</v>
      </c>
      <c r="C148" s="8">
        <v>33.454776146</v>
      </c>
      <c r="D148" s="11" t="str">
        <f t="shared" si="24"/>
        <v>N/A</v>
      </c>
      <c r="E148" s="8">
        <v>30.849201490999999</v>
      </c>
      <c r="F148" s="11" t="str">
        <f t="shared" si="25"/>
        <v>N/A</v>
      </c>
      <c r="G148" s="8">
        <v>32.397630698</v>
      </c>
      <c r="H148" s="11" t="str">
        <f t="shared" si="26"/>
        <v>N/A</v>
      </c>
      <c r="I148" s="12">
        <v>-7.79</v>
      </c>
      <c r="J148" s="12">
        <v>5.0190000000000001</v>
      </c>
      <c r="K148" s="43" t="s">
        <v>739</v>
      </c>
      <c r="L148" s="9" t="str">
        <f t="shared" si="27"/>
        <v>Yes</v>
      </c>
    </row>
    <row r="149" spans="1:12" x14ac:dyDescent="0.25">
      <c r="A149" s="44" t="s">
        <v>1478</v>
      </c>
      <c r="B149" s="35" t="s">
        <v>213</v>
      </c>
      <c r="C149" s="8">
        <v>6.5663556004999997</v>
      </c>
      <c r="D149" s="11" t="str">
        <f t="shared" si="24"/>
        <v>N/A</v>
      </c>
      <c r="E149" s="8">
        <v>4.8966314627000003</v>
      </c>
      <c r="F149" s="11" t="str">
        <f t="shared" si="25"/>
        <v>N/A</v>
      </c>
      <c r="G149" s="8">
        <v>4.8500151665000004</v>
      </c>
      <c r="H149" s="11" t="str">
        <f t="shared" si="26"/>
        <v>N/A</v>
      </c>
      <c r="I149" s="12">
        <v>-25.4</v>
      </c>
      <c r="J149" s="12">
        <v>-0.95199999999999996</v>
      </c>
      <c r="K149" s="43" t="s">
        <v>739</v>
      </c>
      <c r="L149" s="9" t="str">
        <f t="shared" si="27"/>
        <v>Yes</v>
      </c>
    </row>
    <row r="150" spans="1:12" x14ac:dyDescent="0.25">
      <c r="A150" s="44" t="s">
        <v>90</v>
      </c>
      <c r="B150" s="35" t="s">
        <v>213</v>
      </c>
      <c r="C150" s="8">
        <v>53.632288160000002</v>
      </c>
      <c r="D150" s="11" t="str">
        <f t="shared" si="24"/>
        <v>N/A</v>
      </c>
      <c r="E150" s="8">
        <v>57.897337698000001</v>
      </c>
      <c r="F150" s="11" t="str">
        <f t="shared" si="25"/>
        <v>N/A</v>
      </c>
      <c r="G150" s="8">
        <v>54.411291456000001</v>
      </c>
      <c r="H150" s="11" t="str">
        <f t="shared" si="26"/>
        <v>N/A</v>
      </c>
      <c r="I150" s="12">
        <v>7.952</v>
      </c>
      <c r="J150" s="12">
        <v>-6.02</v>
      </c>
      <c r="K150" s="43" t="s">
        <v>739</v>
      </c>
      <c r="L150" s="9" t="str">
        <f t="shared" si="27"/>
        <v>Yes</v>
      </c>
    </row>
    <row r="151" spans="1:12" x14ac:dyDescent="0.25">
      <c r="A151" s="44" t="s">
        <v>479</v>
      </c>
      <c r="B151" s="35" t="s">
        <v>213</v>
      </c>
      <c r="C151" s="8">
        <v>49.419068334000002</v>
      </c>
      <c r="D151" s="11" t="str">
        <f t="shared" si="24"/>
        <v>N/A</v>
      </c>
      <c r="E151" s="8">
        <v>53.427629389000003</v>
      </c>
      <c r="F151" s="11" t="str">
        <f t="shared" si="25"/>
        <v>N/A</v>
      </c>
      <c r="G151" s="8">
        <v>50.289981973000003</v>
      </c>
      <c r="H151" s="11" t="str">
        <f t="shared" si="26"/>
        <v>N/A</v>
      </c>
      <c r="I151" s="12">
        <v>8.1110000000000007</v>
      </c>
      <c r="J151" s="12">
        <v>-5.87</v>
      </c>
      <c r="K151" s="43" t="s">
        <v>739</v>
      </c>
      <c r="L151" s="9" t="str">
        <f t="shared" si="27"/>
        <v>Yes</v>
      </c>
    </row>
    <row r="152" spans="1:12" x14ac:dyDescent="0.25">
      <c r="A152" s="44" t="s">
        <v>480</v>
      </c>
      <c r="B152" s="35" t="s">
        <v>213</v>
      </c>
      <c r="C152" s="8">
        <v>57.764908675999997</v>
      </c>
      <c r="D152" s="11" t="str">
        <f t="shared" si="24"/>
        <v>N/A</v>
      </c>
      <c r="E152" s="8">
        <v>61.361047835999997</v>
      </c>
      <c r="F152" s="11" t="str">
        <f t="shared" si="25"/>
        <v>N/A</v>
      </c>
      <c r="G152" s="8">
        <v>57.674681708000001</v>
      </c>
      <c r="H152" s="11" t="str">
        <f t="shared" si="26"/>
        <v>N/A</v>
      </c>
      <c r="I152" s="12">
        <v>6.2249999999999996</v>
      </c>
      <c r="J152" s="12">
        <v>-6.01</v>
      </c>
      <c r="K152" s="43" t="s">
        <v>739</v>
      </c>
      <c r="L152" s="9" t="str">
        <f t="shared" si="27"/>
        <v>Yes</v>
      </c>
    </row>
    <row r="153" spans="1:12" x14ac:dyDescent="0.25">
      <c r="A153" s="44" t="s">
        <v>117</v>
      </c>
      <c r="B153" s="35" t="s">
        <v>213</v>
      </c>
      <c r="C153" s="8">
        <v>89.089721065999996</v>
      </c>
      <c r="D153" s="11" t="str">
        <f t="shared" si="24"/>
        <v>N/A</v>
      </c>
      <c r="E153" s="8">
        <v>93.176753446000006</v>
      </c>
      <c r="F153" s="11" t="str">
        <f t="shared" si="25"/>
        <v>N/A</v>
      </c>
      <c r="G153" s="8">
        <v>92.052196694000003</v>
      </c>
      <c r="H153" s="11" t="str">
        <f t="shared" si="26"/>
        <v>N/A</v>
      </c>
      <c r="I153" s="12">
        <v>4.5880000000000001</v>
      </c>
      <c r="J153" s="12">
        <v>-1.21</v>
      </c>
      <c r="K153" s="43" t="s">
        <v>739</v>
      </c>
      <c r="L153" s="9" t="str">
        <f t="shared" si="27"/>
        <v>Yes</v>
      </c>
    </row>
    <row r="154" spans="1:12" x14ac:dyDescent="0.25">
      <c r="A154" s="44" t="s">
        <v>481</v>
      </c>
      <c r="B154" s="35" t="s">
        <v>213</v>
      </c>
      <c r="C154" s="8">
        <v>85.458582562999993</v>
      </c>
      <c r="D154" s="11" t="str">
        <f t="shared" si="24"/>
        <v>N/A</v>
      </c>
      <c r="E154" s="8">
        <v>90.119319950999994</v>
      </c>
      <c r="F154" s="11" t="str">
        <f t="shared" si="25"/>
        <v>N/A</v>
      </c>
      <c r="G154" s="8">
        <v>89.137265001000003</v>
      </c>
      <c r="H154" s="11" t="str">
        <f t="shared" si="26"/>
        <v>N/A</v>
      </c>
      <c r="I154" s="12">
        <v>5.4539999999999997</v>
      </c>
      <c r="J154" s="12">
        <v>-1.0900000000000001</v>
      </c>
      <c r="K154" s="43" t="s">
        <v>739</v>
      </c>
      <c r="L154" s="9" t="str">
        <f t="shared" si="27"/>
        <v>Yes</v>
      </c>
    </row>
    <row r="155" spans="1:12" x14ac:dyDescent="0.25">
      <c r="A155" s="44" t="s">
        <v>482</v>
      </c>
      <c r="B155" s="35" t="s">
        <v>213</v>
      </c>
      <c r="C155" s="8">
        <v>93.171261897999997</v>
      </c>
      <c r="D155" s="11" t="str">
        <f t="shared" si="24"/>
        <v>N/A</v>
      </c>
      <c r="E155" s="8">
        <v>95.840236074000003</v>
      </c>
      <c r="F155" s="11" t="str">
        <f t="shared" si="25"/>
        <v>N/A</v>
      </c>
      <c r="G155" s="8">
        <v>94.758114101999993</v>
      </c>
      <c r="H155" s="11" t="str">
        <f t="shared" si="26"/>
        <v>N/A</v>
      </c>
      <c r="I155" s="12">
        <v>2.8650000000000002</v>
      </c>
      <c r="J155" s="12">
        <v>-1.1299999999999999</v>
      </c>
      <c r="K155" s="43" t="s">
        <v>739</v>
      </c>
      <c r="L155" s="9" t="str">
        <f t="shared" si="27"/>
        <v>Yes</v>
      </c>
    </row>
    <row r="156" spans="1:12" x14ac:dyDescent="0.25">
      <c r="A156" s="44" t="s">
        <v>1479</v>
      </c>
      <c r="B156" s="35" t="s">
        <v>213</v>
      </c>
      <c r="C156" s="36">
        <v>0.92156126849999997</v>
      </c>
      <c r="D156" s="11" t="str">
        <f t="shared" si="24"/>
        <v>N/A</v>
      </c>
      <c r="E156" s="36">
        <v>0.89082497410000006</v>
      </c>
      <c r="F156" s="11" t="str">
        <f t="shared" si="25"/>
        <v>N/A</v>
      </c>
      <c r="G156" s="36">
        <v>0.73683767870000005</v>
      </c>
      <c r="H156" s="11" t="str">
        <f t="shared" si="26"/>
        <v>N/A</v>
      </c>
      <c r="I156" s="12">
        <v>-3.34</v>
      </c>
      <c r="J156" s="12">
        <v>-17.3</v>
      </c>
      <c r="K156" s="43" t="s">
        <v>739</v>
      </c>
      <c r="L156" s="9" t="str">
        <f t="shared" si="27"/>
        <v>Yes</v>
      </c>
    </row>
    <row r="157" spans="1:12" x14ac:dyDescent="0.25">
      <c r="A157" s="44" t="s">
        <v>1480</v>
      </c>
      <c r="B157" s="35" t="s">
        <v>213</v>
      </c>
      <c r="C157" s="36">
        <v>0.72097503770000004</v>
      </c>
      <c r="D157" s="11" t="str">
        <f t="shared" si="24"/>
        <v>N/A</v>
      </c>
      <c r="E157" s="36">
        <v>0.63228155340000003</v>
      </c>
      <c r="F157" s="11" t="str">
        <f t="shared" si="25"/>
        <v>N/A</v>
      </c>
      <c r="G157" s="36">
        <v>0.51702272949999994</v>
      </c>
      <c r="H157" s="11" t="str">
        <f t="shared" si="26"/>
        <v>N/A</v>
      </c>
      <c r="I157" s="12">
        <v>-12.3</v>
      </c>
      <c r="J157" s="12">
        <v>-18.2</v>
      </c>
      <c r="K157" s="43" t="s">
        <v>739</v>
      </c>
      <c r="L157" s="9" t="str">
        <f t="shared" si="27"/>
        <v>Yes</v>
      </c>
    </row>
    <row r="158" spans="1:12" x14ac:dyDescent="0.25">
      <c r="A158" s="44" t="s">
        <v>1481</v>
      </c>
      <c r="B158" s="35" t="s">
        <v>213</v>
      </c>
      <c r="C158" s="36">
        <v>1.0462335867000001</v>
      </c>
      <c r="D158" s="11" t="str">
        <f t="shared" si="24"/>
        <v>N/A</v>
      </c>
      <c r="E158" s="36">
        <v>1.0418704156</v>
      </c>
      <c r="F158" s="11" t="str">
        <f t="shared" si="25"/>
        <v>N/A</v>
      </c>
      <c r="G158" s="36">
        <v>0.87025175030000002</v>
      </c>
      <c r="H158" s="11" t="str">
        <f t="shared" si="26"/>
        <v>N/A</v>
      </c>
      <c r="I158" s="12">
        <v>-0.41699999999999998</v>
      </c>
      <c r="J158" s="12">
        <v>-16.5</v>
      </c>
      <c r="K158" s="43" t="s">
        <v>739</v>
      </c>
      <c r="L158" s="9" t="str">
        <f t="shared" si="27"/>
        <v>Yes</v>
      </c>
    </row>
    <row r="159" spans="1:12" x14ac:dyDescent="0.25">
      <c r="A159" s="44" t="s">
        <v>1482</v>
      </c>
      <c r="B159" s="35" t="s">
        <v>213</v>
      </c>
      <c r="C159" s="36">
        <v>208.96931513000001</v>
      </c>
      <c r="D159" s="11" t="str">
        <f t="shared" si="24"/>
        <v>N/A</v>
      </c>
      <c r="E159" s="36">
        <v>242.97753495000001</v>
      </c>
      <c r="F159" s="11" t="str">
        <f t="shared" si="25"/>
        <v>N/A</v>
      </c>
      <c r="G159" s="36">
        <v>221.95325627</v>
      </c>
      <c r="H159" s="11" t="str">
        <f t="shared" si="26"/>
        <v>N/A</v>
      </c>
      <c r="I159" s="12">
        <v>16.27</v>
      </c>
      <c r="J159" s="12">
        <v>-8.65</v>
      </c>
      <c r="K159" s="43" t="s">
        <v>739</v>
      </c>
      <c r="L159" s="9" t="str">
        <f t="shared" si="27"/>
        <v>Yes</v>
      </c>
    </row>
    <row r="160" spans="1:12" x14ac:dyDescent="0.25">
      <c r="A160" s="44" t="s">
        <v>1483</v>
      </c>
      <c r="B160" s="35" t="s">
        <v>213</v>
      </c>
      <c r="C160" s="36">
        <v>226.06723736000001</v>
      </c>
      <c r="D160" s="11" t="str">
        <f t="shared" si="24"/>
        <v>N/A</v>
      </c>
      <c r="E160" s="36">
        <v>260.45188691999999</v>
      </c>
      <c r="F160" s="11" t="str">
        <f t="shared" si="25"/>
        <v>N/A</v>
      </c>
      <c r="G160" s="36">
        <v>236.09503975000001</v>
      </c>
      <c r="H160" s="11" t="str">
        <f t="shared" si="26"/>
        <v>N/A</v>
      </c>
      <c r="I160" s="12">
        <v>15.21</v>
      </c>
      <c r="J160" s="12">
        <v>-9.35</v>
      </c>
      <c r="K160" s="43" t="s">
        <v>739</v>
      </c>
      <c r="L160" s="9" t="str">
        <f t="shared" si="27"/>
        <v>Yes</v>
      </c>
    </row>
    <row r="161" spans="1:12" x14ac:dyDescent="0.25">
      <c r="A161" s="44" t="s">
        <v>1484</v>
      </c>
      <c r="B161" s="35" t="s">
        <v>213</v>
      </c>
      <c r="C161" s="36">
        <v>128.20237940999999</v>
      </c>
      <c r="D161" s="11" t="str">
        <f t="shared" si="24"/>
        <v>N/A</v>
      </c>
      <c r="E161" s="36">
        <v>154.94660793</v>
      </c>
      <c r="F161" s="11" t="str">
        <f t="shared" si="25"/>
        <v>N/A</v>
      </c>
      <c r="G161" s="36">
        <v>147.02163623999999</v>
      </c>
      <c r="H161" s="11" t="str">
        <f t="shared" si="26"/>
        <v>N/A</v>
      </c>
      <c r="I161" s="12">
        <v>20.86</v>
      </c>
      <c r="J161" s="12">
        <v>-5.1100000000000003</v>
      </c>
      <c r="K161" s="43" t="s">
        <v>739</v>
      </c>
      <c r="L161" s="9" t="str">
        <f t="shared" si="27"/>
        <v>Yes</v>
      </c>
    </row>
    <row r="162" spans="1:12" x14ac:dyDescent="0.25">
      <c r="A162" s="44" t="s">
        <v>1617</v>
      </c>
      <c r="B162" s="35" t="s">
        <v>213</v>
      </c>
      <c r="C162" s="36">
        <v>11</v>
      </c>
      <c r="D162" s="11" t="str">
        <f t="shared" ref="D162:D172" si="28">IF($B162="N/A","N/A",IF(C162&gt;10,"No",IF(C162&lt;-10,"No","Yes")))</f>
        <v>N/A</v>
      </c>
      <c r="E162" s="36">
        <v>11</v>
      </c>
      <c r="F162" s="11" t="str">
        <f t="shared" ref="F162:F172" si="29">IF($B162="N/A","N/A",IF(E162&gt;10,"No",IF(E162&lt;-10,"No","Yes")))</f>
        <v>N/A</v>
      </c>
      <c r="G162" s="36">
        <v>11</v>
      </c>
      <c r="H162" s="11" t="str">
        <f t="shared" ref="H162:H172" si="30">IF($B162="N/A","N/A",IF(G162&gt;10,"No",IF(G162&lt;-10,"No","Yes")))</f>
        <v>N/A</v>
      </c>
      <c r="I162" s="12">
        <v>0</v>
      </c>
      <c r="J162" s="12">
        <v>0</v>
      </c>
      <c r="K162" s="14" t="s">
        <v>213</v>
      </c>
      <c r="L162" s="9" t="str">
        <f t="shared" ref="L162:L172" si="31">IF(J162="Div by 0", "N/A", IF(K162="N/A","N/A", IF(J162&gt;VALUE(MID(K162,1,2)), "No", IF(J162&lt;-1*VALUE(MID(K162,1,2)), "No", "Yes"))))</f>
        <v>N/A</v>
      </c>
    </row>
    <row r="163" spans="1:12" x14ac:dyDescent="0.25">
      <c r="A163" s="44" t="s">
        <v>126</v>
      </c>
      <c r="B163" s="35" t="s">
        <v>213</v>
      </c>
      <c r="C163" s="36">
        <v>11</v>
      </c>
      <c r="D163" s="11" t="str">
        <f t="shared" si="28"/>
        <v>N/A</v>
      </c>
      <c r="E163" s="36">
        <v>11</v>
      </c>
      <c r="F163" s="11" t="str">
        <f t="shared" si="29"/>
        <v>N/A</v>
      </c>
      <c r="G163" s="36">
        <v>11</v>
      </c>
      <c r="H163" s="11" t="str">
        <f t="shared" si="30"/>
        <v>N/A</v>
      </c>
      <c r="I163" s="12">
        <v>50</v>
      </c>
      <c r="J163" s="12">
        <v>-83.3</v>
      </c>
      <c r="K163" s="14" t="s">
        <v>213</v>
      </c>
      <c r="L163" s="9" t="str">
        <f t="shared" si="31"/>
        <v>N/A</v>
      </c>
    </row>
    <row r="164" spans="1:12" ht="25" x14ac:dyDescent="0.25">
      <c r="A164" s="44" t="s">
        <v>1618</v>
      </c>
      <c r="B164" s="35" t="s">
        <v>213</v>
      </c>
      <c r="C164" s="36">
        <v>0</v>
      </c>
      <c r="D164" s="11" t="str">
        <f t="shared" si="28"/>
        <v>N/A</v>
      </c>
      <c r="E164" s="36">
        <v>0</v>
      </c>
      <c r="F164" s="11" t="str">
        <f t="shared" si="29"/>
        <v>N/A</v>
      </c>
      <c r="G164" s="36">
        <v>0</v>
      </c>
      <c r="H164" s="11" t="str">
        <f t="shared" si="30"/>
        <v>N/A</v>
      </c>
      <c r="I164" s="12" t="s">
        <v>1746</v>
      </c>
      <c r="J164" s="12" t="s">
        <v>1746</v>
      </c>
      <c r="K164" s="14" t="s">
        <v>213</v>
      </c>
      <c r="L164" s="9" t="str">
        <f t="shared" si="31"/>
        <v>N/A</v>
      </c>
    </row>
    <row r="165" spans="1:12" ht="25" x14ac:dyDescent="0.25">
      <c r="A165" s="44" t="s">
        <v>1485</v>
      </c>
      <c r="B165" s="35" t="s">
        <v>213</v>
      </c>
      <c r="C165" s="36">
        <v>1008</v>
      </c>
      <c r="D165" s="11" t="str">
        <f t="shared" si="28"/>
        <v>N/A</v>
      </c>
      <c r="E165" s="36">
        <v>886</v>
      </c>
      <c r="F165" s="11" t="str">
        <f t="shared" si="29"/>
        <v>N/A</v>
      </c>
      <c r="G165" s="36">
        <v>806</v>
      </c>
      <c r="H165" s="11" t="str">
        <f t="shared" si="30"/>
        <v>N/A</v>
      </c>
      <c r="I165" s="12">
        <v>-12.1</v>
      </c>
      <c r="J165" s="12">
        <v>-9.0299999999999994</v>
      </c>
      <c r="K165" s="14" t="s">
        <v>213</v>
      </c>
      <c r="L165" s="9" t="str">
        <f t="shared" si="31"/>
        <v>N/A</v>
      </c>
    </row>
    <row r="166" spans="1:12" x14ac:dyDescent="0.25">
      <c r="A166" s="44" t="s">
        <v>1619</v>
      </c>
      <c r="B166" s="35" t="s">
        <v>213</v>
      </c>
      <c r="C166" s="36">
        <v>11</v>
      </c>
      <c r="D166" s="11" t="str">
        <f t="shared" si="28"/>
        <v>N/A</v>
      </c>
      <c r="E166" s="36">
        <v>11</v>
      </c>
      <c r="F166" s="11" t="str">
        <f t="shared" si="29"/>
        <v>N/A</v>
      </c>
      <c r="G166" s="36">
        <v>11</v>
      </c>
      <c r="H166" s="11" t="str">
        <f t="shared" si="30"/>
        <v>N/A</v>
      </c>
      <c r="I166" s="12">
        <v>0</v>
      </c>
      <c r="J166" s="12">
        <v>0</v>
      </c>
      <c r="K166" s="14" t="s">
        <v>213</v>
      </c>
      <c r="L166" s="9" t="str">
        <f t="shared" si="31"/>
        <v>N/A</v>
      </c>
    </row>
    <row r="167" spans="1:12" x14ac:dyDescent="0.25">
      <c r="A167" s="44" t="s">
        <v>1620</v>
      </c>
      <c r="B167" s="35" t="s">
        <v>213</v>
      </c>
      <c r="C167" s="36">
        <v>417</v>
      </c>
      <c r="D167" s="11" t="str">
        <f t="shared" si="28"/>
        <v>N/A</v>
      </c>
      <c r="E167" s="36">
        <v>260</v>
      </c>
      <c r="F167" s="11" t="str">
        <f t="shared" si="29"/>
        <v>N/A</v>
      </c>
      <c r="G167" s="36">
        <v>300</v>
      </c>
      <c r="H167" s="11" t="str">
        <f t="shared" si="30"/>
        <v>N/A</v>
      </c>
      <c r="I167" s="12">
        <v>-37.6</v>
      </c>
      <c r="J167" s="12">
        <v>15.38</v>
      </c>
      <c r="K167" s="14" t="s">
        <v>213</v>
      </c>
      <c r="L167" s="9" t="str">
        <f t="shared" si="31"/>
        <v>N/A</v>
      </c>
    </row>
    <row r="168" spans="1:12" x14ac:dyDescent="0.25">
      <c r="A168" s="44" t="s">
        <v>125</v>
      </c>
      <c r="B168" s="35" t="s">
        <v>213</v>
      </c>
      <c r="C168" s="45">
        <v>1361450</v>
      </c>
      <c r="D168" s="11" t="str">
        <f t="shared" si="28"/>
        <v>N/A</v>
      </c>
      <c r="E168" s="45">
        <v>1199030</v>
      </c>
      <c r="F168" s="11" t="str">
        <f t="shared" si="29"/>
        <v>N/A</v>
      </c>
      <c r="G168" s="45">
        <v>3528175</v>
      </c>
      <c r="H168" s="11" t="str">
        <f t="shared" si="30"/>
        <v>N/A</v>
      </c>
      <c r="I168" s="12">
        <v>-11.9</v>
      </c>
      <c r="J168" s="12">
        <v>194.3</v>
      </c>
      <c r="K168" s="14" t="s">
        <v>213</v>
      </c>
      <c r="L168" s="9" t="str">
        <f t="shared" si="31"/>
        <v>N/A</v>
      </c>
    </row>
    <row r="169" spans="1:12" x14ac:dyDescent="0.25">
      <c r="A169" s="44" t="s">
        <v>1621</v>
      </c>
      <c r="B169" s="35" t="s">
        <v>213</v>
      </c>
      <c r="C169" s="45">
        <v>206825</v>
      </c>
      <c r="D169" s="11" t="str">
        <f t="shared" si="28"/>
        <v>N/A</v>
      </c>
      <c r="E169" s="45">
        <v>270163</v>
      </c>
      <c r="F169" s="11" t="str">
        <f t="shared" si="29"/>
        <v>N/A</v>
      </c>
      <c r="G169" s="45">
        <v>231187</v>
      </c>
      <c r="H169" s="11" t="str">
        <f t="shared" si="30"/>
        <v>N/A</v>
      </c>
      <c r="I169" s="12">
        <v>30.62</v>
      </c>
      <c r="J169" s="12">
        <v>-14.4</v>
      </c>
      <c r="K169" s="14" t="s">
        <v>213</v>
      </c>
      <c r="L169" s="9" t="str">
        <f t="shared" si="31"/>
        <v>N/A</v>
      </c>
    </row>
    <row r="170" spans="1:12" x14ac:dyDescent="0.25">
      <c r="A170" s="44" t="s">
        <v>1378</v>
      </c>
      <c r="B170" s="35" t="s">
        <v>213</v>
      </c>
      <c r="C170" s="45">
        <v>599958</v>
      </c>
      <c r="D170" s="11" t="str">
        <f t="shared" si="28"/>
        <v>N/A</v>
      </c>
      <c r="E170" s="45">
        <v>548753</v>
      </c>
      <c r="F170" s="11" t="str">
        <f t="shared" si="29"/>
        <v>N/A</v>
      </c>
      <c r="G170" s="45">
        <v>465889</v>
      </c>
      <c r="H170" s="11" t="str">
        <f t="shared" si="30"/>
        <v>N/A</v>
      </c>
      <c r="I170" s="12">
        <v>-8.5299999999999994</v>
      </c>
      <c r="J170" s="12">
        <v>-15.1</v>
      </c>
      <c r="K170" s="14" t="s">
        <v>213</v>
      </c>
      <c r="L170" s="9" t="str">
        <f t="shared" si="31"/>
        <v>N/A</v>
      </c>
    </row>
    <row r="171" spans="1:12" x14ac:dyDescent="0.25">
      <c r="A171" s="44" t="s">
        <v>1615</v>
      </c>
      <c r="B171" s="35" t="s">
        <v>213</v>
      </c>
      <c r="C171" s="45">
        <v>1361042</v>
      </c>
      <c r="D171" s="11" t="str">
        <f t="shared" si="28"/>
        <v>N/A</v>
      </c>
      <c r="E171" s="45">
        <v>1198675</v>
      </c>
      <c r="F171" s="11" t="str">
        <f t="shared" si="29"/>
        <v>N/A</v>
      </c>
      <c r="G171" s="45">
        <v>3528025</v>
      </c>
      <c r="H171" s="11" t="str">
        <f t="shared" si="30"/>
        <v>N/A</v>
      </c>
      <c r="I171" s="12">
        <v>-11.9</v>
      </c>
      <c r="J171" s="12">
        <v>194.3</v>
      </c>
      <c r="K171" s="14" t="s">
        <v>213</v>
      </c>
      <c r="L171" s="9" t="str">
        <f t="shared" si="31"/>
        <v>N/A</v>
      </c>
    </row>
    <row r="172" spans="1:12" x14ac:dyDescent="0.25">
      <c r="A172" s="44" t="s">
        <v>1616</v>
      </c>
      <c r="B172" s="35" t="s">
        <v>213</v>
      </c>
      <c r="C172" s="45">
        <v>357501</v>
      </c>
      <c r="D172" s="11" t="str">
        <f t="shared" si="28"/>
        <v>N/A</v>
      </c>
      <c r="E172" s="45">
        <v>405455</v>
      </c>
      <c r="F172" s="11" t="str">
        <f t="shared" si="29"/>
        <v>N/A</v>
      </c>
      <c r="G172" s="45">
        <v>363316</v>
      </c>
      <c r="H172" s="11" t="str">
        <f t="shared" si="30"/>
        <v>N/A</v>
      </c>
      <c r="I172" s="12">
        <v>13.41</v>
      </c>
      <c r="J172" s="12">
        <v>-10.4</v>
      </c>
      <c r="K172" s="14" t="s">
        <v>213</v>
      </c>
      <c r="L172" s="9" t="str">
        <f t="shared" si="31"/>
        <v>N/A</v>
      </c>
    </row>
    <row r="173" spans="1:12" ht="25" x14ac:dyDescent="0.25">
      <c r="A173" s="44" t="s">
        <v>1379</v>
      </c>
      <c r="B173" s="35" t="s">
        <v>213</v>
      </c>
      <c r="C173" s="45">
        <v>393438</v>
      </c>
      <c r="D173" s="11" t="str">
        <f t="shared" ref="D173:D187" si="32">IF($B173="N/A","N/A",IF(C173&gt;10,"No",IF(C173&lt;-10,"No","Yes")))</f>
        <v>N/A</v>
      </c>
      <c r="E173" s="45">
        <v>444109</v>
      </c>
      <c r="F173" s="11" t="str">
        <f t="shared" ref="F173:F187" si="33">IF($B173="N/A","N/A",IF(E173&gt;10,"No",IF(E173&lt;-10,"No","Yes")))</f>
        <v>N/A</v>
      </c>
      <c r="G173" s="45">
        <v>514526</v>
      </c>
      <c r="H173" s="11" t="str">
        <f t="shared" ref="H173:H187" si="34">IF($B173="N/A","N/A",IF(G173&gt;10,"No",IF(G173&lt;-10,"No","Yes")))</f>
        <v>N/A</v>
      </c>
      <c r="I173" s="12">
        <v>12.88</v>
      </c>
      <c r="J173" s="12">
        <v>15.86</v>
      </c>
      <c r="K173" s="43" t="s">
        <v>739</v>
      </c>
      <c r="L173" s="9" t="str">
        <f t="shared" ref="L173:L187" si="35">IF(J173="Div by 0", "N/A", IF(K173="N/A","N/A", IF(J173&gt;VALUE(MID(K173,1,2)), "No", IF(J173&lt;-1*VALUE(MID(K173,1,2)), "No", "Yes"))))</f>
        <v>Yes</v>
      </c>
    </row>
    <row r="174" spans="1:12" x14ac:dyDescent="0.25">
      <c r="A174" s="44" t="s">
        <v>649</v>
      </c>
      <c r="B174" s="35" t="s">
        <v>213</v>
      </c>
      <c r="C174" s="36">
        <v>2292</v>
      </c>
      <c r="D174" s="11" t="str">
        <f t="shared" si="32"/>
        <v>N/A</v>
      </c>
      <c r="E174" s="36">
        <v>2600</v>
      </c>
      <c r="F174" s="11" t="str">
        <f t="shared" si="33"/>
        <v>N/A</v>
      </c>
      <c r="G174" s="36">
        <v>2628</v>
      </c>
      <c r="H174" s="11" t="str">
        <f t="shared" si="34"/>
        <v>N/A</v>
      </c>
      <c r="I174" s="12">
        <v>13.44</v>
      </c>
      <c r="J174" s="12">
        <v>1.077</v>
      </c>
      <c r="K174" s="43" t="s">
        <v>739</v>
      </c>
      <c r="L174" s="9" t="str">
        <f t="shared" si="35"/>
        <v>Yes</v>
      </c>
    </row>
    <row r="175" spans="1:12" x14ac:dyDescent="0.25">
      <c r="A175" s="44" t="s">
        <v>1380</v>
      </c>
      <c r="B175" s="35" t="s">
        <v>213</v>
      </c>
      <c r="C175" s="45">
        <v>171.65706806</v>
      </c>
      <c r="D175" s="11" t="str">
        <f t="shared" si="32"/>
        <v>N/A</v>
      </c>
      <c r="E175" s="45">
        <v>170.81115385000001</v>
      </c>
      <c r="F175" s="11" t="str">
        <f t="shared" si="33"/>
        <v>N/A</v>
      </c>
      <c r="G175" s="45">
        <v>195.78614916000001</v>
      </c>
      <c r="H175" s="11" t="str">
        <f t="shared" si="34"/>
        <v>N/A</v>
      </c>
      <c r="I175" s="12">
        <v>-0.49299999999999999</v>
      </c>
      <c r="J175" s="12">
        <v>14.62</v>
      </c>
      <c r="K175" s="43" t="s">
        <v>739</v>
      </c>
      <c r="L175" s="9" t="str">
        <f t="shared" si="35"/>
        <v>Yes</v>
      </c>
    </row>
    <row r="176" spans="1:12" ht="25" x14ac:dyDescent="0.25">
      <c r="A176" s="44" t="s">
        <v>1381</v>
      </c>
      <c r="B176" s="35" t="s">
        <v>213</v>
      </c>
      <c r="C176" s="45">
        <v>0</v>
      </c>
      <c r="D176" s="11" t="str">
        <f t="shared" si="32"/>
        <v>N/A</v>
      </c>
      <c r="E176" s="45">
        <v>0</v>
      </c>
      <c r="F176" s="11" t="str">
        <f t="shared" si="33"/>
        <v>N/A</v>
      </c>
      <c r="G176" s="45">
        <v>0</v>
      </c>
      <c r="H176" s="11" t="str">
        <f t="shared" si="34"/>
        <v>N/A</v>
      </c>
      <c r="I176" s="12" t="s">
        <v>1746</v>
      </c>
      <c r="J176" s="12" t="s">
        <v>1746</v>
      </c>
      <c r="K176" s="43" t="s">
        <v>739</v>
      </c>
      <c r="L176" s="9" t="str">
        <f t="shared" si="35"/>
        <v>N/A</v>
      </c>
    </row>
    <row r="177" spans="1:12" x14ac:dyDescent="0.25">
      <c r="A177" s="44" t="s">
        <v>516</v>
      </c>
      <c r="B177" s="35" t="s">
        <v>213</v>
      </c>
      <c r="C177" s="36">
        <v>0</v>
      </c>
      <c r="D177" s="11" t="str">
        <f t="shared" si="32"/>
        <v>N/A</v>
      </c>
      <c r="E177" s="36">
        <v>0</v>
      </c>
      <c r="F177" s="11" t="str">
        <f t="shared" si="33"/>
        <v>N/A</v>
      </c>
      <c r="G177" s="36">
        <v>0</v>
      </c>
      <c r="H177" s="11" t="str">
        <f t="shared" si="34"/>
        <v>N/A</v>
      </c>
      <c r="I177" s="12" t="s">
        <v>1746</v>
      </c>
      <c r="J177" s="12" t="s">
        <v>1746</v>
      </c>
      <c r="K177" s="43" t="s">
        <v>739</v>
      </c>
      <c r="L177" s="9" t="str">
        <f t="shared" si="35"/>
        <v>N/A</v>
      </c>
    </row>
    <row r="178" spans="1:12" x14ac:dyDescent="0.25">
      <c r="A178" s="44" t="s">
        <v>1382</v>
      </c>
      <c r="B178" s="35" t="s">
        <v>213</v>
      </c>
      <c r="C178" s="45" t="s">
        <v>1746</v>
      </c>
      <c r="D178" s="11" t="str">
        <f t="shared" si="32"/>
        <v>N/A</v>
      </c>
      <c r="E178" s="45" t="s">
        <v>1746</v>
      </c>
      <c r="F178" s="11" t="str">
        <f t="shared" si="33"/>
        <v>N/A</v>
      </c>
      <c r="G178" s="45" t="s">
        <v>1746</v>
      </c>
      <c r="H178" s="11" t="str">
        <f t="shared" si="34"/>
        <v>N/A</v>
      </c>
      <c r="I178" s="12" t="s">
        <v>1746</v>
      </c>
      <c r="J178" s="12" t="s">
        <v>1746</v>
      </c>
      <c r="K178" s="43" t="s">
        <v>739</v>
      </c>
      <c r="L178" s="9" t="str">
        <f t="shared" si="35"/>
        <v>N/A</v>
      </c>
    </row>
    <row r="179" spans="1:12" ht="25" x14ac:dyDescent="0.25">
      <c r="A179" s="44" t="s">
        <v>1383</v>
      </c>
      <c r="B179" s="35" t="s">
        <v>213</v>
      </c>
      <c r="C179" s="45">
        <v>677817</v>
      </c>
      <c r="D179" s="11" t="str">
        <f t="shared" si="32"/>
        <v>N/A</v>
      </c>
      <c r="E179" s="45">
        <v>0</v>
      </c>
      <c r="F179" s="11" t="str">
        <f t="shared" si="33"/>
        <v>N/A</v>
      </c>
      <c r="G179" s="45">
        <v>0</v>
      </c>
      <c r="H179" s="11" t="str">
        <f t="shared" si="34"/>
        <v>N/A</v>
      </c>
      <c r="I179" s="12">
        <v>-100</v>
      </c>
      <c r="J179" s="12" t="s">
        <v>1746</v>
      </c>
      <c r="K179" s="43" t="s">
        <v>739</v>
      </c>
      <c r="L179" s="9" t="str">
        <f t="shared" si="35"/>
        <v>N/A</v>
      </c>
    </row>
    <row r="180" spans="1:12" x14ac:dyDescent="0.25">
      <c r="A180" s="44" t="s">
        <v>517</v>
      </c>
      <c r="B180" s="35" t="s">
        <v>213</v>
      </c>
      <c r="C180" s="36">
        <v>4971</v>
      </c>
      <c r="D180" s="11" t="str">
        <f t="shared" si="32"/>
        <v>N/A</v>
      </c>
      <c r="E180" s="36">
        <v>0</v>
      </c>
      <c r="F180" s="11" t="str">
        <f t="shared" si="33"/>
        <v>N/A</v>
      </c>
      <c r="G180" s="36">
        <v>0</v>
      </c>
      <c r="H180" s="11" t="str">
        <f t="shared" si="34"/>
        <v>N/A</v>
      </c>
      <c r="I180" s="12">
        <v>-100</v>
      </c>
      <c r="J180" s="12" t="s">
        <v>1746</v>
      </c>
      <c r="K180" s="43" t="s">
        <v>739</v>
      </c>
      <c r="L180" s="9" t="str">
        <f t="shared" si="35"/>
        <v>N/A</v>
      </c>
    </row>
    <row r="181" spans="1:12" ht="25" x14ac:dyDescent="0.25">
      <c r="A181" s="44" t="s">
        <v>1384</v>
      </c>
      <c r="B181" s="35" t="s">
        <v>213</v>
      </c>
      <c r="C181" s="45">
        <v>136.35425468</v>
      </c>
      <c r="D181" s="11" t="str">
        <f t="shared" si="32"/>
        <v>N/A</v>
      </c>
      <c r="E181" s="45" t="s">
        <v>1746</v>
      </c>
      <c r="F181" s="11" t="str">
        <f t="shared" si="33"/>
        <v>N/A</v>
      </c>
      <c r="G181" s="45" t="s">
        <v>1746</v>
      </c>
      <c r="H181" s="11" t="str">
        <f t="shared" si="34"/>
        <v>N/A</v>
      </c>
      <c r="I181" s="12" t="s">
        <v>1746</v>
      </c>
      <c r="J181" s="12" t="s">
        <v>1746</v>
      </c>
      <c r="K181" s="43" t="s">
        <v>739</v>
      </c>
      <c r="L181" s="9" t="str">
        <f t="shared" si="35"/>
        <v>N/A</v>
      </c>
    </row>
    <row r="182" spans="1:12" ht="25" x14ac:dyDescent="0.25">
      <c r="A182" s="44" t="s">
        <v>1385</v>
      </c>
      <c r="B182" s="35" t="s">
        <v>213</v>
      </c>
      <c r="C182" s="45">
        <v>5819</v>
      </c>
      <c r="D182" s="11" t="str">
        <f t="shared" si="32"/>
        <v>N/A</v>
      </c>
      <c r="E182" s="45">
        <v>60034</v>
      </c>
      <c r="F182" s="11" t="str">
        <f t="shared" si="33"/>
        <v>N/A</v>
      </c>
      <c r="G182" s="45">
        <v>65861</v>
      </c>
      <c r="H182" s="11" t="str">
        <f t="shared" si="34"/>
        <v>N/A</v>
      </c>
      <c r="I182" s="12">
        <v>931.7</v>
      </c>
      <c r="J182" s="12">
        <v>9.7059999999999995</v>
      </c>
      <c r="K182" s="43" t="s">
        <v>739</v>
      </c>
      <c r="L182" s="9" t="str">
        <f t="shared" si="35"/>
        <v>Yes</v>
      </c>
    </row>
    <row r="183" spans="1:12" x14ac:dyDescent="0.25">
      <c r="A183" s="44" t="s">
        <v>518</v>
      </c>
      <c r="B183" s="35" t="s">
        <v>213</v>
      </c>
      <c r="C183" s="36">
        <v>11</v>
      </c>
      <c r="D183" s="11" t="str">
        <f t="shared" si="32"/>
        <v>N/A</v>
      </c>
      <c r="E183" s="36">
        <v>11</v>
      </c>
      <c r="F183" s="11" t="str">
        <f t="shared" si="33"/>
        <v>N/A</v>
      </c>
      <c r="G183" s="36">
        <v>11</v>
      </c>
      <c r="H183" s="11" t="str">
        <f t="shared" si="34"/>
        <v>N/A</v>
      </c>
      <c r="I183" s="12">
        <v>350</v>
      </c>
      <c r="J183" s="12">
        <v>-33.299999999999997</v>
      </c>
      <c r="K183" s="43" t="s">
        <v>739</v>
      </c>
      <c r="L183" s="9" t="str">
        <f t="shared" si="35"/>
        <v>No</v>
      </c>
    </row>
    <row r="184" spans="1:12" x14ac:dyDescent="0.25">
      <c r="A184" s="44" t="s">
        <v>1386</v>
      </c>
      <c r="B184" s="35" t="s">
        <v>213</v>
      </c>
      <c r="C184" s="45">
        <v>2909.5</v>
      </c>
      <c r="D184" s="11" t="str">
        <f t="shared" si="32"/>
        <v>N/A</v>
      </c>
      <c r="E184" s="45">
        <v>6670.4444444000001</v>
      </c>
      <c r="F184" s="11" t="str">
        <f t="shared" si="33"/>
        <v>N/A</v>
      </c>
      <c r="G184" s="45">
        <v>10976.833333</v>
      </c>
      <c r="H184" s="11" t="str">
        <f t="shared" si="34"/>
        <v>N/A</v>
      </c>
      <c r="I184" s="12">
        <v>129.30000000000001</v>
      </c>
      <c r="J184" s="12">
        <v>64.56</v>
      </c>
      <c r="K184" s="43" t="s">
        <v>739</v>
      </c>
      <c r="L184" s="9" t="str">
        <f t="shared" si="35"/>
        <v>No</v>
      </c>
    </row>
    <row r="185" spans="1:12" ht="25" x14ac:dyDescent="0.25">
      <c r="A185" s="44" t="s">
        <v>1387</v>
      </c>
      <c r="B185" s="35" t="s">
        <v>213</v>
      </c>
      <c r="C185" s="45">
        <v>650540313</v>
      </c>
      <c r="D185" s="11" t="str">
        <f t="shared" si="32"/>
        <v>N/A</v>
      </c>
      <c r="E185" s="45">
        <v>591357746</v>
      </c>
      <c r="F185" s="11" t="str">
        <f t="shared" si="33"/>
        <v>N/A</v>
      </c>
      <c r="G185" s="45">
        <v>648474447</v>
      </c>
      <c r="H185" s="11" t="str">
        <f t="shared" si="34"/>
        <v>N/A</v>
      </c>
      <c r="I185" s="12">
        <v>-9.1</v>
      </c>
      <c r="J185" s="12">
        <v>9.6590000000000007</v>
      </c>
      <c r="K185" s="43" t="s">
        <v>739</v>
      </c>
      <c r="L185" s="9" t="str">
        <f t="shared" si="35"/>
        <v>Yes</v>
      </c>
    </row>
    <row r="186" spans="1:12" ht="25" x14ac:dyDescent="0.25">
      <c r="A186" s="44" t="s">
        <v>519</v>
      </c>
      <c r="B186" s="35" t="s">
        <v>213</v>
      </c>
      <c r="C186" s="36">
        <v>18689</v>
      </c>
      <c r="D186" s="11" t="str">
        <f t="shared" si="32"/>
        <v>N/A</v>
      </c>
      <c r="E186" s="36">
        <v>17767</v>
      </c>
      <c r="F186" s="11" t="str">
        <f t="shared" si="33"/>
        <v>N/A</v>
      </c>
      <c r="G186" s="36">
        <v>18803</v>
      </c>
      <c r="H186" s="11" t="str">
        <f t="shared" si="34"/>
        <v>N/A</v>
      </c>
      <c r="I186" s="12">
        <v>-4.93</v>
      </c>
      <c r="J186" s="12">
        <v>5.8310000000000004</v>
      </c>
      <c r="K186" s="43" t="s">
        <v>739</v>
      </c>
      <c r="L186" s="9" t="str">
        <f t="shared" si="35"/>
        <v>Yes</v>
      </c>
    </row>
    <row r="187" spans="1:12" ht="25" x14ac:dyDescent="0.25">
      <c r="A187" s="44" t="s">
        <v>1388</v>
      </c>
      <c r="B187" s="35" t="s">
        <v>213</v>
      </c>
      <c r="C187" s="45">
        <v>34808.727754</v>
      </c>
      <c r="D187" s="11" t="str">
        <f t="shared" si="32"/>
        <v>N/A</v>
      </c>
      <c r="E187" s="45">
        <v>33284.051669</v>
      </c>
      <c r="F187" s="11" t="str">
        <f t="shared" si="33"/>
        <v>N/A</v>
      </c>
      <c r="G187" s="45">
        <v>34487.818273999997</v>
      </c>
      <c r="H187" s="11" t="str">
        <f t="shared" si="34"/>
        <v>N/A</v>
      </c>
      <c r="I187" s="12">
        <v>-4.38</v>
      </c>
      <c r="J187" s="12">
        <v>3.617</v>
      </c>
      <c r="K187" s="43" t="s">
        <v>739</v>
      </c>
      <c r="L187" s="9" t="str">
        <f t="shared" si="35"/>
        <v>Yes</v>
      </c>
    </row>
    <row r="188" spans="1:12" x14ac:dyDescent="0.25">
      <c r="A188" s="4" t="s">
        <v>1389</v>
      </c>
      <c r="B188" s="35" t="s">
        <v>213</v>
      </c>
      <c r="C188" s="45">
        <v>829855057</v>
      </c>
      <c r="D188" s="11" t="str">
        <f t="shared" ref="D188:D203" si="36">IF($B188="N/A","N/A",IF(C188&gt;10,"No",IF(C188&lt;-10,"No","Yes")))</f>
        <v>N/A</v>
      </c>
      <c r="E188" s="45">
        <v>800090323</v>
      </c>
      <c r="F188" s="11" t="str">
        <f t="shared" ref="F188:F203" si="37">IF($B188="N/A","N/A",IF(E188&gt;10,"No",IF(E188&lt;-10,"No","Yes")))</f>
        <v>N/A</v>
      </c>
      <c r="G188" s="45">
        <v>889961231</v>
      </c>
      <c r="H188" s="11" t="str">
        <f t="shared" ref="H188:H203" si="38">IF($B188="N/A","N/A",IF(G188&gt;10,"No",IF(G188&lt;-10,"No","Yes")))</f>
        <v>N/A</v>
      </c>
      <c r="I188" s="12">
        <v>-3.59</v>
      </c>
      <c r="J188" s="12">
        <v>11.23</v>
      </c>
      <c r="K188" s="43" t="s">
        <v>739</v>
      </c>
      <c r="L188" s="9" t="str">
        <f t="shared" ref="L188:L203" si="39">IF(J188="Div by 0", "N/A", IF(K188="N/A","N/A", IF(J188&gt;VALUE(MID(K188,1,2)), "No", IF(J188&lt;-1*VALUE(MID(K188,1,2)), "No", "Yes"))))</f>
        <v>Yes</v>
      </c>
    </row>
    <row r="189" spans="1:12" x14ac:dyDescent="0.25">
      <c r="A189" s="4" t="s">
        <v>1486</v>
      </c>
      <c r="B189" s="35" t="s">
        <v>213</v>
      </c>
      <c r="C189" s="36">
        <v>36204</v>
      </c>
      <c r="D189" s="11" t="str">
        <f t="shared" si="36"/>
        <v>N/A</v>
      </c>
      <c r="E189" s="36">
        <v>36225</v>
      </c>
      <c r="F189" s="11" t="str">
        <f t="shared" si="37"/>
        <v>N/A</v>
      </c>
      <c r="G189" s="36">
        <v>39589</v>
      </c>
      <c r="H189" s="11" t="str">
        <f t="shared" si="38"/>
        <v>N/A</v>
      </c>
      <c r="I189" s="12">
        <v>5.8000000000000003E-2</v>
      </c>
      <c r="J189" s="12">
        <v>9.2859999999999996</v>
      </c>
      <c r="K189" s="43" t="s">
        <v>739</v>
      </c>
      <c r="L189" s="9" t="str">
        <f t="shared" si="39"/>
        <v>Yes</v>
      </c>
    </row>
    <row r="190" spans="1:12" x14ac:dyDescent="0.25">
      <c r="A190" s="4" t="s">
        <v>1487</v>
      </c>
      <c r="B190" s="35" t="s">
        <v>213</v>
      </c>
      <c r="C190" s="45">
        <v>22921.640067</v>
      </c>
      <c r="D190" s="11" t="str">
        <f t="shared" si="36"/>
        <v>N/A</v>
      </c>
      <c r="E190" s="45">
        <v>22086.689385999998</v>
      </c>
      <c r="F190" s="11" t="str">
        <f t="shared" si="37"/>
        <v>N/A</v>
      </c>
      <c r="G190" s="45">
        <v>22480.012908000001</v>
      </c>
      <c r="H190" s="11" t="str">
        <f t="shared" si="38"/>
        <v>N/A</v>
      </c>
      <c r="I190" s="12">
        <v>-3.64</v>
      </c>
      <c r="J190" s="12">
        <v>1.7809999999999999</v>
      </c>
      <c r="K190" s="43" t="s">
        <v>739</v>
      </c>
      <c r="L190" s="9" t="str">
        <f t="shared" si="39"/>
        <v>Yes</v>
      </c>
    </row>
    <row r="191" spans="1:12" x14ac:dyDescent="0.25">
      <c r="A191" s="4" t="s">
        <v>1488</v>
      </c>
      <c r="B191" s="35" t="s">
        <v>213</v>
      </c>
      <c r="C191" s="45">
        <v>13329.878918</v>
      </c>
      <c r="D191" s="11" t="str">
        <f t="shared" si="36"/>
        <v>N/A</v>
      </c>
      <c r="E191" s="45">
        <v>14071.898525000001</v>
      </c>
      <c r="F191" s="11" t="str">
        <f t="shared" si="37"/>
        <v>N/A</v>
      </c>
      <c r="G191" s="45">
        <v>14879.858630000001</v>
      </c>
      <c r="H191" s="11" t="str">
        <f t="shared" si="38"/>
        <v>N/A</v>
      </c>
      <c r="I191" s="12">
        <v>5.5670000000000002</v>
      </c>
      <c r="J191" s="12">
        <v>5.742</v>
      </c>
      <c r="K191" s="43" t="s">
        <v>739</v>
      </c>
      <c r="L191" s="9" t="str">
        <f t="shared" si="39"/>
        <v>Yes</v>
      </c>
    </row>
    <row r="192" spans="1:12" x14ac:dyDescent="0.25">
      <c r="A192" s="4" t="s">
        <v>1489</v>
      </c>
      <c r="B192" s="35" t="s">
        <v>213</v>
      </c>
      <c r="C192" s="45">
        <v>34229.472008999997</v>
      </c>
      <c r="D192" s="11" t="str">
        <f t="shared" si="36"/>
        <v>N/A</v>
      </c>
      <c r="E192" s="45">
        <v>31319.10255</v>
      </c>
      <c r="F192" s="11" t="str">
        <f t="shared" si="37"/>
        <v>N/A</v>
      </c>
      <c r="G192" s="45">
        <v>30900.43057</v>
      </c>
      <c r="H192" s="11" t="str">
        <f t="shared" si="38"/>
        <v>N/A</v>
      </c>
      <c r="I192" s="12">
        <v>-8.5</v>
      </c>
      <c r="J192" s="12">
        <v>-1.34</v>
      </c>
      <c r="K192" s="43" t="s">
        <v>739</v>
      </c>
      <c r="L192" s="9" t="str">
        <f t="shared" si="39"/>
        <v>Yes</v>
      </c>
    </row>
    <row r="193" spans="1:12" x14ac:dyDescent="0.25">
      <c r="A193" s="44" t="s">
        <v>1490</v>
      </c>
      <c r="B193" s="35" t="s">
        <v>213</v>
      </c>
      <c r="C193" s="9">
        <v>15.66635222</v>
      </c>
      <c r="D193" s="11" t="str">
        <f t="shared" si="36"/>
        <v>N/A</v>
      </c>
      <c r="E193" s="9">
        <v>17.21254223</v>
      </c>
      <c r="F193" s="11" t="str">
        <f t="shared" si="37"/>
        <v>N/A</v>
      </c>
      <c r="G193" s="9">
        <v>17.943859999000001</v>
      </c>
      <c r="H193" s="11" t="str">
        <f t="shared" si="38"/>
        <v>N/A</v>
      </c>
      <c r="I193" s="12">
        <v>9.8689999999999998</v>
      </c>
      <c r="J193" s="12">
        <v>4.2489999999999997</v>
      </c>
      <c r="K193" s="43" t="s">
        <v>739</v>
      </c>
      <c r="L193" s="9" t="str">
        <f t="shared" si="39"/>
        <v>Yes</v>
      </c>
    </row>
    <row r="194" spans="1:12" x14ac:dyDescent="0.25">
      <c r="A194" s="44" t="s">
        <v>1491</v>
      </c>
      <c r="B194" s="35" t="s">
        <v>213</v>
      </c>
      <c r="C194" s="9">
        <v>17.664491571999999</v>
      </c>
      <c r="D194" s="11" t="str">
        <f t="shared" si="36"/>
        <v>N/A</v>
      </c>
      <c r="E194" s="9">
        <v>20.754798037</v>
      </c>
      <c r="F194" s="11" t="str">
        <f t="shared" si="37"/>
        <v>N/A</v>
      </c>
      <c r="G194" s="9">
        <v>21.372134946999999</v>
      </c>
      <c r="H194" s="11" t="str">
        <f t="shared" si="38"/>
        <v>N/A</v>
      </c>
      <c r="I194" s="12">
        <v>17.489999999999998</v>
      </c>
      <c r="J194" s="12">
        <v>2.9740000000000002</v>
      </c>
      <c r="K194" s="43" t="s">
        <v>739</v>
      </c>
      <c r="L194" s="9" t="str">
        <f t="shared" si="39"/>
        <v>Yes</v>
      </c>
    </row>
    <row r="195" spans="1:12" x14ac:dyDescent="0.25">
      <c r="A195" s="44" t="s">
        <v>1492</v>
      </c>
      <c r="B195" s="35" t="s">
        <v>213</v>
      </c>
      <c r="C195" s="9">
        <v>14.136387952</v>
      </c>
      <c r="D195" s="11" t="str">
        <f t="shared" si="36"/>
        <v>N/A</v>
      </c>
      <c r="E195" s="9">
        <v>14.547525368000001</v>
      </c>
      <c r="F195" s="11" t="str">
        <f t="shared" si="37"/>
        <v>N/A</v>
      </c>
      <c r="G195" s="9">
        <v>15.414948474999999</v>
      </c>
      <c r="H195" s="11" t="str">
        <f t="shared" si="38"/>
        <v>N/A</v>
      </c>
      <c r="I195" s="12">
        <v>2.9079999999999999</v>
      </c>
      <c r="J195" s="12">
        <v>5.9630000000000001</v>
      </c>
      <c r="K195" s="43" t="s">
        <v>739</v>
      </c>
      <c r="L195" s="9" t="str">
        <f t="shared" si="39"/>
        <v>Yes</v>
      </c>
    </row>
    <row r="196" spans="1:12" x14ac:dyDescent="0.25">
      <c r="A196" s="4" t="s">
        <v>1401</v>
      </c>
      <c r="B196" s="35" t="s">
        <v>213</v>
      </c>
      <c r="C196" s="45">
        <v>650540313</v>
      </c>
      <c r="D196" s="11" t="str">
        <f t="shared" si="36"/>
        <v>N/A</v>
      </c>
      <c r="E196" s="45">
        <v>591357746</v>
      </c>
      <c r="F196" s="11" t="str">
        <f t="shared" si="37"/>
        <v>N/A</v>
      </c>
      <c r="G196" s="45">
        <v>648474447</v>
      </c>
      <c r="H196" s="11" t="str">
        <f t="shared" si="38"/>
        <v>N/A</v>
      </c>
      <c r="I196" s="12">
        <v>-9.1</v>
      </c>
      <c r="J196" s="12">
        <v>9.6590000000000007</v>
      </c>
      <c r="K196" s="43" t="s">
        <v>739</v>
      </c>
      <c r="L196" s="9" t="str">
        <f t="shared" si="39"/>
        <v>Yes</v>
      </c>
    </row>
    <row r="197" spans="1:12" x14ac:dyDescent="0.25">
      <c r="A197" s="4" t="s">
        <v>1493</v>
      </c>
      <c r="B197" s="35" t="s">
        <v>213</v>
      </c>
      <c r="C197" s="36">
        <v>18689</v>
      </c>
      <c r="D197" s="11" t="str">
        <f t="shared" si="36"/>
        <v>N/A</v>
      </c>
      <c r="E197" s="36">
        <v>17767</v>
      </c>
      <c r="F197" s="11" t="str">
        <f t="shared" si="37"/>
        <v>N/A</v>
      </c>
      <c r="G197" s="36">
        <v>18803</v>
      </c>
      <c r="H197" s="11" t="str">
        <f t="shared" si="38"/>
        <v>N/A</v>
      </c>
      <c r="I197" s="12">
        <v>-4.93</v>
      </c>
      <c r="J197" s="12">
        <v>5.8310000000000004</v>
      </c>
      <c r="K197" s="43" t="s">
        <v>739</v>
      </c>
      <c r="L197" s="9" t="str">
        <f t="shared" si="39"/>
        <v>Yes</v>
      </c>
    </row>
    <row r="198" spans="1:12" ht="25" x14ac:dyDescent="0.25">
      <c r="A198" s="4" t="s">
        <v>1494</v>
      </c>
      <c r="B198" s="35" t="s">
        <v>213</v>
      </c>
      <c r="C198" s="45">
        <v>34808.727754</v>
      </c>
      <c r="D198" s="11" t="str">
        <f t="shared" si="36"/>
        <v>N/A</v>
      </c>
      <c r="E198" s="45">
        <v>33284.051669</v>
      </c>
      <c r="F198" s="11" t="str">
        <f t="shared" si="37"/>
        <v>N/A</v>
      </c>
      <c r="G198" s="45">
        <v>34487.818273999997</v>
      </c>
      <c r="H198" s="11" t="str">
        <f t="shared" si="38"/>
        <v>N/A</v>
      </c>
      <c r="I198" s="12">
        <v>-4.38</v>
      </c>
      <c r="J198" s="12">
        <v>3.617</v>
      </c>
      <c r="K198" s="43" t="s">
        <v>739</v>
      </c>
      <c r="L198" s="9" t="str">
        <f t="shared" si="39"/>
        <v>Yes</v>
      </c>
    </row>
    <row r="199" spans="1:12" ht="25" x14ac:dyDescent="0.25">
      <c r="A199" s="4" t="s">
        <v>1495</v>
      </c>
      <c r="B199" s="35" t="s">
        <v>213</v>
      </c>
      <c r="C199" s="45">
        <v>15266.708412</v>
      </c>
      <c r="D199" s="11" t="str">
        <f t="shared" si="36"/>
        <v>N/A</v>
      </c>
      <c r="E199" s="45">
        <v>15871.278319999999</v>
      </c>
      <c r="F199" s="11" t="str">
        <f t="shared" si="37"/>
        <v>N/A</v>
      </c>
      <c r="G199" s="45">
        <v>17586.525063000001</v>
      </c>
      <c r="H199" s="11" t="str">
        <f t="shared" si="38"/>
        <v>N/A</v>
      </c>
      <c r="I199" s="12">
        <v>3.96</v>
      </c>
      <c r="J199" s="12">
        <v>10.81</v>
      </c>
      <c r="K199" s="43" t="s">
        <v>739</v>
      </c>
      <c r="L199" s="9" t="str">
        <f t="shared" si="39"/>
        <v>Yes</v>
      </c>
    </row>
    <row r="200" spans="1:12" ht="25" x14ac:dyDescent="0.25">
      <c r="A200" s="4" t="s">
        <v>1496</v>
      </c>
      <c r="B200" s="35" t="s">
        <v>213</v>
      </c>
      <c r="C200" s="45">
        <v>60046.805272999998</v>
      </c>
      <c r="D200" s="11" t="str">
        <f t="shared" si="36"/>
        <v>N/A</v>
      </c>
      <c r="E200" s="45">
        <v>58171.319251000001</v>
      </c>
      <c r="F200" s="11" t="str">
        <f t="shared" si="37"/>
        <v>N/A</v>
      </c>
      <c r="G200" s="45">
        <v>59030.821205</v>
      </c>
      <c r="H200" s="11" t="str">
        <f t="shared" si="38"/>
        <v>N/A</v>
      </c>
      <c r="I200" s="12">
        <v>-3.12</v>
      </c>
      <c r="J200" s="12">
        <v>1.478</v>
      </c>
      <c r="K200" s="43" t="s">
        <v>739</v>
      </c>
      <c r="L200" s="9" t="str">
        <f t="shared" si="39"/>
        <v>Yes</v>
      </c>
    </row>
    <row r="201" spans="1:12" ht="25" x14ac:dyDescent="0.25">
      <c r="A201" s="4" t="s">
        <v>1497</v>
      </c>
      <c r="B201" s="35" t="s">
        <v>213</v>
      </c>
      <c r="C201" s="9">
        <v>8.0871853011999999</v>
      </c>
      <c r="D201" s="11" t="str">
        <f t="shared" si="36"/>
        <v>N/A</v>
      </c>
      <c r="E201" s="9">
        <v>8.4421045629000009</v>
      </c>
      <c r="F201" s="11" t="str">
        <f t="shared" si="37"/>
        <v>N/A</v>
      </c>
      <c r="G201" s="9">
        <v>8.5225289742000001</v>
      </c>
      <c r="H201" s="11" t="str">
        <f t="shared" si="38"/>
        <v>N/A</v>
      </c>
      <c r="I201" s="12">
        <v>4.3890000000000002</v>
      </c>
      <c r="J201" s="12">
        <v>0.95269999999999999</v>
      </c>
      <c r="K201" s="43" t="s">
        <v>739</v>
      </c>
      <c r="L201" s="9" t="str">
        <f t="shared" si="39"/>
        <v>Yes</v>
      </c>
    </row>
    <row r="202" spans="1:12" ht="25" x14ac:dyDescent="0.25">
      <c r="A202" s="4" t="s">
        <v>1498</v>
      </c>
      <c r="B202" s="35" t="s">
        <v>213</v>
      </c>
      <c r="C202" s="9">
        <v>9.5450425956</v>
      </c>
      <c r="D202" s="11" t="str">
        <f t="shared" si="36"/>
        <v>N/A</v>
      </c>
      <c r="E202" s="9">
        <v>11.225311724999999</v>
      </c>
      <c r="F202" s="11" t="str">
        <f t="shared" si="37"/>
        <v>N/A</v>
      </c>
      <c r="G202" s="9">
        <v>11.467422096</v>
      </c>
      <c r="H202" s="11" t="str">
        <f t="shared" si="38"/>
        <v>N/A</v>
      </c>
      <c r="I202" s="12">
        <v>17.600000000000001</v>
      </c>
      <c r="J202" s="12">
        <v>2.157</v>
      </c>
      <c r="K202" s="43" t="s">
        <v>739</v>
      </c>
      <c r="L202" s="9" t="str">
        <f t="shared" si="39"/>
        <v>Yes</v>
      </c>
    </row>
    <row r="203" spans="1:12" ht="25" x14ac:dyDescent="0.25">
      <c r="A203" s="4" t="s">
        <v>1499</v>
      </c>
      <c r="B203" s="35" t="s">
        <v>213</v>
      </c>
      <c r="C203" s="9">
        <v>6.9246902782999999</v>
      </c>
      <c r="D203" s="11" t="str">
        <f t="shared" si="36"/>
        <v>N/A</v>
      </c>
      <c r="E203" s="9">
        <v>6.3108303997000004</v>
      </c>
      <c r="F203" s="11" t="str">
        <f t="shared" si="37"/>
        <v>N/A</v>
      </c>
      <c r="G203" s="9">
        <v>6.2863279744999998</v>
      </c>
      <c r="H203" s="11" t="str">
        <f t="shared" si="38"/>
        <v>N/A</v>
      </c>
      <c r="I203" s="12">
        <v>-8.86</v>
      </c>
      <c r="J203" s="12">
        <v>-0.38800000000000001</v>
      </c>
      <c r="K203" s="43" t="s">
        <v>739</v>
      </c>
      <c r="L203" s="9" t="str">
        <f t="shared" si="39"/>
        <v>Yes</v>
      </c>
    </row>
    <row r="204" spans="1:12" x14ac:dyDescent="0.25">
      <c r="A204" s="137" t="s">
        <v>1646</v>
      </c>
      <c r="B204" s="138"/>
      <c r="C204" s="138"/>
      <c r="D204" s="138"/>
      <c r="E204" s="138"/>
      <c r="F204" s="138"/>
      <c r="G204" s="138"/>
      <c r="H204" s="138"/>
      <c r="I204" s="138"/>
      <c r="J204" s="138"/>
      <c r="K204" s="138"/>
      <c r="L204" s="139"/>
    </row>
    <row r="205" spans="1:12" x14ac:dyDescent="0.25">
      <c r="A205" s="132" t="s">
        <v>1644</v>
      </c>
      <c r="B205" s="133"/>
      <c r="C205" s="133"/>
      <c r="D205" s="133"/>
      <c r="E205" s="133"/>
      <c r="F205" s="133"/>
      <c r="G205" s="133"/>
      <c r="H205" s="133"/>
      <c r="I205" s="133"/>
      <c r="J205" s="133"/>
      <c r="K205" s="133"/>
      <c r="L205" s="134"/>
    </row>
    <row r="206" spans="1:12" x14ac:dyDescent="0.25">
      <c r="A206" s="143" t="s">
        <v>1742</v>
      </c>
      <c r="B206" s="144"/>
      <c r="C206" s="144"/>
      <c r="D206" s="144"/>
      <c r="E206" s="144"/>
      <c r="F206" s="144"/>
      <c r="G206" s="144"/>
      <c r="H206" s="144"/>
      <c r="I206" s="144"/>
      <c r="J206" s="144"/>
      <c r="K206" s="144"/>
      <c r="L206" s="145"/>
    </row>
    <row r="207" spans="1:12" x14ac:dyDescent="0.25">
      <c r="B207" s="43"/>
    </row>
    <row r="208" spans="1:12" x14ac:dyDescent="0.25">
      <c r="A208" s="2"/>
      <c r="B208" s="43"/>
    </row>
    <row r="209" spans="1:2" x14ac:dyDescent="0.25">
      <c r="A209" s="2"/>
      <c r="B209" s="43"/>
    </row>
    <row r="210" spans="1:2" x14ac:dyDescent="0.25">
      <c r="B210" s="43"/>
    </row>
    <row r="211" spans="1:2" x14ac:dyDescent="0.25">
      <c r="A211" s="49"/>
      <c r="B211" s="43"/>
    </row>
    <row r="212" spans="1:2" x14ac:dyDescent="0.25">
      <c r="A212" s="49"/>
    </row>
    <row r="213" spans="1:2" x14ac:dyDescent="0.25">
      <c r="A213" s="49"/>
    </row>
    <row r="214" spans="1:2" x14ac:dyDescent="0.25">
      <c r="A214" s="49"/>
    </row>
    <row r="215" spans="1:2" x14ac:dyDescent="0.25">
      <c r="A215" s="49"/>
    </row>
    <row r="216" spans="1:2" x14ac:dyDescent="0.25">
      <c r="A216" s="49"/>
    </row>
    <row r="217" spans="1:2" x14ac:dyDescent="0.25">
      <c r="A217" s="49"/>
    </row>
    <row r="218" spans="1:2" x14ac:dyDescent="0.25">
      <c r="A218" s="49"/>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3" t="s">
        <v>9</v>
      </c>
      <c r="B6" s="35" t="s">
        <v>213</v>
      </c>
      <c r="C6" s="36">
        <v>828675</v>
      </c>
      <c r="D6" s="11" t="str">
        <f>IF($B6="N/A","N/A",IF(C6&gt;10,"No",IF(C6&lt;-10,"No","Yes")))</f>
        <v>N/A</v>
      </c>
      <c r="E6" s="36">
        <v>671944</v>
      </c>
      <c r="F6" s="11" t="str">
        <f>IF($B6="N/A","N/A",IF(E6&gt;10,"No",IF(E6&lt;-10,"No","Yes")))</f>
        <v>N/A</v>
      </c>
      <c r="G6" s="36">
        <v>750592</v>
      </c>
      <c r="H6" s="11" t="str">
        <f>IF($B6="N/A","N/A",IF(G6&gt;10,"No",IF(G6&lt;-10,"No","Yes")))</f>
        <v>N/A</v>
      </c>
      <c r="I6" s="12">
        <v>-18.899999999999999</v>
      </c>
      <c r="J6" s="12">
        <v>11.7</v>
      </c>
      <c r="K6" s="43" t="s">
        <v>739</v>
      </c>
      <c r="L6" s="9" t="str">
        <f t="shared" ref="L6:L46" si="0">IF(J6="Div by 0", "N/A", IF(K6="N/A","N/A", IF(J6&gt;VALUE(MID(K6,1,2)), "No", IF(J6&lt;-1*VALUE(MID(K6,1,2)), "No", "Yes"))))</f>
        <v>Yes</v>
      </c>
    </row>
    <row r="7" spans="1:12" x14ac:dyDescent="0.25">
      <c r="A7" s="44" t="s">
        <v>10</v>
      </c>
      <c r="B7" s="35" t="s">
        <v>213</v>
      </c>
      <c r="C7" s="36">
        <v>641639</v>
      </c>
      <c r="D7" s="11" t="str">
        <f>IF($B7="N/A","N/A",IF(C7&gt;10,"No",IF(C7&lt;-10,"No","Yes")))</f>
        <v>N/A</v>
      </c>
      <c r="E7" s="36">
        <v>595181</v>
      </c>
      <c r="F7" s="11" t="str">
        <f>IF($B7="N/A","N/A",IF(E7&gt;10,"No",IF(E7&lt;-10,"No","Yes")))</f>
        <v>N/A</v>
      </c>
      <c r="G7" s="36">
        <v>632471</v>
      </c>
      <c r="H7" s="11" t="str">
        <f>IF($B7="N/A","N/A",IF(G7&gt;10,"No",IF(G7&lt;-10,"No","Yes")))</f>
        <v>N/A</v>
      </c>
      <c r="I7" s="12">
        <v>-7.24</v>
      </c>
      <c r="J7" s="12">
        <v>6.2649999999999997</v>
      </c>
      <c r="K7" s="43" t="s">
        <v>739</v>
      </c>
      <c r="L7" s="9" t="str">
        <f t="shared" si="0"/>
        <v>Yes</v>
      </c>
    </row>
    <row r="8" spans="1:12" x14ac:dyDescent="0.25">
      <c r="A8" s="44" t="s">
        <v>91</v>
      </c>
      <c r="B8" s="9" t="s">
        <v>297</v>
      </c>
      <c r="C8" s="8">
        <v>77.429510965999995</v>
      </c>
      <c r="D8" s="11" t="str">
        <f>IF($B8="N/A","N/A",IF(C8&gt;90,"No",IF(C8&lt;65,"No","Yes")))</f>
        <v>Yes</v>
      </c>
      <c r="E8" s="8">
        <v>88.575982522000004</v>
      </c>
      <c r="F8" s="11" t="str">
        <f>IF($B8="N/A","N/A",IF(E8&gt;90,"No",IF(E8&lt;65,"No","Yes")))</f>
        <v>Yes</v>
      </c>
      <c r="G8" s="8">
        <v>84.262955106999996</v>
      </c>
      <c r="H8" s="11" t="str">
        <f>IF($B8="N/A","N/A",IF(G8&gt;90,"No",IF(G8&lt;65,"No","Yes")))</f>
        <v>Yes</v>
      </c>
      <c r="I8" s="12">
        <v>14.4</v>
      </c>
      <c r="J8" s="12">
        <v>-4.87</v>
      </c>
      <c r="K8" s="43" t="s">
        <v>739</v>
      </c>
      <c r="L8" s="9" t="str">
        <f t="shared" si="0"/>
        <v>Yes</v>
      </c>
    </row>
    <row r="9" spans="1:12" x14ac:dyDescent="0.25">
      <c r="A9" s="44" t="s">
        <v>92</v>
      </c>
      <c r="B9" s="9" t="s">
        <v>298</v>
      </c>
      <c r="C9" s="8">
        <v>89.750502505</v>
      </c>
      <c r="D9" s="11" t="str">
        <f>IF($B9="N/A","N/A",IF(C9&gt;100,"No",IF(C9&lt;90,"No","Yes")))</f>
        <v>No</v>
      </c>
      <c r="E9" s="8">
        <v>91.824034334999993</v>
      </c>
      <c r="F9" s="11" t="str">
        <f>IF($B9="N/A","N/A",IF(E9&gt;100,"No",IF(E9&lt;90,"No","Yes")))</f>
        <v>Yes</v>
      </c>
      <c r="G9" s="8">
        <v>91.537487290000001</v>
      </c>
      <c r="H9" s="11" t="str">
        <f>IF($B9="N/A","N/A",IF(G9&gt;100,"No",IF(G9&lt;90,"No","Yes")))</f>
        <v>Yes</v>
      </c>
      <c r="I9" s="12">
        <v>2.31</v>
      </c>
      <c r="J9" s="12">
        <v>-0.312</v>
      </c>
      <c r="K9" s="43" t="s">
        <v>739</v>
      </c>
      <c r="L9" s="9" t="str">
        <f t="shared" si="0"/>
        <v>Yes</v>
      </c>
    </row>
    <row r="10" spans="1:12" x14ac:dyDescent="0.25">
      <c r="A10" s="44" t="s">
        <v>93</v>
      </c>
      <c r="B10" s="9" t="s">
        <v>299</v>
      </c>
      <c r="C10" s="8">
        <v>92.213040153999998</v>
      </c>
      <c r="D10" s="11" t="str">
        <f>IF($B10="N/A","N/A",IF(C10&gt;100,"No",IF(C10&lt;85,"No","Yes")))</f>
        <v>Yes</v>
      </c>
      <c r="E10" s="8">
        <v>93.977554291999994</v>
      </c>
      <c r="F10" s="11" t="str">
        <f>IF($B10="N/A","N/A",IF(E10&gt;100,"No",IF(E10&lt;85,"No","Yes")))</f>
        <v>Yes</v>
      </c>
      <c r="G10" s="8">
        <v>91.244828708</v>
      </c>
      <c r="H10" s="11" t="str">
        <f>IF($B10="N/A","N/A",IF(G10&gt;100,"No",IF(G10&lt;85,"No","Yes")))</f>
        <v>Yes</v>
      </c>
      <c r="I10" s="12">
        <v>1.9139999999999999</v>
      </c>
      <c r="J10" s="12">
        <v>-2.91</v>
      </c>
      <c r="K10" s="43" t="s">
        <v>739</v>
      </c>
      <c r="L10" s="9" t="str">
        <f t="shared" si="0"/>
        <v>Yes</v>
      </c>
    </row>
    <row r="11" spans="1:12" x14ac:dyDescent="0.25">
      <c r="A11" s="44" t="s">
        <v>94</v>
      </c>
      <c r="B11" s="9" t="s">
        <v>300</v>
      </c>
      <c r="C11" s="8">
        <v>74.530079615999995</v>
      </c>
      <c r="D11" s="11" t="str">
        <f>IF($B11="N/A","N/A",IF(C11&gt;100,"No",IF(C11&lt;80,"No","Yes")))</f>
        <v>No</v>
      </c>
      <c r="E11" s="8">
        <v>84.391690671999996</v>
      </c>
      <c r="F11" s="11" t="str">
        <f>IF($B11="N/A","N/A",IF(E11&gt;100,"No",IF(E11&lt;80,"No","Yes")))</f>
        <v>Yes</v>
      </c>
      <c r="G11" s="8">
        <v>80.684376174999997</v>
      </c>
      <c r="H11" s="11" t="str">
        <f>IF($B11="N/A","N/A",IF(G11&gt;100,"No",IF(G11&lt;80,"No","Yes")))</f>
        <v>Yes</v>
      </c>
      <c r="I11" s="12">
        <v>13.23</v>
      </c>
      <c r="J11" s="12">
        <v>-4.3899999999999997</v>
      </c>
      <c r="K11" s="43" t="s">
        <v>739</v>
      </c>
      <c r="L11" s="9" t="str">
        <f t="shared" si="0"/>
        <v>Yes</v>
      </c>
    </row>
    <row r="12" spans="1:12" x14ac:dyDescent="0.25">
      <c r="A12" s="44" t="s">
        <v>95</v>
      </c>
      <c r="B12" s="9" t="s">
        <v>300</v>
      </c>
      <c r="C12" s="8">
        <v>62.028671377999999</v>
      </c>
      <c r="D12" s="11" t="str">
        <f>IF($B12="N/A","N/A",IF(C12&gt;100,"No",IF(C12&lt;80,"No","Yes")))</f>
        <v>No</v>
      </c>
      <c r="E12" s="8">
        <v>82.603410875999998</v>
      </c>
      <c r="F12" s="11" t="str">
        <f>IF($B12="N/A","N/A",IF(E12&gt;100,"No",IF(E12&lt;80,"No","Yes")))</f>
        <v>Yes</v>
      </c>
      <c r="G12" s="8">
        <v>73.932916186</v>
      </c>
      <c r="H12" s="11" t="str">
        <f>IF($B12="N/A","N/A",IF(G12&gt;100,"No",IF(G12&lt;80,"No","Yes")))</f>
        <v>No</v>
      </c>
      <c r="I12" s="12">
        <v>33.17</v>
      </c>
      <c r="J12" s="12">
        <v>-10.5</v>
      </c>
      <c r="K12" s="43" t="s">
        <v>739</v>
      </c>
      <c r="L12" s="9" t="str">
        <f t="shared" si="0"/>
        <v>Yes</v>
      </c>
    </row>
    <row r="13" spans="1:12" x14ac:dyDescent="0.25">
      <c r="A13" s="3" t="s">
        <v>96</v>
      </c>
      <c r="B13" s="35" t="s">
        <v>213</v>
      </c>
      <c r="C13" s="36">
        <v>677352.48</v>
      </c>
      <c r="D13" s="11" t="str">
        <f t="shared" ref="D13:D44" si="1">IF($B13="N/A","N/A",IF(C13&gt;10,"No",IF(C13&lt;-10,"No","Yes")))</f>
        <v>N/A</v>
      </c>
      <c r="E13" s="36">
        <v>478799.69</v>
      </c>
      <c r="F13" s="11" t="str">
        <f t="shared" ref="F13:F44" si="2">IF($B13="N/A","N/A",IF(E13&gt;10,"No",IF(E13&lt;-10,"No","Yes")))</f>
        <v>N/A</v>
      </c>
      <c r="G13" s="36">
        <v>599235.80000000005</v>
      </c>
      <c r="H13" s="11" t="str">
        <f t="shared" ref="H13:H44" si="3">IF($B13="N/A","N/A",IF(G13&gt;10,"No",IF(G13&lt;-10,"No","Yes")))</f>
        <v>N/A</v>
      </c>
      <c r="I13" s="12">
        <v>-29.3</v>
      </c>
      <c r="J13" s="12">
        <v>25.15</v>
      </c>
      <c r="K13" s="43" t="s">
        <v>739</v>
      </c>
      <c r="L13" s="9" t="str">
        <f t="shared" si="0"/>
        <v>Yes</v>
      </c>
    </row>
    <row r="14" spans="1:12" x14ac:dyDescent="0.25">
      <c r="A14" s="3" t="s">
        <v>100</v>
      </c>
      <c r="B14" s="35" t="s">
        <v>213</v>
      </c>
      <c r="C14" s="36">
        <v>125372</v>
      </c>
      <c r="D14" s="11" t="str">
        <f t="shared" si="1"/>
        <v>N/A</v>
      </c>
      <c r="E14" s="36">
        <v>107180</v>
      </c>
      <c r="F14" s="11" t="str">
        <f t="shared" si="2"/>
        <v>N/A</v>
      </c>
      <c r="G14" s="36">
        <v>112118</v>
      </c>
      <c r="H14" s="11" t="str">
        <f t="shared" si="3"/>
        <v>N/A</v>
      </c>
      <c r="I14" s="12">
        <v>-14.5</v>
      </c>
      <c r="J14" s="12">
        <v>4.6070000000000002</v>
      </c>
      <c r="K14" s="43" t="s">
        <v>739</v>
      </c>
      <c r="L14" s="9" t="str">
        <f t="shared" si="0"/>
        <v>Yes</v>
      </c>
    </row>
    <row r="15" spans="1:12" x14ac:dyDescent="0.25">
      <c r="A15" s="3" t="s">
        <v>990</v>
      </c>
      <c r="B15" s="35" t="s">
        <v>213</v>
      </c>
      <c r="C15" s="36">
        <v>47203</v>
      </c>
      <c r="D15" s="11" t="str">
        <f t="shared" si="1"/>
        <v>N/A</v>
      </c>
      <c r="E15" s="36">
        <v>41429</v>
      </c>
      <c r="F15" s="11" t="str">
        <f t="shared" si="2"/>
        <v>N/A</v>
      </c>
      <c r="G15" s="36">
        <v>41208</v>
      </c>
      <c r="H15" s="11" t="str">
        <f t="shared" si="3"/>
        <v>N/A</v>
      </c>
      <c r="I15" s="12">
        <v>-12.2</v>
      </c>
      <c r="J15" s="12">
        <v>-0.53300000000000003</v>
      </c>
      <c r="K15" s="43" t="s">
        <v>739</v>
      </c>
      <c r="L15" s="9" t="str">
        <f t="shared" si="0"/>
        <v>Yes</v>
      </c>
    </row>
    <row r="16" spans="1:12" x14ac:dyDescent="0.25">
      <c r="A16" s="3" t="s">
        <v>991</v>
      </c>
      <c r="B16" s="35" t="s">
        <v>213</v>
      </c>
      <c r="C16" s="36">
        <v>29649</v>
      </c>
      <c r="D16" s="11" t="str">
        <f t="shared" si="1"/>
        <v>N/A</v>
      </c>
      <c r="E16" s="36">
        <v>22311</v>
      </c>
      <c r="F16" s="11" t="str">
        <f t="shared" si="2"/>
        <v>N/A</v>
      </c>
      <c r="G16" s="36">
        <v>24371</v>
      </c>
      <c r="H16" s="11" t="str">
        <f t="shared" si="3"/>
        <v>N/A</v>
      </c>
      <c r="I16" s="12">
        <v>-24.7</v>
      </c>
      <c r="J16" s="12">
        <v>9.2330000000000005</v>
      </c>
      <c r="K16" s="43" t="s">
        <v>739</v>
      </c>
      <c r="L16" s="9" t="str">
        <f t="shared" si="0"/>
        <v>Yes</v>
      </c>
    </row>
    <row r="17" spans="1:12" x14ac:dyDescent="0.25">
      <c r="A17" s="3" t="s">
        <v>992</v>
      </c>
      <c r="B17" s="35" t="s">
        <v>213</v>
      </c>
      <c r="C17" s="36">
        <v>36663</v>
      </c>
      <c r="D17" s="11" t="str">
        <f t="shared" si="1"/>
        <v>N/A</v>
      </c>
      <c r="E17" s="36">
        <v>31810</v>
      </c>
      <c r="F17" s="11" t="str">
        <f t="shared" si="2"/>
        <v>N/A</v>
      </c>
      <c r="G17" s="36">
        <v>34508</v>
      </c>
      <c r="H17" s="11" t="str">
        <f t="shared" si="3"/>
        <v>N/A</v>
      </c>
      <c r="I17" s="12">
        <v>-13.2</v>
      </c>
      <c r="J17" s="12">
        <v>8.4819999999999993</v>
      </c>
      <c r="K17" s="43" t="s">
        <v>739</v>
      </c>
      <c r="L17" s="9" t="str">
        <f t="shared" si="0"/>
        <v>Yes</v>
      </c>
    </row>
    <row r="18" spans="1:12" x14ac:dyDescent="0.25">
      <c r="A18" s="3" t="s">
        <v>993</v>
      </c>
      <c r="B18" s="35" t="s">
        <v>213</v>
      </c>
      <c r="C18" s="36">
        <v>10566</v>
      </c>
      <c r="D18" s="11" t="str">
        <f t="shared" si="1"/>
        <v>N/A</v>
      </c>
      <c r="E18" s="36">
        <v>11461</v>
      </c>
      <c r="F18" s="11" t="str">
        <f t="shared" si="2"/>
        <v>N/A</v>
      </c>
      <c r="G18" s="36">
        <v>11700</v>
      </c>
      <c r="H18" s="11" t="str">
        <f t="shared" si="3"/>
        <v>N/A</v>
      </c>
      <c r="I18" s="12">
        <v>8.4710000000000001</v>
      </c>
      <c r="J18" s="12">
        <v>2.085</v>
      </c>
      <c r="K18" s="43" t="s">
        <v>739</v>
      </c>
      <c r="L18" s="9" t="str">
        <f t="shared" si="0"/>
        <v>Yes</v>
      </c>
    </row>
    <row r="19" spans="1:12" x14ac:dyDescent="0.25">
      <c r="A19" s="3" t="s">
        <v>994</v>
      </c>
      <c r="B19" s="35" t="s">
        <v>213</v>
      </c>
      <c r="C19" s="36">
        <v>1291</v>
      </c>
      <c r="D19" s="11" t="str">
        <f t="shared" si="1"/>
        <v>N/A</v>
      </c>
      <c r="E19" s="36">
        <v>169</v>
      </c>
      <c r="F19" s="11" t="str">
        <f t="shared" si="2"/>
        <v>N/A</v>
      </c>
      <c r="G19" s="36">
        <v>331</v>
      </c>
      <c r="H19" s="11" t="str">
        <f t="shared" si="3"/>
        <v>N/A</v>
      </c>
      <c r="I19" s="12">
        <v>-86.9</v>
      </c>
      <c r="J19" s="12">
        <v>95.86</v>
      </c>
      <c r="K19" s="43" t="s">
        <v>739</v>
      </c>
      <c r="L19" s="9" t="str">
        <f t="shared" si="0"/>
        <v>No</v>
      </c>
    </row>
    <row r="20" spans="1:12" x14ac:dyDescent="0.25">
      <c r="A20" s="3" t="s">
        <v>101</v>
      </c>
      <c r="B20" s="35" t="s">
        <v>213</v>
      </c>
      <c r="C20" s="36">
        <v>219752</v>
      </c>
      <c r="D20" s="11" t="str">
        <f t="shared" si="1"/>
        <v>N/A</v>
      </c>
      <c r="E20" s="36">
        <v>240135</v>
      </c>
      <c r="F20" s="11" t="str">
        <f t="shared" si="2"/>
        <v>N/A</v>
      </c>
      <c r="G20" s="36">
        <v>258156</v>
      </c>
      <c r="H20" s="11" t="str">
        <f t="shared" si="3"/>
        <v>N/A</v>
      </c>
      <c r="I20" s="12">
        <v>9.2750000000000004</v>
      </c>
      <c r="J20" s="12">
        <v>7.5049999999999999</v>
      </c>
      <c r="K20" s="43" t="s">
        <v>739</v>
      </c>
      <c r="L20" s="9" t="str">
        <f t="shared" si="0"/>
        <v>Yes</v>
      </c>
    </row>
    <row r="21" spans="1:12" x14ac:dyDescent="0.25">
      <c r="A21" s="3" t="s">
        <v>995</v>
      </c>
      <c r="B21" s="35" t="s">
        <v>213</v>
      </c>
      <c r="C21" s="36">
        <v>121683</v>
      </c>
      <c r="D21" s="11" t="str">
        <f t="shared" si="1"/>
        <v>N/A</v>
      </c>
      <c r="E21" s="36">
        <v>105389</v>
      </c>
      <c r="F21" s="11" t="str">
        <f t="shared" si="2"/>
        <v>N/A</v>
      </c>
      <c r="G21" s="36">
        <v>112646</v>
      </c>
      <c r="H21" s="11" t="str">
        <f t="shared" si="3"/>
        <v>N/A</v>
      </c>
      <c r="I21" s="12">
        <v>-13.4</v>
      </c>
      <c r="J21" s="12">
        <v>6.8860000000000001</v>
      </c>
      <c r="K21" s="43" t="s">
        <v>739</v>
      </c>
      <c r="L21" s="9" t="str">
        <f t="shared" si="0"/>
        <v>Yes</v>
      </c>
    </row>
    <row r="22" spans="1:12" x14ac:dyDescent="0.25">
      <c r="A22" s="3" t="s">
        <v>996</v>
      </c>
      <c r="B22" s="35" t="s">
        <v>213</v>
      </c>
      <c r="C22" s="36">
        <v>6948</v>
      </c>
      <c r="D22" s="11" t="str">
        <f t="shared" si="1"/>
        <v>N/A</v>
      </c>
      <c r="E22" s="36">
        <v>6210</v>
      </c>
      <c r="F22" s="11" t="str">
        <f t="shared" si="2"/>
        <v>N/A</v>
      </c>
      <c r="G22" s="36">
        <v>6033</v>
      </c>
      <c r="H22" s="11" t="str">
        <f t="shared" si="3"/>
        <v>N/A</v>
      </c>
      <c r="I22" s="12">
        <v>-10.6</v>
      </c>
      <c r="J22" s="12">
        <v>-2.85</v>
      </c>
      <c r="K22" s="43" t="s">
        <v>739</v>
      </c>
      <c r="L22" s="9" t="str">
        <f t="shared" si="0"/>
        <v>Yes</v>
      </c>
    </row>
    <row r="23" spans="1:12" x14ac:dyDescent="0.25">
      <c r="A23" s="3" t="s">
        <v>997</v>
      </c>
      <c r="B23" s="35" t="s">
        <v>213</v>
      </c>
      <c r="C23" s="36">
        <v>65878</v>
      </c>
      <c r="D23" s="11" t="str">
        <f t="shared" si="1"/>
        <v>N/A</v>
      </c>
      <c r="E23" s="36">
        <v>64552</v>
      </c>
      <c r="F23" s="11" t="str">
        <f t="shared" si="2"/>
        <v>N/A</v>
      </c>
      <c r="G23" s="36">
        <v>67663</v>
      </c>
      <c r="H23" s="11" t="str">
        <f t="shared" si="3"/>
        <v>N/A</v>
      </c>
      <c r="I23" s="12">
        <v>-2.0099999999999998</v>
      </c>
      <c r="J23" s="12">
        <v>4.819</v>
      </c>
      <c r="K23" s="43" t="s">
        <v>739</v>
      </c>
      <c r="L23" s="9" t="str">
        <f t="shared" si="0"/>
        <v>Yes</v>
      </c>
    </row>
    <row r="24" spans="1:12" x14ac:dyDescent="0.25">
      <c r="A24" s="3" t="s">
        <v>998</v>
      </c>
      <c r="B24" s="35" t="s">
        <v>213</v>
      </c>
      <c r="C24" s="36">
        <v>5118</v>
      </c>
      <c r="D24" s="11" t="str">
        <f t="shared" si="1"/>
        <v>N/A</v>
      </c>
      <c r="E24" s="36">
        <v>43927</v>
      </c>
      <c r="F24" s="11" t="str">
        <f t="shared" si="2"/>
        <v>N/A</v>
      </c>
      <c r="G24" s="36">
        <v>50188</v>
      </c>
      <c r="H24" s="11" t="str">
        <f t="shared" si="3"/>
        <v>N/A</v>
      </c>
      <c r="I24" s="12">
        <v>758.3</v>
      </c>
      <c r="J24" s="12">
        <v>14.25</v>
      </c>
      <c r="K24" s="43" t="s">
        <v>739</v>
      </c>
      <c r="L24" s="9" t="str">
        <f t="shared" si="0"/>
        <v>Yes</v>
      </c>
    </row>
    <row r="25" spans="1:12" x14ac:dyDescent="0.25">
      <c r="A25" s="3" t="s">
        <v>999</v>
      </c>
      <c r="B25" s="35" t="s">
        <v>213</v>
      </c>
      <c r="C25" s="36">
        <v>20125</v>
      </c>
      <c r="D25" s="11" t="str">
        <f t="shared" si="1"/>
        <v>N/A</v>
      </c>
      <c r="E25" s="36">
        <v>20057</v>
      </c>
      <c r="F25" s="11" t="str">
        <f t="shared" si="2"/>
        <v>N/A</v>
      </c>
      <c r="G25" s="36">
        <v>21626</v>
      </c>
      <c r="H25" s="11" t="str">
        <f t="shared" si="3"/>
        <v>N/A</v>
      </c>
      <c r="I25" s="12">
        <v>-0.33800000000000002</v>
      </c>
      <c r="J25" s="12">
        <v>7.8230000000000004</v>
      </c>
      <c r="K25" s="43" t="s">
        <v>739</v>
      </c>
      <c r="L25" s="9" t="str">
        <f t="shared" si="0"/>
        <v>Yes</v>
      </c>
    </row>
    <row r="26" spans="1:12" x14ac:dyDescent="0.25">
      <c r="A26" s="3" t="s">
        <v>104</v>
      </c>
      <c r="B26" s="35" t="s">
        <v>213</v>
      </c>
      <c r="C26" s="36">
        <v>212270</v>
      </c>
      <c r="D26" s="11" t="str">
        <f t="shared" si="1"/>
        <v>N/A</v>
      </c>
      <c r="E26" s="36">
        <v>164201</v>
      </c>
      <c r="F26" s="11" t="str">
        <f t="shared" si="2"/>
        <v>N/A</v>
      </c>
      <c r="G26" s="36">
        <v>194133</v>
      </c>
      <c r="H26" s="11" t="str">
        <f t="shared" si="3"/>
        <v>N/A</v>
      </c>
      <c r="I26" s="12">
        <v>-22.6</v>
      </c>
      <c r="J26" s="12">
        <v>18.23</v>
      </c>
      <c r="K26" s="43" t="s">
        <v>739</v>
      </c>
      <c r="L26" s="9" t="str">
        <f t="shared" si="0"/>
        <v>Yes</v>
      </c>
    </row>
    <row r="27" spans="1:12" x14ac:dyDescent="0.25">
      <c r="A27" s="3" t="s">
        <v>1000</v>
      </c>
      <c r="B27" s="35" t="s">
        <v>213</v>
      </c>
      <c r="C27" s="36">
        <v>27094</v>
      </c>
      <c r="D27" s="11" t="str">
        <f t="shared" si="1"/>
        <v>N/A</v>
      </c>
      <c r="E27" s="36">
        <v>27144</v>
      </c>
      <c r="F27" s="11" t="str">
        <f t="shared" si="2"/>
        <v>N/A</v>
      </c>
      <c r="G27" s="36">
        <v>31656</v>
      </c>
      <c r="H27" s="11" t="str">
        <f t="shared" si="3"/>
        <v>N/A</v>
      </c>
      <c r="I27" s="12">
        <v>0.1845</v>
      </c>
      <c r="J27" s="12">
        <v>16.62</v>
      </c>
      <c r="K27" s="43" t="s">
        <v>739</v>
      </c>
      <c r="L27" s="9" t="str">
        <f t="shared" si="0"/>
        <v>Yes</v>
      </c>
    </row>
    <row r="28" spans="1:12" x14ac:dyDescent="0.25">
      <c r="A28" s="3" t="s">
        <v>1001</v>
      </c>
      <c r="B28" s="35" t="s">
        <v>213</v>
      </c>
      <c r="C28" s="36">
        <v>0</v>
      </c>
      <c r="D28" s="11" t="str">
        <f t="shared" si="1"/>
        <v>N/A</v>
      </c>
      <c r="E28" s="36">
        <v>0</v>
      </c>
      <c r="F28" s="11" t="str">
        <f t="shared" si="2"/>
        <v>N/A</v>
      </c>
      <c r="G28" s="36">
        <v>0</v>
      </c>
      <c r="H28" s="11" t="str">
        <f t="shared" si="3"/>
        <v>N/A</v>
      </c>
      <c r="I28" s="12" t="s">
        <v>1746</v>
      </c>
      <c r="J28" s="12" t="s">
        <v>1746</v>
      </c>
      <c r="K28" s="43" t="s">
        <v>739</v>
      </c>
      <c r="L28" s="9" t="str">
        <f t="shared" si="0"/>
        <v>N/A</v>
      </c>
    </row>
    <row r="29" spans="1:12" x14ac:dyDescent="0.25">
      <c r="A29" s="3" t="s">
        <v>1002</v>
      </c>
      <c r="B29" s="35" t="s">
        <v>213</v>
      </c>
      <c r="C29" s="36">
        <v>0</v>
      </c>
      <c r="D29" s="11" t="str">
        <f t="shared" si="1"/>
        <v>N/A</v>
      </c>
      <c r="E29" s="36">
        <v>0</v>
      </c>
      <c r="F29" s="11" t="str">
        <f t="shared" si="2"/>
        <v>N/A</v>
      </c>
      <c r="G29" s="102">
        <v>0</v>
      </c>
      <c r="H29" s="11" t="str">
        <f t="shared" si="3"/>
        <v>N/A</v>
      </c>
      <c r="I29" s="12" t="s">
        <v>1746</v>
      </c>
      <c r="J29" s="12" t="s">
        <v>1746</v>
      </c>
      <c r="K29" s="43" t="s">
        <v>739</v>
      </c>
      <c r="L29" s="9" t="str">
        <f t="shared" si="0"/>
        <v>N/A</v>
      </c>
    </row>
    <row r="30" spans="1:12" x14ac:dyDescent="0.25">
      <c r="A30" s="3" t="s">
        <v>1003</v>
      </c>
      <c r="B30" s="35" t="s">
        <v>213</v>
      </c>
      <c r="C30" s="36">
        <v>158844</v>
      </c>
      <c r="D30" s="11" t="str">
        <f t="shared" si="1"/>
        <v>N/A</v>
      </c>
      <c r="E30" s="36">
        <v>118091</v>
      </c>
      <c r="F30" s="11" t="str">
        <f t="shared" si="2"/>
        <v>N/A</v>
      </c>
      <c r="G30" s="36">
        <v>142556</v>
      </c>
      <c r="H30" s="11" t="str">
        <f t="shared" si="3"/>
        <v>N/A</v>
      </c>
      <c r="I30" s="12">
        <v>-25.7</v>
      </c>
      <c r="J30" s="12">
        <v>20.72</v>
      </c>
      <c r="K30" s="43" t="s">
        <v>739</v>
      </c>
      <c r="L30" s="9" t="str">
        <f t="shared" si="0"/>
        <v>Yes</v>
      </c>
    </row>
    <row r="31" spans="1:12" x14ac:dyDescent="0.25">
      <c r="A31" s="3" t="s">
        <v>1004</v>
      </c>
      <c r="B31" s="35" t="s">
        <v>213</v>
      </c>
      <c r="C31" s="36">
        <v>13439</v>
      </c>
      <c r="D31" s="11" t="str">
        <f t="shared" si="1"/>
        <v>N/A</v>
      </c>
      <c r="E31" s="36">
        <v>7946</v>
      </c>
      <c r="F31" s="11" t="str">
        <f t="shared" si="2"/>
        <v>N/A</v>
      </c>
      <c r="G31" s="36">
        <v>8407</v>
      </c>
      <c r="H31" s="11" t="str">
        <f t="shared" si="3"/>
        <v>N/A</v>
      </c>
      <c r="I31" s="12">
        <v>-40.9</v>
      </c>
      <c r="J31" s="12">
        <v>5.8019999999999996</v>
      </c>
      <c r="K31" s="43" t="s">
        <v>739</v>
      </c>
      <c r="L31" s="9" t="str">
        <f t="shared" si="0"/>
        <v>Yes</v>
      </c>
    </row>
    <row r="32" spans="1:12" x14ac:dyDescent="0.25">
      <c r="A32" s="3" t="s">
        <v>1005</v>
      </c>
      <c r="B32" s="35" t="s">
        <v>213</v>
      </c>
      <c r="C32" s="36">
        <v>397</v>
      </c>
      <c r="D32" s="11" t="str">
        <f t="shared" si="1"/>
        <v>N/A</v>
      </c>
      <c r="E32" s="36">
        <v>2107</v>
      </c>
      <c r="F32" s="11" t="str">
        <f t="shared" si="2"/>
        <v>N/A</v>
      </c>
      <c r="G32" s="36">
        <v>2182</v>
      </c>
      <c r="H32" s="11" t="str">
        <f t="shared" si="3"/>
        <v>N/A</v>
      </c>
      <c r="I32" s="12">
        <v>430.7</v>
      </c>
      <c r="J32" s="12">
        <v>3.56</v>
      </c>
      <c r="K32" s="43" t="s">
        <v>739</v>
      </c>
      <c r="L32" s="9" t="str">
        <f t="shared" si="0"/>
        <v>Yes</v>
      </c>
    </row>
    <row r="33" spans="1:12" x14ac:dyDescent="0.25">
      <c r="A33" s="3" t="s">
        <v>1006</v>
      </c>
      <c r="B33" s="35" t="s">
        <v>213</v>
      </c>
      <c r="C33" s="36">
        <v>12496</v>
      </c>
      <c r="D33" s="11" t="str">
        <f t="shared" si="1"/>
        <v>N/A</v>
      </c>
      <c r="E33" s="36">
        <v>8913</v>
      </c>
      <c r="F33" s="11" t="str">
        <f t="shared" si="2"/>
        <v>N/A</v>
      </c>
      <c r="G33" s="36">
        <v>9332</v>
      </c>
      <c r="H33" s="11" t="str">
        <f t="shared" si="3"/>
        <v>N/A</v>
      </c>
      <c r="I33" s="12">
        <v>-28.7</v>
      </c>
      <c r="J33" s="12">
        <v>4.7009999999999996</v>
      </c>
      <c r="K33" s="43" t="s">
        <v>739</v>
      </c>
      <c r="L33" s="9" t="str">
        <f t="shared" si="0"/>
        <v>Yes</v>
      </c>
    </row>
    <row r="34" spans="1:12" x14ac:dyDescent="0.25">
      <c r="A34" s="3" t="s">
        <v>105</v>
      </c>
      <c r="B34" s="35" t="s">
        <v>213</v>
      </c>
      <c r="C34" s="36">
        <v>271281</v>
      </c>
      <c r="D34" s="11" t="str">
        <f t="shared" si="1"/>
        <v>N/A</v>
      </c>
      <c r="E34" s="36">
        <v>160428</v>
      </c>
      <c r="F34" s="11" t="str">
        <f t="shared" si="2"/>
        <v>N/A</v>
      </c>
      <c r="G34" s="36">
        <v>186185</v>
      </c>
      <c r="H34" s="11" t="str">
        <f t="shared" si="3"/>
        <v>N/A</v>
      </c>
      <c r="I34" s="12">
        <v>-40.9</v>
      </c>
      <c r="J34" s="12">
        <v>16.059999999999999</v>
      </c>
      <c r="K34" s="43" t="s">
        <v>739</v>
      </c>
      <c r="L34" s="9" t="str">
        <f t="shared" si="0"/>
        <v>Yes</v>
      </c>
    </row>
    <row r="35" spans="1:12" x14ac:dyDescent="0.25">
      <c r="A35" s="3" t="s">
        <v>1007</v>
      </c>
      <c r="B35" s="35" t="s">
        <v>213</v>
      </c>
      <c r="C35" s="36">
        <v>19433</v>
      </c>
      <c r="D35" s="11" t="str">
        <f t="shared" si="1"/>
        <v>N/A</v>
      </c>
      <c r="E35" s="36">
        <v>13738</v>
      </c>
      <c r="F35" s="11" t="str">
        <f t="shared" si="2"/>
        <v>N/A</v>
      </c>
      <c r="G35" s="36">
        <v>17323</v>
      </c>
      <c r="H35" s="11" t="str">
        <f t="shared" si="3"/>
        <v>N/A</v>
      </c>
      <c r="I35" s="12">
        <v>-29.3</v>
      </c>
      <c r="J35" s="12">
        <v>26.1</v>
      </c>
      <c r="K35" s="43" t="s">
        <v>739</v>
      </c>
      <c r="L35" s="9" t="str">
        <f t="shared" si="0"/>
        <v>Yes</v>
      </c>
    </row>
    <row r="36" spans="1:12" x14ac:dyDescent="0.25">
      <c r="A36" s="3" t="s">
        <v>1008</v>
      </c>
      <c r="B36" s="35" t="s">
        <v>213</v>
      </c>
      <c r="C36" s="36">
        <v>0</v>
      </c>
      <c r="D36" s="11" t="str">
        <f t="shared" si="1"/>
        <v>N/A</v>
      </c>
      <c r="E36" s="36">
        <v>0</v>
      </c>
      <c r="F36" s="11" t="str">
        <f t="shared" si="2"/>
        <v>N/A</v>
      </c>
      <c r="G36" s="36">
        <v>0</v>
      </c>
      <c r="H36" s="11" t="str">
        <f t="shared" si="3"/>
        <v>N/A</v>
      </c>
      <c r="I36" s="12" t="s">
        <v>1746</v>
      </c>
      <c r="J36" s="12" t="s">
        <v>1746</v>
      </c>
      <c r="K36" s="43" t="s">
        <v>739</v>
      </c>
      <c r="L36" s="9" t="str">
        <f t="shared" si="0"/>
        <v>N/A</v>
      </c>
    </row>
    <row r="37" spans="1:12" x14ac:dyDescent="0.25">
      <c r="A37" s="3" t="s">
        <v>1009</v>
      </c>
      <c r="B37" s="35" t="s">
        <v>213</v>
      </c>
      <c r="C37" s="36">
        <v>0</v>
      </c>
      <c r="D37" s="11" t="str">
        <f t="shared" si="1"/>
        <v>N/A</v>
      </c>
      <c r="E37" s="36">
        <v>0</v>
      </c>
      <c r="F37" s="11" t="str">
        <f t="shared" si="2"/>
        <v>N/A</v>
      </c>
      <c r="G37" s="36">
        <v>0</v>
      </c>
      <c r="H37" s="11" t="str">
        <f t="shared" si="3"/>
        <v>N/A</v>
      </c>
      <c r="I37" s="12" t="s">
        <v>1746</v>
      </c>
      <c r="J37" s="12" t="s">
        <v>1746</v>
      </c>
      <c r="K37" s="43" t="s">
        <v>739</v>
      </c>
      <c r="L37" s="9" t="str">
        <f t="shared" si="0"/>
        <v>N/A</v>
      </c>
    </row>
    <row r="38" spans="1:12" x14ac:dyDescent="0.25">
      <c r="A38" s="3" t="s">
        <v>1010</v>
      </c>
      <c r="B38" s="35" t="s">
        <v>213</v>
      </c>
      <c r="C38" s="36">
        <v>0</v>
      </c>
      <c r="D38" s="11" t="str">
        <f t="shared" si="1"/>
        <v>N/A</v>
      </c>
      <c r="E38" s="36">
        <v>1340</v>
      </c>
      <c r="F38" s="11" t="str">
        <f t="shared" si="2"/>
        <v>N/A</v>
      </c>
      <c r="G38" s="36">
        <v>3518</v>
      </c>
      <c r="H38" s="11" t="str">
        <f t="shared" si="3"/>
        <v>N/A</v>
      </c>
      <c r="I38" s="12" t="s">
        <v>1746</v>
      </c>
      <c r="J38" s="12">
        <v>162.5</v>
      </c>
      <c r="K38" s="43" t="s">
        <v>739</v>
      </c>
      <c r="L38" s="9" t="str">
        <f t="shared" si="0"/>
        <v>No</v>
      </c>
    </row>
    <row r="39" spans="1:12" x14ac:dyDescent="0.25">
      <c r="A39" s="3" t="s">
        <v>1011</v>
      </c>
      <c r="B39" s="35" t="s">
        <v>213</v>
      </c>
      <c r="C39" s="36">
        <v>62799</v>
      </c>
      <c r="D39" s="11" t="str">
        <f t="shared" si="1"/>
        <v>N/A</v>
      </c>
      <c r="E39" s="36">
        <v>8099</v>
      </c>
      <c r="F39" s="11" t="str">
        <f t="shared" si="2"/>
        <v>N/A</v>
      </c>
      <c r="G39" s="36">
        <v>9375</v>
      </c>
      <c r="H39" s="11" t="str">
        <f t="shared" si="3"/>
        <v>N/A</v>
      </c>
      <c r="I39" s="12">
        <v>-87.1</v>
      </c>
      <c r="J39" s="12">
        <v>15.76</v>
      </c>
      <c r="K39" s="43" t="s">
        <v>739</v>
      </c>
      <c r="L39" s="9" t="str">
        <f t="shared" si="0"/>
        <v>Yes</v>
      </c>
    </row>
    <row r="40" spans="1:12" x14ac:dyDescent="0.25">
      <c r="A40" s="3" t="s">
        <v>1012</v>
      </c>
      <c r="B40" s="35" t="s">
        <v>213</v>
      </c>
      <c r="C40" s="36">
        <v>189049</v>
      </c>
      <c r="D40" s="11" t="str">
        <f t="shared" si="1"/>
        <v>N/A</v>
      </c>
      <c r="E40" s="36">
        <v>137251</v>
      </c>
      <c r="F40" s="11" t="str">
        <f t="shared" si="2"/>
        <v>N/A</v>
      </c>
      <c r="G40" s="36">
        <v>155969</v>
      </c>
      <c r="H40" s="11" t="str">
        <f t="shared" si="3"/>
        <v>N/A</v>
      </c>
      <c r="I40" s="12">
        <v>-27.4</v>
      </c>
      <c r="J40" s="12">
        <v>13.64</v>
      </c>
      <c r="K40" s="43" t="s">
        <v>739</v>
      </c>
      <c r="L40" s="9" t="str">
        <f t="shared" si="0"/>
        <v>Yes</v>
      </c>
    </row>
    <row r="41" spans="1:12" x14ac:dyDescent="0.25">
      <c r="A41" s="44" t="s">
        <v>84</v>
      </c>
      <c r="B41" s="35" t="s">
        <v>213</v>
      </c>
      <c r="C41" s="45">
        <v>6275075600</v>
      </c>
      <c r="D41" s="11" t="str">
        <f t="shared" si="1"/>
        <v>N/A</v>
      </c>
      <c r="E41" s="45">
        <v>5876176195</v>
      </c>
      <c r="F41" s="11" t="str">
        <f t="shared" si="2"/>
        <v>N/A</v>
      </c>
      <c r="G41" s="45">
        <v>6080945382</v>
      </c>
      <c r="H41" s="11" t="str">
        <f t="shared" si="3"/>
        <v>N/A</v>
      </c>
      <c r="I41" s="12">
        <v>-6.36</v>
      </c>
      <c r="J41" s="12">
        <v>3.4849999999999999</v>
      </c>
      <c r="K41" s="43" t="s">
        <v>739</v>
      </c>
      <c r="L41" s="9" t="str">
        <f t="shared" si="0"/>
        <v>Yes</v>
      </c>
    </row>
    <row r="42" spans="1:12" x14ac:dyDescent="0.25">
      <c r="A42" s="44" t="s">
        <v>1500</v>
      </c>
      <c r="B42" s="35" t="s">
        <v>213</v>
      </c>
      <c r="C42" s="45">
        <v>7572.4205509000003</v>
      </c>
      <c r="D42" s="11" t="str">
        <f t="shared" si="1"/>
        <v>N/A</v>
      </c>
      <c r="E42" s="45">
        <v>8745.0385671999993</v>
      </c>
      <c r="F42" s="11" t="str">
        <f t="shared" si="2"/>
        <v>N/A</v>
      </c>
      <c r="G42" s="45">
        <v>8101.5323664999996</v>
      </c>
      <c r="H42" s="11" t="str">
        <f t="shared" si="3"/>
        <v>N/A</v>
      </c>
      <c r="I42" s="12">
        <v>15.49</v>
      </c>
      <c r="J42" s="12">
        <v>-7.36</v>
      </c>
      <c r="K42" s="43" t="s">
        <v>739</v>
      </c>
      <c r="L42" s="9" t="str">
        <f t="shared" si="0"/>
        <v>Yes</v>
      </c>
    </row>
    <row r="43" spans="1:12" x14ac:dyDescent="0.25">
      <c r="A43" s="44" t="s">
        <v>1501</v>
      </c>
      <c r="B43" s="35" t="s">
        <v>213</v>
      </c>
      <c r="C43" s="45">
        <v>9779.7602702000004</v>
      </c>
      <c r="D43" s="11" t="str">
        <f t="shared" si="1"/>
        <v>N/A</v>
      </c>
      <c r="E43" s="45">
        <v>9872.9230184000007</v>
      </c>
      <c r="F43" s="11" t="str">
        <f t="shared" si="2"/>
        <v>N/A</v>
      </c>
      <c r="G43" s="45">
        <v>9614.5837231999994</v>
      </c>
      <c r="H43" s="11" t="str">
        <f t="shared" si="3"/>
        <v>N/A</v>
      </c>
      <c r="I43" s="12">
        <v>0.9526</v>
      </c>
      <c r="J43" s="12">
        <v>-2.62</v>
      </c>
      <c r="K43" s="43" t="s">
        <v>739</v>
      </c>
      <c r="L43" s="9" t="str">
        <f t="shared" si="0"/>
        <v>Yes</v>
      </c>
    </row>
    <row r="44" spans="1:12" x14ac:dyDescent="0.25">
      <c r="A44" s="4" t="s">
        <v>107</v>
      </c>
      <c r="B44" s="35" t="s">
        <v>213</v>
      </c>
      <c r="C44" s="45">
        <v>486140403</v>
      </c>
      <c r="D44" s="11" t="str">
        <f t="shared" si="1"/>
        <v>N/A</v>
      </c>
      <c r="E44" s="45">
        <v>562134820</v>
      </c>
      <c r="F44" s="11" t="str">
        <f t="shared" si="2"/>
        <v>N/A</v>
      </c>
      <c r="G44" s="45">
        <v>452430407</v>
      </c>
      <c r="H44" s="11" t="str">
        <f t="shared" si="3"/>
        <v>N/A</v>
      </c>
      <c r="I44" s="12">
        <v>15.63</v>
      </c>
      <c r="J44" s="12">
        <v>-19.5</v>
      </c>
      <c r="K44" s="43" t="s">
        <v>739</v>
      </c>
      <c r="L44" s="9" t="str">
        <f t="shared" si="0"/>
        <v>Yes</v>
      </c>
    </row>
    <row r="45" spans="1:12" x14ac:dyDescent="0.25">
      <c r="A45" s="44" t="s">
        <v>158</v>
      </c>
      <c r="B45" s="43" t="s">
        <v>217</v>
      </c>
      <c r="C45" s="1">
        <v>23765</v>
      </c>
      <c r="D45" s="11" t="str">
        <f>IF($B45="N/A","N/A",IF(C45&gt;0,"No",IF(C45&lt;0,"No","Yes")))</f>
        <v>No</v>
      </c>
      <c r="E45" s="1">
        <v>47731</v>
      </c>
      <c r="F45" s="11" t="str">
        <f>IF($B45="N/A","N/A",IF(E45&gt;0,"No",IF(E45&lt;0,"No","Yes")))</f>
        <v>No</v>
      </c>
      <c r="G45" s="1">
        <v>14306</v>
      </c>
      <c r="H45" s="11" t="str">
        <f>IF($B45="N/A","N/A",IF(G45&gt;0,"No",IF(G45&lt;0,"No","Yes")))</f>
        <v>No</v>
      </c>
      <c r="I45" s="12">
        <v>100.8</v>
      </c>
      <c r="J45" s="12">
        <v>-70</v>
      </c>
      <c r="K45" s="43" t="s">
        <v>739</v>
      </c>
      <c r="L45" s="9" t="str">
        <f t="shared" si="0"/>
        <v>No</v>
      </c>
    </row>
    <row r="46" spans="1:12" x14ac:dyDescent="0.25">
      <c r="A46" s="44" t="s">
        <v>156</v>
      </c>
      <c r="B46" s="35" t="s">
        <v>213</v>
      </c>
      <c r="C46" s="45">
        <v>116757916</v>
      </c>
      <c r="D46" s="11" t="str">
        <f t="shared" ref="D46:D47" si="4">IF($B46="N/A","N/A",IF(C46&gt;10,"No",IF(C46&lt;-10,"No","Yes")))</f>
        <v>N/A</v>
      </c>
      <c r="E46" s="45">
        <v>157063236</v>
      </c>
      <c r="F46" s="11" t="str">
        <f t="shared" ref="F46:F47" si="5">IF($B46="N/A","N/A",IF(E46&gt;10,"No",IF(E46&lt;-10,"No","Yes")))</f>
        <v>N/A</v>
      </c>
      <c r="G46" s="45">
        <v>21658368</v>
      </c>
      <c r="H46" s="11" t="str">
        <f t="shared" ref="H46:H47" si="6">IF($B46="N/A","N/A",IF(G46&gt;10,"No",IF(G46&lt;-10,"No","Yes")))</f>
        <v>N/A</v>
      </c>
      <c r="I46" s="12">
        <v>34.520000000000003</v>
      </c>
      <c r="J46" s="12">
        <v>-86.2</v>
      </c>
      <c r="K46" s="43" t="s">
        <v>739</v>
      </c>
      <c r="L46" s="9" t="str">
        <f t="shared" si="0"/>
        <v>No</v>
      </c>
    </row>
    <row r="47" spans="1:12" x14ac:dyDescent="0.25">
      <c r="A47" s="44" t="s">
        <v>1303</v>
      </c>
      <c r="B47" s="35" t="s">
        <v>213</v>
      </c>
      <c r="C47" s="45">
        <v>4913.0198190999999</v>
      </c>
      <c r="D47" s="11" t="str">
        <f t="shared" si="4"/>
        <v>N/A</v>
      </c>
      <c r="E47" s="45">
        <v>3290.5917746999999</v>
      </c>
      <c r="F47" s="11" t="str">
        <f t="shared" si="5"/>
        <v>N/A</v>
      </c>
      <c r="G47" s="45">
        <v>1513.9359709</v>
      </c>
      <c r="H47" s="11" t="str">
        <f t="shared" si="6"/>
        <v>N/A</v>
      </c>
      <c r="I47" s="12">
        <v>-33</v>
      </c>
      <c r="J47" s="12">
        <v>-54</v>
      </c>
      <c r="K47" s="43" t="s">
        <v>739</v>
      </c>
      <c r="L47" s="9" t="str">
        <f>IF(J47="Div by 0", "N/A", IF(OR(J47="N/A",K47="N/A"),"N/A", IF(J47&gt;VALUE(MID(K47,1,2)), "No", IF(J47&lt;-1*VALUE(MID(K47,1,2)), "No", "Yes"))))</f>
        <v>No</v>
      </c>
    </row>
    <row r="48" spans="1:12" x14ac:dyDescent="0.25">
      <c r="A48" s="44" t="s">
        <v>1502</v>
      </c>
      <c r="B48" s="35" t="s">
        <v>213</v>
      </c>
      <c r="C48" s="45">
        <v>17446.381409000001</v>
      </c>
      <c r="D48" s="11" t="str">
        <f t="shared" ref="D48:D74" si="7">IF($B48="N/A","N/A",IF(C48&gt;10,"No",IF(C48&lt;-10,"No","Yes")))</f>
        <v>N/A</v>
      </c>
      <c r="E48" s="45">
        <v>19236.691650000001</v>
      </c>
      <c r="F48" s="11" t="str">
        <f t="shared" ref="F48:F74" si="8">IF($B48="N/A","N/A",IF(E48&gt;10,"No",IF(E48&lt;-10,"No","Yes")))</f>
        <v>N/A</v>
      </c>
      <c r="G48" s="45">
        <v>19070.024019</v>
      </c>
      <c r="H48" s="11" t="str">
        <f t="shared" ref="H48:H74" si="9">IF($B48="N/A","N/A",IF(G48&gt;10,"No",IF(G48&lt;-10,"No","Yes")))</f>
        <v>N/A</v>
      </c>
      <c r="I48" s="12">
        <v>10.26</v>
      </c>
      <c r="J48" s="12">
        <v>-0.86599999999999999</v>
      </c>
      <c r="K48" s="43" t="s">
        <v>739</v>
      </c>
      <c r="L48" s="9" t="str">
        <f t="shared" ref="L48:L74" si="10">IF(J48="Div by 0", "N/A", IF(K48="N/A","N/A", IF(J48&gt;VALUE(MID(K48,1,2)), "No", IF(J48&lt;-1*VALUE(MID(K48,1,2)), "No", "Yes"))))</f>
        <v>Yes</v>
      </c>
    </row>
    <row r="49" spans="1:12" x14ac:dyDescent="0.25">
      <c r="A49" s="44" t="s">
        <v>1503</v>
      </c>
      <c r="B49" s="35" t="s">
        <v>213</v>
      </c>
      <c r="C49" s="45">
        <v>11012.810711</v>
      </c>
      <c r="D49" s="11" t="str">
        <f t="shared" si="7"/>
        <v>N/A</v>
      </c>
      <c r="E49" s="45">
        <v>9973.4247025000004</v>
      </c>
      <c r="F49" s="11" t="str">
        <f t="shared" si="8"/>
        <v>N/A</v>
      </c>
      <c r="G49" s="45">
        <v>10929.530382000001</v>
      </c>
      <c r="H49" s="11" t="str">
        <f t="shared" si="9"/>
        <v>N/A</v>
      </c>
      <c r="I49" s="12">
        <v>-9.44</v>
      </c>
      <c r="J49" s="12">
        <v>9.5869999999999997</v>
      </c>
      <c r="K49" s="43" t="s">
        <v>739</v>
      </c>
      <c r="L49" s="9" t="str">
        <f t="shared" si="10"/>
        <v>Yes</v>
      </c>
    </row>
    <row r="50" spans="1:12" x14ac:dyDescent="0.25">
      <c r="A50" s="44" t="s">
        <v>1504</v>
      </c>
      <c r="B50" s="35" t="s">
        <v>213</v>
      </c>
      <c r="C50" s="45">
        <v>30978.351849999999</v>
      </c>
      <c r="D50" s="11" t="str">
        <f t="shared" si="7"/>
        <v>N/A</v>
      </c>
      <c r="E50" s="45">
        <v>38291.935367999999</v>
      </c>
      <c r="F50" s="11" t="str">
        <f t="shared" si="8"/>
        <v>N/A</v>
      </c>
      <c r="G50" s="45">
        <v>38254.009601999998</v>
      </c>
      <c r="H50" s="11" t="str">
        <f t="shared" si="9"/>
        <v>N/A</v>
      </c>
      <c r="I50" s="12">
        <v>23.61</v>
      </c>
      <c r="J50" s="12">
        <v>-9.9000000000000005E-2</v>
      </c>
      <c r="K50" s="43" t="s">
        <v>739</v>
      </c>
      <c r="L50" s="9" t="str">
        <f t="shared" si="10"/>
        <v>Yes</v>
      </c>
    </row>
    <row r="51" spans="1:12" x14ac:dyDescent="0.25">
      <c r="A51" s="44" t="s">
        <v>1505</v>
      </c>
      <c r="B51" s="35" t="s">
        <v>213</v>
      </c>
      <c r="C51" s="45">
        <v>18364.526225000001</v>
      </c>
      <c r="D51" s="11" t="str">
        <f t="shared" si="7"/>
        <v>N/A</v>
      </c>
      <c r="E51" s="45">
        <v>22313.609619999999</v>
      </c>
      <c r="F51" s="11" t="str">
        <f t="shared" si="8"/>
        <v>N/A</v>
      </c>
      <c r="G51" s="45">
        <v>19233.329779</v>
      </c>
      <c r="H51" s="11" t="str">
        <f t="shared" si="9"/>
        <v>N/A</v>
      </c>
      <c r="I51" s="12">
        <v>21.5</v>
      </c>
      <c r="J51" s="12">
        <v>-13.8</v>
      </c>
      <c r="K51" s="43" t="s">
        <v>739</v>
      </c>
      <c r="L51" s="9" t="str">
        <f t="shared" si="10"/>
        <v>Yes</v>
      </c>
    </row>
    <row r="52" spans="1:12" x14ac:dyDescent="0.25">
      <c r="A52" s="44" t="s">
        <v>1506</v>
      </c>
      <c r="B52" s="35" t="s">
        <v>213</v>
      </c>
      <c r="C52" s="45">
        <v>6923.8668369999996</v>
      </c>
      <c r="D52" s="11" t="str">
        <f t="shared" si="7"/>
        <v>N/A</v>
      </c>
      <c r="E52" s="45">
        <v>7306.4285839000004</v>
      </c>
      <c r="F52" s="11" t="str">
        <f t="shared" si="8"/>
        <v>N/A</v>
      </c>
      <c r="G52" s="45">
        <v>7764.1088889000002</v>
      </c>
      <c r="H52" s="11" t="str">
        <f t="shared" si="9"/>
        <v>N/A</v>
      </c>
      <c r="I52" s="12">
        <v>5.5250000000000004</v>
      </c>
      <c r="J52" s="12">
        <v>6.2640000000000002</v>
      </c>
      <c r="K52" s="43" t="s">
        <v>739</v>
      </c>
      <c r="L52" s="9" t="str">
        <f t="shared" si="10"/>
        <v>Yes</v>
      </c>
    </row>
    <row r="53" spans="1:12" x14ac:dyDescent="0.25">
      <c r="A53" s="44" t="s">
        <v>1507</v>
      </c>
      <c r="B53" s="35" t="s">
        <v>213</v>
      </c>
      <c r="C53" s="45">
        <v>1949.3958172</v>
      </c>
      <c r="D53" s="11" t="str">
        <f t="shared" si="7"/>
        <v>N/A</v>
      </c>
      <c r="E53" s="45">
        <v>4339.2248521000001</v>
      </c>
      <c r="F53" s="11" t="str">
        <f t="shared" si="8"/>
        <v>N/A</v>
      </c>
      <c r="G53" s="45">
        <v>2648.2749245</v>
      </c>
      <c r="H53" s="11" t="str">
        <f t="shared" si="9"/>
        <v>N/A</v>
      </c>
      <c r="I53" s="12">
        <v>122.6</v>
      </c>
      <c r="J53" s="12">
        <v>-39</v>
      </c>
      <c r="K53" s="43" t="s">
        <v>739</v>
      </c>
      <c r="L53" s="9" t="str">
        <f t="shared" si="10"/>
        <v>No</v>
      </c>
    </row>
    <row r="54" spans="1:12" x14ac:dyDescent="0.25">
      <c r="A54" s="44" t="s">
        <v>1508</v>
      </c>
      <c r="B54" s="35" t="s">
        <v>213</v>
      </c>
      <c r="C54" s="45">
        <v>14259.797868</v>
      </c>
      <c r="D54" s="11" t="str">
        <f t="shared" si="7"/>
        <v>N/A</v>
      </c>
      <c r="E54" s="45">
        <v>12433.814875</v>
      </c>
      <c r="F54" s="11" t="str">
        <f t="shared" si="8"/>
        <v>N/A</v>
      </c>
      <c r="G54" s="45">
        <v>12064.465490000001</v>
      </c>
      <c r="H54" s="11" t="str">
        <f t="shared" si="9"/>
        <v>N/A</v>
      </c>
      <c r="I54" s="12">
        <v>-12.8</v>
      </c>
      <c r="J54" s="12">
        <v>-2.97</v>
      </c>
      <c r="K54" s="43" t="s">
        <v>739</v>
      </c>
      <c r="L54" s="9" t="str">
        <f t="shared" si="10"/>
        <v>Yes</v>
      </c>
    </row>
    <row r="55" spans="1:12" x14ac:dyDescent="0.25">
      <c r="A55" s="44" t="s">
        <v>1509</v>
      </c>
      <c r="B55" s="35" t="s">
        <v>213</v>
      </c>
      <c r="C55" s="45">
        <v>15269.778317</v>
      </c>
      <c r="D55" s="11" t="str">
        <f t="shared" si="7"/>
        <v>N/A</v>
      </c>
      <c r="E55" s="45">
        <v>14795.502159</v>
      </c>
      <c r="F55" s="11" t="str">
        <f t="shared" si="8"/>
        <v>N/A</v>
      </c>
      <c r="G55" s="45">
        <v>15064.297151999999</v>
      </c>
      <c r="H55" s="11" t="str">
        <f t="shared" si="9"/>
        <v>N/A</v>
      </c>
      <c r="I55" s="12">
        <v>-3.11</v>
      </c>
      <c r="J55" s="12">
        <v>1.8169999999999999</v>
      </c>
      <c r="K55" s="43" t="s">
        <v>739</v>
      </c>
      <c r="L55" s="9" t="str">
        <f t="shared" si="10"/>
        <v>Yes</v>
      </c>
    </row>
    <row r="56" spans="1:12" x14ac:dyDescent="0.25">
      <c r="A56" s="44" t="s">
        <v>1510</v>
      </c>
      <c r="B56" s="35" t="s">
        <v>213</v>
      </c>
      <c r="C56" s="45">
        <v>30335.540299</v>
      </c>
      <c r="D56" s="11" t="str">
        <f t="shared" si="7"/>
        <v>N/A</v>
      </c>
      <c r="E56" s="45">
        <v>35837.399034000002</v>
      </c>
      <c r="F56" s="11" t="str">
        <f t="shared" si="8"/>
        <v>N/A</v>
      </c>
      <c r="G56" s="45">
        <v>35692.18432</v>
      </c>
      <c r="H56" s="11" t="str">
        <f t="shared" si="9"/>
        <v>N/A</v>
      </c>
      <c r="I56" s="12">
        <v>18.14</v>
      </c>
      <c r="J56" s="12">
        <v>-0.40500000000000003</v>
      </c>
      <c r="K56" s="43" t="s">
        <v>739</v>
      </c>
      <c r="L56" s="9" t="str">
        <f t="shared" si="10"/>
        <v>Yes</v>
      </c>
    </row>
    <row r="57" spans="1:12" x14ac:dyDescent="0.25">
      <c r="A57" s="44" t="s">
        <v>1511</v>
      </c>
      <c r="B57" s="35" t="s">
        <v>213</v>
      </c>
      <c r="C57" s="45">
        <v>9161.2412337999995</v>
      </c>
      <c r="D57" s="11" t="str">
        <f t="shared" si="7"/>
        <v>N/A</v>
      </c>
      <c r="E57" s="45">
        <v>10012.069587</v>
      </c>
      <c r="F57" s="11" t="str">
        <f t="shared" si="8"/>
        <v>N/A</v>
      </c>
      <c r="G57" s="45">
        <v>9012.9424500999994</v>
      </c>
      <c r="H57" s="11" t="str">
        <f t="shared" si="9"/>
        <v>N/A</v>
      </c>
      <c r="I57" s="12">
        <v>9.2870000000000008</v>
      </c>
      <c r="J57" s="12">
        <v>-9.98</v>
      </c>
      <c r="K57" s="43" t="s">
        <v>739</v>
      </c>
      <c r="L57" s="9" t="str">
        <f t="shared" si="10"/>
        <v>Yes</v>
      </c>
    </row>
    <row r="58" spans="1:12" x14ac:dyDescent="0.25">
      <c r="A58" s="44" t="s">
        <v>1512</v>
      </c>
      <c r="B58" s="35" t="s">
        <v>213</v>
      </c>
      <c r="C58" s="45">
        <v>64256.549824000002</v>
      </c>
      <c r="D58" s="11" t="str">
        <f t="shared" si="7"/>
        <v>N/A</v>
      </c>
      <c r="E58" s="45">
        <v>9309.2874542000009</v>
      </c>
      <c r="F58" s="11" t="str">
        <f t="shared" si="8"/>
        <v>N/A</v>
      </c>
      <c r="G58" s="45">
        <v>8824.0962780000009</v>
      </c>
      <c r="H58" s="11" t="str">
        <f t="shared" si="9"/>
        <v>N/A</v>
      </c>
      <c r="I58" s="12">
        <v>-85.5</v>
      </c>
      <c r="J58" s="12">
        <v>-5.21</v>
      </c>
      <c r="K58" s="43" t="s">
        <v>739</v>
      </c>
      <c r="L58" s="9" t="str">
        <f t="shared" si="10"/>
        <v>Yes</v>
      </c>
    </row>
    <row r="59" spans="1:12" x14ac:dyDescent="0.25">
      <c r="A59" s="44" t="s">
        <v>1513</v>
      </c>
      <c r="B59" s="35" t="s">
        <v>213</v>
      </c>
      <c r="C59" s="45">
        <v>6578.1893167999997</v>
      </c>
      <c r="D59" s="11" t="str">
        <f t="shared" si="7"/>
        <v>N/A</v>
      </c>
      <c r="E59" s="45">
        <v>7415.4920476999996</v>
      </c>
      <c r="F59" s="11" t="str">
        <f t="shared" si="8"/>
        <v>N/A</v>
      </c>
      <c r="G59" s="45">
        <v>6915.0059650000003</v>
      </c>
      <c r="H59" s="11" t="str">
        <f t="shared" si="9"/>
        <v>N/A</v>
      </c>
      <c r="I59" s="12">
        <v>12.73</v>
      </c>
      <c r="J59" s="12">
        <v>-6.75</v>
      </c>
      <c r="K59" s="43" t="s">
        <v>739</v>
      </c>
      <c r="L59" s="9" t="str">
        <f t="shared" si="10"/>
        <v>Yes</v>
      </c>
    </row>
    <row r="60" spans="1:12" x14ac:dyDescent="0.25">
      <c r="A60" s="44" t="s">
        <v>1514</v>
      </c>
      <c r="B60" s="35" t="s">
        <v>213</v>
      </c>
      <c r="C60" s="45">
        <v>1927.6451265000001</v>
      </c>
      <c r="D60" s="11" t="str">
        <f t="shared" si="7"/>
        <v>N/A</v>
      </c>
      <c r="E60" s="45">
        <v>2018.4675672000001</v>
      </c>
      <c r="F60" s="11" t="str">
        <f t="shared" si="8"/>
        <v>N/A</v>
      </c>
      <c r="G60" s="45">
        <v>1890.5597296999999</v>
      </c>
      <c r="H60" s="11" t="str">
        <f t="shared" si="9"/>
        <v>N/A</v>
      </c>
      <c r="I60" s="12">
        <v>4.7119999999999997</v>
      </c>
      <c r="J60" s="12">
        <v>-6.34</v>
      </c>
      <c r="K60" s="43" t="s">
        <v>739</v>
      </c>
      <c r="L60" s="9" t="str">
        <f t="shared" si="10"/>
        <v>Yes</v>
      </c>
    </row>
    <row r="61" spans="1:12" x14ac:dyDescent="0.25">
      <c r="A61" s="44" t="s">
        <v>1515</v>
      </c>
      <c r="B61" s="35" t="s">
        <v>213</v>
      </c>
      <c r="C61" s="45">
        <v>1766.8779065000001</v>
      </c>
      <c r="D61" s="11" t="str">
        <f t="shared" si="7"/>
        <v>N/A</v>
      </c>
      <c r="E61" s="45">
        <v>1951.8343649000001</v>
      </c>
      <c r="F61" s="11" t="str">
        <f t="shared" si="8"/>
        <v>N/A</v>
      </c>
      <c r="G61" s="45">
        <v>1932.9146765</v>
      </c>
      <c r="H61" s="11" t="str">
        <f t="shared" si="9"/>
        <v>N/A</v>
      </c>
      <c r="I61" s="12">
        <v>10.47</v>
      </c>
      <c r="J61" s="12">
        <v>-0.96899999999999997</v>
      </c>
      <c r="K61" s="43" t="s">
        <v>739</v>
      </c>
      <c r="L61" s="9" t="str">
        <f t="shared" si="10"/>
        <v>Yes</v>
      </c>
    </row>
    <row r="62" spans="1:12" x14ac:dyDescent="0.25">
      <c r="A62" s="44" t="s">
        <v>1516</v>
      </c>
      <c r="B62" s="35" t="s">
        <v>213</v>
      </c>
      <c r="C62" s="45" t="s">
        <v>1746</v>
      </c>
      <c r="D62" s="11" t="str">
        <f t="shared" si="7"/>
        <v>N/A</v>
      </c>
      <c r="E62" s="45" t="s">
        <v>1746</v>
      </c>
      <c r="F62" s="11" t="str">
        <f t="shared" si="8"/>
        <v>N/A</v>
      </c>
      <c r="G62" s="45" t="s">
        <v>1746</v>
      </c>
      <c r="H62" s="11" t="str">
        <f t="shared" si="9"/>
        <v>N/A</v>
      </c>
      <c r="I62" s="12" t="s">
        <v>1746</v>
      </c>
      <c r="J62" s="12" t="s">
        <v>1746</v>
      </c>
      <c r="K62" s="43" t="s">
        <v>739</v>
      </c>
      <c r="L62" s="9" t="str">
        <f t="shared" si="10"/>
        <v>N/A</v>
      </c>
    </row>
    <row r="63" spans="1:12" ht="25" x14ac:dyDescent="0.25">
      <c r="A63" s="44" t="s">
        <v>1517</v>
      </c>
      <c r="B63" s="35" t="s">
        <v>213</v>
      </c>
      <c r="C63" s="45" t="s">
        <v>1746</v>
      </c>
      <c r="D63" s="11" t="str">
        <f t="shared" si="7"/>
        <v>N/A</v>
      </c>
      <c r="E63" s="45" t="s">
        <v>1746</v>
      </c>
      <c r="F63" s="11" t="str">
        <f t="shared" si="8"/>
        <v>N/A</v>
      </c>
      <c r="G63" s="45" t="s">
        <v>1746</v>
      </c>
      <c r="H63" s="11" t="str">
        <f t="shared" si="9"/>
        <v>N/A</v>
      </c>
      <c r="I63" s="12" t="s">
        <v>1746</v>
      </c>
      <c r="J63" s="12" t="s">
        <v>1746</v>
      </c>
      <c r="K63" s="43" t="s">
        <v>739</v>
      </c>
      <c r="L63" s="9" t="str">
        <f t="shared" si="10"/>
        <v>N/A</v>
      </c>
    </row>
    <row r="64" spans="1:12" x14ac:dyDescent="0.25">
      <c r="A64" s="44" t="s">
        <v>1518</v>
      </c>
      <c r="B64" s="35" t="s">
        <v>213</v>
      </c>
      <c r="C64" s="45">
        <v>2132.6740009</v>
      </c>
      <c r="D64" s="11" t="str">
        <f t="shared" si="7"/>
        <v>N/A</v>
      </c>
      <c r="E64" s="45">
        <v>2188.2071876999998</v>
      </c>
      <c r="F64" s="11" t="str">
        <f t="shared" si="8"/>
        <v>N/A</v>
      </c>
      <c r="G64" s="45">
        <v>2020.2952734</v>
      </c>
      <c r="H64" s="11" t="str">
        <f t="shared" si="9"/>
        <v>N/A</v>
      </c>
      <c r="I64" s="12">
        <v>2.6040000000000001</v>
      </c>
      <c r="J64" s="12">
        <v>-7.67</v>
      </c>
      <c r="K64" s="43" t="s">
        <v>739</v>
      </c>
      <c r="L64" s="9" t="str">
        <f t="shared" si="10"/>
        <v>Yes</v>
      </c>
    </row>
    <row r="65" spans="1:12" x14ac:dyDescent="0.25">
      <c r="A65" s="44" t="s">
        <v>1519</v>
      </c>
      <c r="B65" s="35" t="s">
        <v>213</v>
      </c>
      <c r="C65" s="45">
        <v>1320.7935858000001</v>
      </c>
      <c r="D65" s="11" t="str">
        <f t="shared" si="7"/>
        <v>N/A</v>
      </c>
      <c r="E65" s="45">
        <v>1494.6554240999999</v>
      </c>
      <c r="F65" s="11" t="str">
        <f t="shared" si="8"/>
        <v>N/A</v>
      </c>
      <c r="G65" s="45">
        <v>1336.6639705</v>
      </c>
      <c r="H65" s="11" t="str">
        <f t="shared" si="9"/>
        <v>N/A</v>
      </c>
      <c r="I65" s="12">
        <v>13.16</v>
      </c>
      <c r="J65" s="12">
        <v>-10.6</v>
      </c>
      <c r="K65" s="43" t="s">
        <v>739</v>
      </c>
      <c r="L65" s="9" t="str">
        <f t="shared" si="10"/>
        <v>Yes</v>
      </c>
    </row>
    <row r="66" spans="1:12" x14ac:dyDescent="0.25">
      <c r="A66" s="44" t="s">
        <v>1520</v>
      </c>
      <c r="B66" s="35" t="s">
        <v>213</v>
      </c>
      <c r="C66" s="45">
        <v>4453.3551637</v>
      </c>
      <c r="D66" s="11" t="str">
        <f t="shared" si="7"/>
        <v>N/A</v>
      </c>
      <c r="E66" s="45">
        <v>2754.0873280000001</v>
      </c>
      <c r="F66" s="11" t="str">
        <f t="shared" si="8"/>
        <v>N/A</v>
      </c>
      <c r="G66" s="45">
        <v>2340.8579285000001</v>
      </c>
      <c r="H66" s="11" t="str">
        <f t="shared" si="9"/>
        <v>N/A</v>
      </c>
      <c r="I66" s="12">
        <v>-38.200000000000003</v>
      </c>
      <c r="J66" s="12">
        <v>-15</v>
      </c>
      <c r="K66" s="43" t="s">
        <v>739</v>
      </c>
      <c r="L66" s="9" t="str">
        <f t="shared" si="10"/>
        <v>Yes</v>
      </c>
    </row>
    <row r="67" spans="1:12" x14ac:dyDescent="0.25">
      <c r="A67" s="44" t="s">
        <v>1521</v>
      </c>
      <c r="B67" s="35" t="s">
        <v>213</v>
      </c>
      <c r="C67" s="45">
        <v>242.38516325000001</v>
      </c>
      <c r="D67" s="11" t="str">
        <f t="shared" si="7"/>
        <v>N/A</v>
      </c>
      <c r="E67" s="45">
        <v>265.54830024</v>
      </c>
      <c r="F67" s="11" t="str">
        <f t="shared" si="8"/>
        <v>N/A</v>
      </c>
      <c r="G67" s="45">
        <v>158.74260609000001</v>
      </c>
      <c r="H67" s="11" t="str">
        <f t="shared" si="9"/>
        <v>N/A</v>
      </c>
      <c r="I67" s="12">
        <v>9.5559999999999992</v>
      </c>
      <c r="J67" s="12">
        <v>-40.200000000000003</v>
      </c>
      <c r="K67" s="43" t="s">
        <v>739</v>
      </c>
      <c r="L67" s="9" t="str">
        <f t="shared" si="10"/>
        <v>No</v>
      </c>
    </row>
    <row r="68" spans="1:12" x14ac:dyDescent="0.25">
      <c r="A68" s="44" t="s">
        <v>1522</v>
      </c>
      <c r="B68" s="35" t="s">
        <v>213</v>
      </c>
      <c r="C68" s="45">
        <v>2008.9410537000001</v>
      </c>
      <c r="D68" s="11" t="str">
        <f t="shared" si="7"/>
        <v>N/A</v>
      </c>
      <c r="E68" s="45">
        <v>3098.954397</v>
      </c>
      <c r="F68" s="11" t="str">
        <f t="shared" si="8"/>
        <v>N/A</v>
      </c>
      <c r="G68" s="45">
        <v>2477.7411929</v>
      </c>
      <c r="H68" s="11" t="str">
        <f t="shared" si="9"/>
        <v>N/A</v>
      </c>
      <c r="I68" s="12">
        <v>54.26</v>
      </c>
      <c r="J68" s="12">
        <v>-20</v>
      </c>
      <c r="K68" s="43" t="s">
        <v>739</v>
      </c>
      <c r="L68" s="9" t="str">
        <f t="shared" si="10"/>
        <v>Yes</v>
      </c>
    </row>
    <row r="69" spans="1:12" x14ac:dyDescent="0.25">
      <c r="A69" s="44" t="s">
        <v>1523</v>
      </c>
      <c r="B69" s="35" t="s">
        <v>213</v>
      </c>
      <c r="C69" s="45">
        <v>3239.7083312</v>
      </c>
      <c r="D69" s="11" t="str">
        <f t="shared" si="7"/>
        <v>N/A</v>
      </c>
      <c r="E69" s="45">
        <v>4400.2020672999997</v>
      </c>
      <c r="F69" s="11" t="str">
        <f t="shared" si="8"/>
        <v>N/A</v>
      </c>
      <c r="G69" s="45">
        <v>3635.0319806000002</v>
      </c>
      <c r="H69" s="11" t="str">
        <f t="shared" si="9"/>
        <v>N/A</v>
      </c>
      <c r="I69" s="12">
        <v>35.82</v>
      </c>
      <c r="J69" s="12">
        <v>-17.399999999999999</v>
      </c>
      <c r="K69" s="43" t="s">
        <v>739</v>
      </c>
      <c r="L69" s="9" t="str">
        <f t="shared" si="10"/>
        <v>Yes</v>
      </c>
    </row>
    <row r="70" spans="1:12" x14ac:dyDescent="0.25">
      <c r="A70" s="44" t="s">
        <v>1524</v>
      </c>
      <c r="B70" s="35" t="s">
        <v>213</v>
      </c>
      <c r="C70" s="45" t="s">
        <v>1746</v>
      </c>
      <c r="D70" s="11" t="str">
        <f t="shared" si="7"/>
        <v>N/A</v>
      </c>
      <c r="E70" s="45" t="s">
        <v>1746</v>
      </c>
      <c r="F70" s="11" t="str">
        <f t="shared" si="8"/>
        <v>N/A</v>
      </c>
      <c r="G70" s="45" t="s">
        <v>1746</v>
      </c>
      <c r="H70" s="11" t="str">
        <f t="shared" si="9"/>
        <v>N/A</v>
      </c>
      <c r="I70" s="12" t="s">
        <v>1746</v>
      </c>
      <c r="J70" s="12" t="s">
        <v>1746</v>
      </c>
      <c r="K70" s="43" t="s">
        <v>739</v>
      </c>
      <c r="L70" s="9" t="str">
        <f t="shared" si="10"/>
        <v>N/A</v>
      </c>
    </row>
    <row r="71" spans="1:12" ht="25" x14ac:dyDescent="0.25">
      <c r="A71" s="44" t="s">
        <v>1525</v>
      </c>
      <c r="B71" s="35" t="s">
        <v>213</v>
      </c>
      <c r="C71" s="45" t="s">
        <v>1746</v>
      </c>
      <c r="D71" s="11" t="str">
        <f t="shared" si="7"/>
        <v>N/A</v>
      </c>
      <c r="E71" s="45" t="s">
        <v>1746</v>
      </c>
      <c r="F71" s="11" t="str">
        <f t="shared" si="8"/>
        <v>N/A</v>
      </c>
      <c r="G71" s="45" t="s">
        <v>1746</v>
      </c>
      <c r="H71" s="11" t="str">
        <f t="shared" si="9"/>
        <v>N/A</v>
      </c>
      <c r="I71" s="12" t="s">
        <v>1746</v>
      </c>
      <c r="J71" s="12" t="s">
        <v>1746</v>
      </c>
      <c r="K71" s="43" t="s">
        <v>739</v>
      </c>
      <c r="L71" s="9" t="str">
        <f t="shared" si="10"/>
        <v>N/A</v>
      </c>
    </row>
    <row r="72" spans="1:12" x14ac:dyDescent="0.25">
      <c r="A72" s="44" t="s">
        <v>1526</v>
      </c>
      <c r="B72" s="35" t="s">
        <v>213</v>
      </c>
      <c r="C72" s="45" t="s">
        <v>1746</v>
      </c>
      <c r="D72" s="11" t="str">
        <f t="shared" si="7"/>
        <v>N/A</v>
      </c>
      <c r="E72" s="45">
        <v>2867.3701492999999</v>
      </c>
      <c r="F72" s="11" t="str">
        <f t="shared" si="8"/>
        <v>N/A</v>
      </c>
      <c r="G72" s="45">
        <v>2476.6944287000001</v>
      </c>
      <c r="H72" s="11" t="str">
        <f t="shared" si="9"/>
        <v>N/A</v>
      </c>
      <c r="I72" s="12" t="s">
        <v>1746</v>
      </c>
      <c r="J72" s="12">
        <v>-13.6</v>
      </c>
      <c r="K72" s="43" t="s">
        <v>739</v>
      </c>
      <c r="L72" s="9" t="str">
        <f t="shared" si="10"/>
        <v>Yes</v>
      </c>
    </row>
    <row r="73" spans="1:12" x14ac:dyDescent="0.25">
      <c r="A73" s="44" t="s">
        <v>1527</v>
      </c>
      <c r="B73" s="35" t="s">
        <v>213</v>
      </c>
      <c r="C73" s="45">
        <v>739.69727224999997</v>
      </c>
      <c r="D73" s="11" t="str">
        <f t="shared" si="7"/>
        <v>N/A</v>
      </c>
      <c r="E73" s="45">
        <v>2004.2715149999999</v>
      </c>
      <c r="F73" s="11" t="str">
        <f t="shared" si="8"/>
        <v>N/A</v>
      </c>
      <c r="G73" s="45">
        <v>1925.3682133</v>
      </c>
      <c r="H73" s="11" t="str">
        <f t="shared" si="9"/>
        <v>N/A</v>
      </c>
      <c r="I73" s="12">
        <v>171</v>
      </c>
      <c r="J73" s="12">
        <v>-3.94</v>
      </c>
      <c r="K73" s="43" t="s">
        <v>739</v>
      </c>
      <c r="L73" s="9" t="str">
        <f t="shared" si="10"/>
        <v>Yes</v>
      </c>
    </row>
    <row r="74" spans="1:12" x14ac:dyDescent="0.25">
      <c r="A74" s="44" t="s">
        <v>1528</v>
      </c>
      <c r="B74" s="35" t="s">
        <v>213</v>
      </c>
      <c r="C74" s="45">
        <v>2304.0483525</v>
      </c>
      <c r="D74" s="11" t="str">
        <f t="shared" si="7"/>
        <v>N/A</v>
      </c>
      <c r="E74" s="45">
        <v>3035.5641052000001</v>
      </c>
      <c r="F74" s="11" t="str">
        <f t="shared" si="8"/>
        <v>N/A</v>
      </c>
      <c r="G74" s="45">
        <v>2382.4301432000002</v>
      </c>
      <c r="H74" s="11" t="str">
        <f t="shared" si="9"/>
        <v>N/A</v>
      </c>
      <c r="I74" s="12">
        <v>31.75</v>
      </c>
      <c r="J74" s="12">
        <v>-21.5</v>
      </c>
      <c r="K74" s="43" t="s">
        <v>739</v>
      </c>
      <c r="L74" s="9" t="str">
        <f t="shared" si="10"/>
        <v>Yes</v>
      </c>
    </row>
    <row r="75" spans="1:12" x14ac:dyDescent="0.25">
      <c r="A75" s="44" t="s">
        <v>1610</v>
      </c>
      <c r="B75" s="35" t="s">
        <v>213</v>
      </c>
      <c r="C75" s="45">
        <v>510066964</v>
      </c>
      <c r="D75" s="11" t="str">
        <f t="shared" ref="D75:D144" si="11">IF($B75="N/A","N/A",IF(C75&gt;10,"No",IF(C75&lt;-10,"No","Yes")))</f>
        <v>N/A</v>
      </c>
      <c r="E75" s="45">
        <v>433947783</v>
      </c>
      <c r="F75" s="11" t="str">
        <f t="shared" ref="F75:F144" si="12">IF($B75="N/A","N/A",IF(E75&gt;10,"No",IF(E75&lt;-10,"No","Yes")))</f>
        <v>N/A</v>
      </c>
      <c r="G75" s="45">
        <v>443315779</v>
      </c>
      <c r="H75" s="11" t="str">
        <f t="shared" ref="H75:H144" si="13">IF($B75="N/A","N/A",IF(G75&gt;10,"No",IF(G75&lt;-10,"No","Yes")))</f>
        <v>N/A</v>
      </c>
      <c r="I75" s="12">
        <v>-14.9</v>
      </c>
      <c r="J75" s="12">
        <v>2.1589999999999998</v>
      </c>
      <c r="K75" s="43" t="s">
        <v>739</v>
      </c>
      <c r="L75" s="9" t="str">
        <f t="shared" ref="L75:L135" si="14">IF(J75="Div by 0", "N/A", IF(K75="N/A","N/A", IF(J75&gt;VALUE(MID(K75,1,2)), "No", IF(J75&lt;-1*VALUE(MID(K75,1,2)), "No", "Yes"))))</f>
        <v>Yes</v>
      </c>
    </row>
    <row r="76" spans="1:12" x14ac:dyDescent="0.25">
      <c r="A76" s="44" t="s">
        <v>598</v>
      </c>
      <c r="B76" s="35" t="s">
        <v>213</v>
      </c>
      <c r="C76" s="36">
        <v>65749</v>
      </c>
      <c r="D76" s="11" t="str">
        <f t="shared" si="11"/>
        <v>N/A</v>
      </c>
      <c r="E76" s="36">
        <v>58691</v>
      </c>
      <c r="F76" s="11" t="str">
        <f t="shared" si="12"/>
        <v>N/A</v>
      </c>
      <c r="G76" s="36">
        <v>61208</v>
      </c>
      <c r="H76" s="11" t="str">
        <f t="shared" si="13"/>
        <v>N/A</v>
      </c>
      <c r="I76" s="12">
        <v>-10.7</v>
      </c>
      <c r="J76" s="12">
        <v>4.2889999999999997</v>
      </c>
      <c r="K76" s="43" t="s">
        <v>739</v>
      </c>
      <c r="L76" s="9" t="str">
        <f t="shared" si="14"/>
        <v>Yes</v>
      </c>
    </row>
    <row r="77" spans="1:12" x14ac:dyDescent="0.25">
      <c r="A77" s="44" t="s">
        <v>1437</v>
      </c>
      <c r="B77" s="35" t="s">
        <v>213</v>
      </c>
      <c r="C77" s="45">
        <v>7757.7904454999998</v>
      </c>
      <c r="D77" s="11" t="str">
        <f t="shared" si="11"/>
        <v>N/A</v>
      </c>
      <c r="E77" s="45">
        <v>7393.7704758999998</v>
      </c>
      <c r="F77" s="11" t="str">
        <f t="shared" si="12"/>
        <v>N/A</v>
      </c>
      <c r="G77" s="45">
        <v>7242.7751110999998</v>
      </c>
      <c r="H77" s="11" t="str">
        <f t="shared" si="13"/>
        <v>N/A</v>
      </c>
      <c r="I77" s="12">
        <v>-4.6900000000000004</v>
      </c>
      <c r="J77" s="12">
        <v>-2.04</v>
      </c>
      <c r="K77" s="43" t="s">
        <v>739</v>
      </c>
      <c r="L77" s="9" t="str">
        <f t="shared" si="14"/>
        <v>Yes</v>
      </c>
    </row>
    <row r="78" spans="1:12" x14ac:dyDescent="0.25">
      <c r="A78" s="44" t="s">
        <v>1438</v>
      </c>
      <c r="B78" s="35" t="s">
        <v>213</v>
      </c>
      <c r="C78" s="36">
        <v>4.3023163850000001</v>
      </c>
      <c r="D78" s="11" t="str">
        <f t="shared" si="11"/>
        <v>N/A</v>
      </c>
      <c r="E78" s="36">
        <v>4.1343136086000003</v>
      </c>
      <c r="F78" s="11" t="str">
        <f t="shared" si="12"/>
        <v>N/A</v>
      </c>
      <c r="G78" s="36">
        <v>3.9218402822999998</v>
      </c>
      <c r="H78" s="11" t="str">
        <f t="shared" si="13"/>
        <v>N/A</v>
      </c>
      <c r="I78" s="12">
        <v>-3.9</v>
      </c>
      <c r="J78" s="12">
        <v>-5.14</v>
      </c>
      <c r="K78" s="43" t="s">
        <v>739</v>
      </c>
      <c r="L78" s="9" t="str">
        <f t="shared" si="14"/>
        <v>Yes</v>
      </c>
    </row>
    <row r="79" spans="1:12" x14ac:dyDescent="0.25">
      <c r="A79" s="44" t="s">
        <v>599</v>
      </c>
      <c r="B79" s="35" t="s">
        <v>213</v>
      </c>
      <c r="C79" s="45">
        <v>16047629</v>
      </c>
      <c r="D79" s="11" t="str">
        <f t="shared" si="11"/>
        <v>N/A</v>
      </c>
      <c r="E79" s="45">
        <v>12608493</v>
      </c>
      <c r="F79" s="11" t="str">
        <f t="shared" si="12"/>
        <v>N/A</v>
      </c>
      <c r="G79" s="45">
        <v>12587911</v>
      </c>
      <c r="H79" s="11" t="str">
        <f t="shared" si="13"/>
        <v>N/A</v>
      </c>
      <c r="I79" s="12">
        <v>-21.4</v>
      </c>
      <c r="J79" s="12">
        <v>-0.16300000000000001</v>
      </c>
      <c r="K79" s="43" t="s">
        <v>739</v>
      </c>
      <c r="L79" s="9" t="str">
        <f t="shared" si="14"/>
        <v>Yes</v>
      </c>
    </row>
    <row r="80" spans="1:12" x14ac:dyDescent="0.25">
      <c r="A80" s="44" t="s">
        <v>600</v>
      </c>
      <c r="B80" s="35" t="s">
        <v>213</v>
      </c>
      <c r="C80" s="36">
        <v>2832</v>
      </c>
      <c r="D80" s="11" t="str">
        <f t="shared" si="11"/>
        <v>N/A</v>
      </c>
      <c r="E80" s="36">
        <v>1456</v>
      </c>
      <c r="F80" s="11" t="str">
        <f t="shared" si="12"/>
        <v>N/A</v>
      </c>
      <c r="G80" s="36">
        <v>1359</v>
      </c>
      <c r="H80" s="11" t="str">
        <f t="shared" si="13"/>
        <v>N/A</v>
      </c>
      <c r="I80" s="12">
        <v>-48.6</v>
      </c>
      <c r="J80" s="12">
        <v>-6.66</v>
      </c>
      <c r="K80" s="43" t="s">
        <v>739</v>
      </c>
      <c r="L80" s="9" t="str">
        <f t="shared" si="14"/>
        <v>Yes</v>
      </c>
    </row>
    <row r="81" spans="1:12" x14ac:dyDescent="0.25">
      <c r="A81" s="44" t="s">
        <v>1439</v>
      </c>
      <c r="B81" s="35" t="s">
        <v>213</v>
      </c>
      <c r="C81" s="45">
        <v>5666.5356638000003</v>
      </c>
      <c r="D81" s="11" t="str">
        <f t="shared" si="11"/>
        <v>N/A</v>
      </c>
      <c r="E81" s="45">
        <v>8659.6792581999998</v>
      </c>
      <c r="F81" s="11" t="str">
        <f t="shared" si="12"/>
        <v>N/A</v>
      </c>
      <c r="G81" s="45">
        <v>9262.6276674000001</v>
      </c>
      <c r="H81" s="11" t="str">
        <f t="shared" si="13"/>
        <v>N/A</v>
      </c>
      <c r="I81" s="12">
        <v>52.82</v>
      </c>
      <c r="J81" s="12">
        <v>6.9630000000000001</v>
      </c>
      <c r="K81" s="43" t="s">
        <v>739</v>
      </c>
      <c r="L81" s="9" t="str">
        <f t="shared" si="14"/>
        <v>Yes</v>
      </c>
    </row>
    <row r="82" spans="1:12" ht="25" x14ac:dyDescent="0.25">
      <c r="A82" s="44" t="s">
        <v>601</v>
      </c>
      <c r="B82" s="35" t="s">
        <v>213</v>
      </c>
      <c r="C82" s="45">
        <v>20627689</v>
      </c>
      <c r="D82" s="11" t="str">
        <f t="shared" si="11"/>
        <v>N/A</v>
      </c>
      <c r="E82" s="45">
        <v>15692606</v>
      </c>
      <c r="F82" s="11" t="str">
        <f t="shared" si="12"/>
        <v>N/A</v>
      </c>
      <c r="G82" s="45">
        <v>16937191</v>
      </c>
      <c r="H82" s="11" t="str">
        <f t="shared" si="13"/>
        <v>N/A</v>
      </c>
      <c r="I82" s="12">
        <v>-23.9</v>
      </c>
      <c r="J82" s="12">
        <v>7.931</v>
      </c>
      <c r="K82" s="43" t="s">
        <v>739</v>
      </c>
      <c r="L82" s="9" t="str">
        <f t="shared" si="14"/>
        <v>Yes</v>
      </c>
    </row>
    <row r="83" spans="1:12" x14ac:dyDescent="0.25">
      <c r="A83" s="44" t="s">
        <v>602</v>
      </c>
      <c r="B83" s="35" t="s">
        <v>213</v>
      </c>
      <c r="C83" s="36">
        <v>762</v>
      </c>
      <c r="D83" s="11" t="str">
        <f t="shared" si="11"/>
        <v>N/A</v>
      </c>
      <c r="E83" s="36">
        <v>225</v>
      </c>
      <c r="F83" s="11" t="str">
        <f t="shared" si="12"/>
        <v>N/A</v>
      </c>
      <c r="G83" s="36">
        <v>204</v>
      </c>
      <c r="H83" s="11" t="str">
        <f t="shared" si="13"/>
        <v>N/A</v>
      </c>
      <c r="I83" s="12">
        <v>-70.5</v>
      </c>
      <c r="J83" s="12">
        <v>-9.33</v>
      </c>
      <c r="K83" s="43" t="s">
        <v>739</v>
      </c>
      <c r="L83" s="9" t="str">
        <f t="shared" si="14"/>
        <v>Yes</v>
      </c>
    </row>
    <row r="84" spans="1:12" ht="25" x14ac:dyDescent="0.25">
      <c r="A84" s="4" t="s">
        <v>1440</v>
      </c>
      <c r="B84" s="35" t="s">
        <v>213</v>
      </c>
      <c r="C84" s="45">
        <v>27070.458005</v>
      </c>
      <c r="D84" s="11" t="str">
        <f t="shared" si="11"/>
        <v>N/A</v>
      </c>
      <c r="E84" s="45">
        <v>69744.915556000007</v>
      </c>
      <c r="F84" s="11" t="str">
        <f t="shared" si="12"/>
        <v>N/A</v>
      </c>
      <c r="G84" s="45">
        <v>83025.446077999994</v>
      </c>
      <c r="H84" s="11" t="str">
        <f t="shared" si="13"/>
        <v>N/A</v>
      </c>
      <c r="I84" s="12">
        <v>157.6</v>
      </c>
      <c r="J84" s="12">
        <v>19.04</v>
      </c>
      <c r="K84" s="43" t="s">
        <v>739</v>
      </c>
      <c r="L84" s="9" t="str">
        <f t="shared" si="14"/>
        <v>Yes</v>
      </c>
    </row>
    <row r="85" spans="1:12" x14ac:dyDescent="0.25">
      <c r="A85" s="4" t="s">
        <v>603</v>
      </c>
      <c r="B85" s="35" t="s">
        <v>213</v>
      </c>
      <c r="C85" s="45">
        <v>225836180</v>
      </c>
      <c r="D85" s="11" t="str">
        <f t="shared" si="11"/>
        <v>N/A</v>
      </c>
      <c r="E85" s="45">
        <v>181892011</v>
      </c>
      <c r="F85" s="11" t="str">
        <f t="shared" si="12"/>
        <v>N/A</v>
      </c>
      <c r="G85" s="45">
        <v>158114025</v>
      </c>
      <c r="H85" s="11" t="str">
        <f t="shared" si="13"/>
        <v>N/A</v>
      </c>
      <c r="I85" s="12">
        <v>-19.5</v>
      </c>
      <c r="J85" s="12">
        <v>-13.1</v>
      </c>
      <c r="K85" s="43" t="s">
        <v>739</v>
      </c>
      <c r="L85" s="9" t="str">
        <f t="shared" si="14"/>
        <v>Yes</v>
      </c>
    </row>
    <row r="86" spans="1:12" x14ac:dyDescent="0.25">
      <c r="A86" s="4" t="s">
        <v>604</v>
      </c>
      <c r="B86" s="35" t="s">
        <v>213</v>
      </c>
      <c r="C86" s="36">
        <v>888</v>
      </c>
      <c r="D86" s="11" t="str">
        <f t="shared" si="11"/>
        <v>N/A</v>
      </c>
      <c r="E86" s="36">
        <v>803</v>
      </c>
      <c r="F86" s="11" t="str">
        <f t="shared" si="12"/>
        <v>N/A</v>
      </c>
      <c r="G86" s="36">
        <v>727</v>
      </c>
      <c r="H86" s="11" t="str">
        <f t="shared" si="13"/>
        <v>N/A</v>
      </c>
      <c r="I86" s="12">
        <v>-9.57</v>
      </c>
      <c r="J86" s="12">
        <v>-9.4600000000000009</v>
      </c>
      <c r="K86" s="43" t="s">
        <v>739</v>
      </c>
      <c r="L86" s="9" t="str">
        <f t="shared" si="14"/>
        <v>Yes</v>
      </c>
    </row>
    <row r="87" spans="1:12" x14ac:dyDescent="0.25">
      <c r="A87" s="4" t="s">
        <v>1441</v>
      </c>
      <c r="B87" s="35" t="s">
        <v>213</v>
      </c>
      <c r="C87" s="45">
        <v>254320.02252</v>
      </c>
      <c r="D87" s="11" t="str">
        <f t="shared" si="11"/>
        <v>N/A</v>
      </c>
      <c r="E87" s="45">
        <v>226515.58032000001</v>
      </c>
      <c r="F87" s="11" t="str">
        <f t="shared" si="12"/>
        <v>N/A</v>
      </c>
      <c r="G87" s="45">
        <v>217488.3425</v>
      </c>
      <c r="H87" s="11" t="str">
        <f t="shared" si="13"/>
        <v>N/A</v>
      </c>
      <c r="I87" s="12">
        <v>-10.9</v>
      </c>
      <c r="J87" s="12">
        <v>-3.99</v>
      </c>
      <c r="K87" s="43" t="s">
        <v>739</v>
      </c>
      <c r="L87" s="9" t="str">
        <f t="shared" si="14"/>
        <v>Yes</v>
      </c>
    </row>
    <row r="88" spans="1:12" x14ac:dyDescent="0.25">
      <c r="A88" s="44" t="s">
        <v>605</v>
      </c>
      <c r="B88" s="35" t="s">
        <v>213</v>
      </c>
      <c r="C88" s="45">
        <v>1840020587</v>
      </c>
      <c r="D88" s="11" t="str">
        <f t="shared" si="11"/>
        <v>N/A</v>
      </c>
      <c r="E88" s="45">
        <v>1659410231</v>
      </c>
      <c r="F88" s="11" t="str">
        <f t="shared" si="12"/>
        <v>N/A</v>
      </c>
      <c r="G88" s="45">
        <v>1685131511</v>
      </c>
      <c r="H88" s="11" t="str">
        <f t="shared" si="13"/>
        <v>N/A</v>
      </c>
      <c r="I88" s="12">
        <v>-9.82</v>
      </c>
      <c r="J88" s="12">
        <v>1.55</v>
      </c>
      <c r="K88" s="43" t="s">
        <v>739</v>
      </c>
      <c r="L88" s="9" t="str">
        <f t="shared" si="14"/>
        <v>Yes</v>
      </c>
    </row>
    <row r="89" spans="1:12" x14ac:dyDescent="0.25">
      <c r="A89" s="46" t="s">
        <v>606</v>
      </c>
      <c r="B89" s="36" t="s">
        <v>213</v>
      </c>
      <c r="C89" s="36">
        <v>46333</v>
      </c>
      <c r="D89" s="11" t="str">
        <f t="shared" si="11"/>
        <v>N/A</v>
      </c>
      <c r="E89" s="36">
        <v>36797</v>
      </c>
      <c r="F89" s="11" t="str">
        <f t="shared" si="12"/>
        <v>N/A</v>
      </c>
      <c r="G89" s="36">
        <v>40113</v>
      </c>
      <c r="H89" s="11" t="str">
        <f t="shared" si="13"/>
        <v>N/A</v>
      </c>
      <c r="I89" s="12">
        <v>-20.6</v>
      </c>
      <c r="J89" s="12">
        <v>9.0120000000000005</v>
      </c>
      <c r="K89" s="1" t="s">
        <v>739</v>
      </c>
      <c r="L89" s="9" t="str">
        <f t="shared" si="14"/>
        <v>Yes</v>
      </c>
    </row>
    <row r="90" spans="1:12" x14ac:dyDescent="0.25">
      <c r="A90" s="44" t="s">
        <v>1442</v>
      </c>
      <c r="B90" s="35" t="s">
        <v>213</v>
      </c>
      <c r="C90" s="45">
        <v>39712.960244000002</v>
      </c>
      <c r="D90" s="11" t="str">
        <f t="shared" si="11"/>
        <v>N/A</v>
      </c>
      <c r="E90" s="45">
        <v>45096.345652999997</v>
      </c>
      <c r="F90" s="11" t="str">
        <f t="shared" si="12"/>
        <v>N/A</v>
      </c>
      <c r="G90" s="45">
        <v>42009.610625000001</v>
      </c>
      <c r="H90" s="11" t="str">
        <f t="shared" si="13"/>
        <v>N/A</v>
      </c>
      <c r="I90" s="12">
        <v>13.56</v>
      </c>
      <c r="J90" s="12">
        <v>-6.84</v>
      </c>
      <c r="K90" s="43" t="s">
        <v>739</v>
      </c>
      <c r="L90" s="9" t="str">
        <f t="shared" si="14"/>
        <v>Yes</v>
      </c>
    </row>
    <row r="91" spans="1:12" x14ac:dyDescent="0.25">
      <c r="A91" s="44" t="s">
        <v>607</v>
      </c>
      <c r="B91" s="35" t="s">
        <v>213</v>
      </c>
      <c r="C91" s="45">
        <v>212650173</v>
      </c>
      <c r="D91" s="11" t="str">
        <f t="shared" si="11"/>
        <v>N/A</v>
      </c>
      <c r="E91" s="45">
        <v>217208420</v>
      </c>
      <c r="F91" s="11" t="str">
        <f t="shared" si="12"/>
        <v>N/A</v>
      </c>
      <c r="G91" s="45">
        <v>213941983</v>
      </c>
      <c r="H91" s="11" t="str">
        <f t="shared" si="13"/>
        <v>N/A</v>
      </c>
      <c r="I91" s="12">
        <v>2.1440000000000001</v>
      </c>
      <c r="J91" s="12">
        <v>-1.5</v>
      </c>
      <c r="K91" s="43" t="s">
        <v>739</v>
      </c>
      <c r="L91" s="9" t="str">
        <f t="shared" si="14"/>
        <v>Yes</v>
      </c>
    </row>
    <row r="92" spans="1:12" x14ac:dyDescent="0.25">
      <c r="A92" s="44" t="s">
        <v>608</v>
      </c>
      <c r="B92" s="35" t="s">
        <v>213</v>
      </c>
      <c r="C92" s="36">
        <v>465780</v>
      </c>
      <c r="D92" s="11" t="str">
        <f t="shared" si="11"/>
        <v>N/A</v>
      </c>
      <c r="E92" s="36">
        <v>452224</v>
      </c>
      <c r="F92" s="11" t="str">
        <f t="shared" si="12"/>
        <v>N/A</v>
      </c>
      <c r="G92" s="36">
        <v>471312</v>
      </c>
      <c r="H92" s="11" t="str">
        <f t="shared" si="13"/>
        <v>N/A</v>
      </c>
      <c r="I92" s="12">
        <v>-2.91</v>
      </c>
      <c r="J92" s="12">
        <v>4.2210000000000001</v>
      </c>
      <c r="K92" s="43" t="s">
        <v>739</v>
      </c>
      <c r="L92" s="9" t="str">
        <f t="shared" si="14"/>
        <v>Yes</v>
      </c>
    </row>
    <row r="93" spans="1:12" x14ac:dyDescent="0.25">
      <c r="A93" s="44" t="s">
        <v>1443</v>
      </c>
      <c r="B93" s="35" t="s">
        <v>213</v>
      </c>
      <c r="C93" s="45">
        <v>456.54638026999999</v>
      </c>
      <c r="D93" s="11" t="str">
        <f t="shared" si="11"/>
        <v>N/A</v>
      </c>
      <c r="E93" s="45">
        <v>480.31157125999999</v>
      </c>
      <c r="F93" s="11" t="str">
        <f t="shared" si="12"/>
        <v>N/A</v>
      </c>
      <c r="G93" s="45">
        <v>453.92857172999999</v>
      </c>
      <c r="H93" s="11" t="str">
        <f t="shared" si="13"/>
        <v>N/A</v>
      </c>
      <c r="I93" s="12">
        <v>5.2050000000000001</v>
      </c>
      <c r="J93" s="12">
        <v>-5.49</v>
      </c>
      <c r="K93" s="43" t="s">
        <v>739</v>
      </c>
      <c r="L93" s="9" t="str">
        <f t="shared" si="14"/>
        <v>Yes</v>
      </c>
    </row>
    <row r="94" spans="1:12" x14ac:dyDescent="0.25">
      <c r="A94" s="44" t="s">
        <v>609</v>
      </c>
      <c r="B94" s="35" t="s">
        <v>213</v>
      </c>
      <c r="C94" s="45">
        <v>160354651</v>
      </c>
      <c r="D94" s="11" t="str">
        <f t="shared" si="11"/>
        <v>N/A</v>
      </c>
      <c r="E94" s="45">
        <v>157558296</v>
      </c>
      <c r="F94" s="11" t="str">
        <f t="shared" si="12"/>
        <v>N/A</v>
      </c>
      <c r="G94" s="45">
        <v>105820743</v>
      </c>
      <c r="H94" s="11" t="str">
        <f t="shared" si="13"/>
        <v>N/A</v>
      </c>
      <c r="I94" s="12">
        <v>-1.74</v>
      </c>
      <c r="J94" s="12">
        <v>-32.799999999999997</v>
      </c>
      <c r="K94" s="43" t="s">
        <v>739</v>
      </c>
      <c r="L94" s="9" t="str">
        <f t="shared" si="14"/>
        <v>No</v>
      </c>
    </row>
    <row r="95" spans="1:12" x14ac:dyDescent="0.25">
      <c r="A95" s="44" t="s">
        <v>610</v>
      </c>
      <c r="B95" s="35" t="s">
        <v>213</v>
      </c>
      <c r="C95" s="36">
        <v>270069</v>
      </c>
      <c r="D95" s="11" t="str">
        <f t="shared" si="11"/>
        <v>N/A</v>
      </c>
      <c r="E95" s="36">
        <v>277562</v>
      </c>
      <c r="F95" s="11" t="str">
        <f t="shared" si="12"/>
        <v>N/A</v>
      </c>
      <c r="G95" s="36">
        <v>263264</v>
      </c>
      <c r="H95" s="11" t="str">
        <f t="shared" si="13"/>
        <v>N/A</v>
      </c>
      <c r="I95" s="12">
        <v>2.774</v>
      </c>
      <c r="J95" s="12">
        <v>-5.15</v>
      </c>
      <c r="K95" s="43" t="s">
        <v>739</v>
      </c>
      <c r="L95" s="9" t="str">
        <f t="shared" si="14"/>
        <v>Yes</v>
      </c>
    </row>
    <row r="96" spans="1:12" x14ac:dyDescent="0.25">
      <c r="A96" s="44" t="s">
        <v>1444</v>
      </c>
      <c r="B96" s="35" t="s">
        <v>213</v>
      </c>
      <c r="C96" s="45">
        <v>593.75437757999998</v>
      </c>
      <c r="D96" s="11" t="str">
        <f t="shared" si="11"/>
        <v>N/A</v>
      </c>
      <c r="E96" s="45">
        <v>567.65081674999999</v>
      </c>
      <c r="F96" s="11" t="str">
        <f t="shared" si="12"/>
        <v>N/A</v>
      </c>
      <c r="G96" s="45">
        <v>401.95675444</v>
      </c>
      <c r="H96" s="11" t="str">
        <f t="shared" si="13"/>
        <v>N/A</v>
      </c>
      <c r="I96" s="12">
        <v>-4.4000000000000004</v>
      </c>
      <c r="J96" s="12">
        <v>-29.2</v>
      </c>
      <c r="K96" s="43" t="s">
        <v>739</v>
      </c>
      <c r="L96" s="9" t="str">
        <f t="shared" si="14"/>
        <v>Yes</v>
      </c>
    </row>
    <row r="97" spans="1:12" ht="25" x14ac:dyDescent="0.25">
      <c r="A97" s="44" t="s">
        <v>611</v>
      </c>
      <c r="B97" s="35" t="s">
        <v>213</v>
      </c>
      <c r="C97" s="45">
        <v>18592710</v>
      </c>
      <c r="D97" s="11" t="str">
        <f t="shared" si="11"/>
        <v>N/A</v>
      </c>
      <c r="E97" s="45">
        <v>16927459</v>
      </c>
      <c r="F97" s="11" t="str">
        <f t="shared" si="12"/>
        <v>N/A</v>
      </c>
      <c r="G97" s="45">
        <v>17727665</v>
      </c>
      <c r="H97" s="11" t="str">
        <f t="shared" si="13"/>
        <v>N/A</v>
      </c>
      <c r="I97" s="12">
        <v>-8.9600000000000009</v>
      </c>
      <c r="J97" s="12">
        <v>4.7270000000000003</v>
      </c>
      <c r="K97" s="43" t="s">
        <v>739</v>
      </c>
      <c r="L97" s="9" t="str">
        <f t="shared" si="14"/>
        <v>Yes</v>
      </c>
    </row>
    <row r="98" spans="1:12" x14ac:dyDescent="0.25">
      <c r="A98" s="44" t="s">
        <v>612</v>
      </c>
      <c r="B98" s="35" t="s">
        <v>213</v>
      </c>
      <c r="C98" s="36">
        <v>110171</v>
      </c>
      <c r="D98" s="11" t="str">
        <f t="shared" si="11"/>
        <v>N/A</v>
      </c>
      <c r="E98" s="36">
        <v>111384</v>
      </c>
      <c r="F98" s="11" t="str">
        <f t="shared" si="12"/>
        <v>N/A</v>
      </c>
      <c r="G98" s="36">
        <v>109727</v>
      </c>
      <c r="H98" s="11" t="str">
        <f t="shared" si="13"/>
        <v>N/A</v>
      </c>
      <c r="I98" s="12">
        <v>1.101</v>
      </c>
      <c r="J98" s="12">
        <v>-1.49</v>
      </c>
      <c r="K98" s="43" t="s">
        <v>739</v>
      </c>
      <c r="L98" s="9" t="str">
        <f t="shared" si="14"/>
        <v>Yes</v>
      </c>
    </row>
    <row r="99" spans="1:12" ht="25" x14ac:dyDescent="0.25">
      <c r="A99" s="44" t="s">
        <v>1445</v>
      </c>
      <c r="B99" s="35" t="s">
        <v>213</v>
      </c>
      <c r="C99" s="45">
        <v>168.76228771999999</v>
      </c>
      <c r="D99" s="11" t="str">
        <f t="shared" si="11"/>
        <v>N/A</v>
      </c>
      <c r="E99" s="45">
        <v>151.97388314</v>
      </c>
      <c r="F99" s="11" t="str">
        <f t="shared" si="12"/>
        <v>N/A</v>
      </c>
      <c r="G99" s="45">
        <v>161.56155731999999</v>
      </c>
      <c r="H99" s="11" t="str">
        <f t="shared" si="13"/>
        <v>N/A</v>
      </c>
      <c r="I99" s="12">
        <v>-9.9499999999999993</v>
      </c>
      <c r="J99" s="12">
        <v>6.3090000000000002</v>
      </c>
      <c r="K99" s="43" t="s">
        <v>739</v>
      </c>
      <c r="L99" s="9" t="str">
        <f t="shared" si="14"/>
        <v>Yes</v>
      </c>
    </row>
    <row r="100" spans="1:12" ht="25" x14ac:dyDescent="0.25">
      <c r="A100" s="44" t="s">
        <v>613</v>
      </c>
      <c r="B100" s="35" t="s">
        <v>213</v>
      </c>
      <c r="C100" s="45">
        <v>299433511</v>
      </c>
      <c r="D100" s="11" t="str">
        <f t="shared" si="11"/>
        <v>N/A</v>
      </c>
      <c r="E100" s="45">
        <v>299861765</v>
      </c>
      <c r="F100" s="11" t="str">
        <f t="shared" si="12"/>
        <v>N/A</v>
      </c>
      <c r="G100" s="45">
        <v>307166630</v>
      </c>
      <c r="H100" s="11" t="str">
        <f t="shared" si="13"/>
        <v>N/A</v>
      </c>
      <c r="I100" s="12">
        <v>0.14299999999999999</v>
      </c>
      <c r="J100" s="12">
        <v>2.4359999999999999</v>
      </c>
      <c r="K100" s="43" t="s">
        <v>739</v>
      </c>
      <c r="L100" s="9" t="str">
        <f t="shared" si="14"/>
        <v>Yes</v>
      </c>
    </row>
    <row r="101" spans="1:12" x14ac:dyDescent="0.25">
      <c r="A101" s="44" t="s">
        <v>614</v>
      </c>
      <c r="B101" s="35" t="s">
        <v>213</v>
      </c>
      <c r="C101" s="36">
        <v>333044</v>
      </c>
      <c r="D101" s="11" t="str">
        <f t="shared" si="11"/>
        <v>N/A</v>
      </c>
      <c r="E101" s="36">
        <v>316006</v>
      </c>
      <c r="F101" s="11" t="str">
        <f t="shared" si="12"/>
        <v>N/A</v>
      </c>
      <c r="G101" s="36">
        <v>335560</v>
      </c>
      <c r="H101" s="11" t="str">
        <f t="shared" si="13"/>
        <v>N/A</v>
      </c>
      <c r="I101" s="12">
        <v>-5.12</v>
      </c>
      <c r="J101" s="12">
        <v>6.1879999999999997</v>
      </c>
      <c r="K101" s="43" t="s">
        <v>739</v>
      </c>
      <c r="L101" s="9" t="str">
        <f t="shared" si="14"/>
        <v>Yes</v>
      </c>
    </row>
    <row r="102" spans="1:12" x14ac:dyDescent="0.25">
      <c r="A102" s="44" t="s">
        <v>1446</v>
      </c>
      <c r="B102" s="35" t="s">
        <v>213</v>
      </c>
      <c r="C102" s="45">
        <v>899.08093525000004</v>
      </c>
      <c r="D102" s="11" t="str">
        <f t="shared" si="11"/>
        <v>N/A</v>
      </c>
      <c r="E102" s="45">
        <v>948.91161877000002</v>
      </c>
      <c r="F102" s="11" t="str">
        <f t="shared" si="12"/>
        <v>N/A</v>
      </c>
      <c r="G102" s="45">
        <v>915.38511742000003</v>
      </c>
      <c r="H102" s="11" t="str">
        <f t="shared" si="13"/>
        <v>N/A</v>
      </c>
      <c r="I102" s="12">
        <v>5.5419999999999998</v>
      </c>
      <c r="J102" s="12">
        <v>-3.53</v>
      </c>
      <c r="K102" s="43" t="s">
        <v>739</v>
      </c>
      <c r="L102" s="9" t="str">
        <f t="shared" si="14"/>
        <v>Yes</v>
      </c>
    </row>
    <row r="103" spans="1:12" x14ac:dyDescent="0.25">
      <c r="A103" s="44" t="s">
        <v>615</v>
      </c>
      <c r="B103" s="35" t="s">
        <v>213</v>
      </c>
      <c r="C103" s="45">
        <v>66095610</v>
      </c>
      <c r="D103" s="11" t="str">
        <f t="shared" si="11"/>
        <v>N/A</v>
      </c>
      <c r="E103" s="45">
        <v>64699119</v>
      </c>
      <c r="F103" s="11" t="str">
        <f t="shared" si="12"/>
        <v>N/A</v>
      </c>
      <c r="G103" s="45">
        <v>62585304</v>
      </c>
      <c r="H103" s="11" t="str">
        <f t="shared" si="13"/>
        <v>N/A</v>
      </c>
      <c r="I103" s="12">
        <v>-2.11</v>
      </c>
      <c r="J103" s="12">
        <v>-3.27</v>
      </c>
      <c r="K103" s="43" t="s">
        <v>739</v>
      </c>
      <c r="L103" s="9" t="str">
        <f t="shared" si="14"/>
        <v>Yes</v>
      </c>
    </row>
    <row r="104" spans="1:12" x14ac:dyDescent="0.25">
      <c r="A104" s="44" t="s">
        <v>616</v>
      </c>
      <c r="B104" s="35" t="s">
        <v>213</v>
      </c>
      <c r="C104" s="36">
        <v>89023</v>
      </c>
      <c r="D104" s="11" t="str">
        <f t="shared" si="11"/>
        <v>N/A</v>
      </c>
      <c r="E104" s="36">
        <v>89297</v>
      </c>
      <c r="F104" s="11" t="str">
        <f t="shared" si="12"/>
        <v>N/A</v>
      </c>
      <c r="G104" s="36">
        <v>97864</v>
      </c>
      <c r="H104" s="11" t="str">
        <f t="shared" si="13"/>
        <v>N/A</v>
      </c>
      <c r="I104" s="12">
        <v>0.30780000000000002</v>
      </c>
      <c r="J104" s="12">
        <v>9.5939999999999994</v>
      </c>
      <c r="K104" s="43" t="s">
        <v>739</v>
      </c>
      <c r="L104" s="9" t="str">
        <f t="shared" si="14"/>
        <v>Yes</v>
      </c>
    </row>
    <row r="105" spans="1:12" x14ac:dyDescent="0.25">
      <c r="A105" s="44" t="s">
        <v>1447</v>
      </c>
      <c r="B105" s="35" t="s">
        <v>213</v>
      </c>
      <c r="C105" s="45">
        <v>742.45543286999998</v>
      </c>
      <c r="D105" s="11" t="str">
        <f t="shared" si="11"/>
        <v>N/A</v>
      </c>
      <c r="E105" s="45">
        <v>724.53855112999997</v>
      </c>
      <c r="F105" s="11" t="str">
        <f t="shared" si="12"/>
        <v>N/A</v>
      </c>
      <c r="G105" s="45">
        <v>639.51303849999999</v>
      </c>
      <c r="H105" s="11" t="str">
        <f t="shared" si="13"/>
        <v>N/A</v>
      </c>
      <c r="I105" s="12">
        <v>-2.41</v>
      </c>
      <c r="J105" s="12">
        <v>-11.7</v>
      </c>
      <c r="K105" s="43" t="s">
        <v>739</v>
      </c>
      <c r="L105" s="9" t="str">
        <f t="shared" si="14"/>
        <v>Yes</v>
      </c>
    </row>
    <row r="106" spans="1:12" ht="25" x14ac:dyDescent="0.25">
      <c r="A106" s="44" t="s">
        <v>617</v>
      </c>
      <c r="B106" s="35" t="s">
        <v>213</v>
      </c>
      <c r="C106" s="45">
        <v>316374830</v>
      </c>
      <c r="D106" s="11" t="str">
        <f t="shared" si="11"/>
        <v>N/A</v>
      </c>
      <c r="E106" s="45">
        <v>308250991</v>
      </c>
      <c r="F106" s="11" t="str">
        <f t="shared" si="12"/>
        <v>N/A</v>
      </c>
      <c r="G106" s="45">
        <v>354141417</v>
      </c>
      <c r="H106" s="11" t="str">
        <f t="shared" si="13"/>
        <v>N/A</v>
      </c>
      <c r="I106" s="12">
        <v>-2.57</v>
      </c>
      <c r="J106" s="12">
        <v>14.89</v>
      </c>
      <c r="K106" s="43" t="s">
        <v>739</v>
      </c>
      <c r="L106" s="9" t="str">
        <f t="shared" si="14"/>
        <v>Yes</v>
      </c>
    </row>
    <row r="107" spans="1:12" x14ac:dyDescent="0.25">
      <c r="A107" s="44" t="s">
        <v>618</v>
      </c>
      <c r="B107" s="35" t="s">
        <v>213</v>
      </c>
      <c r="C107" s="36">
        <v>33342</v>
      </c>
      <c r="D107" s="11" t="str">
        <f t="shared" si="11"/>
        <v>N/A</v>
      </c>
      <c r="E107" s="36">
        <v>32026</v>
      </c>
      <c r="F107" s="11" t="str">
        <f t="shared" si="12"/>
        <v>N/A</v>
      </c>
      <c r="G107" s="36">
        <v>33862</v>
      </c>
      <c r="H107" s="11" t="str">
        <f t="shared" si="13"/>
        <v>N/A</v>
      </c>
      <c r="I107" s="12">
        <v>-3.95</v>
      </c>
      <c r="J107" s="12">
        <v>5.7329999999999997</v>
      </c>
      <c r="K107" s="43" t="s">
        <v>739</v>
      </c>
      <c r="L107" s="9" t="str">
        <f t="shared" si="14"/>
        <v>Yes</v>
      </c>
    </row>
    <row r="108" spans="1:12" x14ac:dyDescent="0.25">
      <c r="A108" s="44" t="s">
        <v>1448</v>
      </c>
      <c r="B108" s="35" t="s">
        <v>213</v>
      </c>
      <c r="C108" s="45">
        <v>9488.7778178000008</v>
      </c>
      <c r="D108" s="11" t="str">
        <f t="shared" si="11"/>
        <v>N/A</v>
      </c>
      <c r="E108" s="45">
        <v>9625.0231375000003</v>
      </c>
      <c r="F108" s="11" t="str">
        <f t="shared" si="12"/>
        <v>N/A</v>
      </c>
      <c r="G108" s="45">
        <v>10458.372719000001</v>
      </c>
      <c r="H108" s="11" t="str">
        <f t="shared" si="13"/>
        <v>N/A</v>
      </c>
      <c r="I108" s="12">
        <v>1.4359999999999999</v>
      </c>
      <c r="J108" s="12">
        <v>8.6579999999999995</v>
      </c>
      <c r="K108" s="43" t="s">
        <v>739</v>
      </c>
      <c r="L108" s="9" t="str">
        <f t="shared" si="14"/>
        <v>Yes</v>
      </c>
    </row>
    <row r="109" spans="1:12" x14ac:dyDescent="0.25">
      <c r="A109" s="44" t="s">
        <v>619</v>
      </c>
      <c r="B109" s="35" t="s">
        <v>213</v>
      </c>
      <c r="C109" s="45">
        <v>170162744</v>
      </c>
      <c r="D109" s="11" t="str">
        <f t="shared" si="11"/>
        <v>N/A</v>
      </c>
      <c r="E109" s="45">
        <v>174693956</v>
      </c>
      <c r="F109" s="11" t="str">
        <f t="shared" si="12"/>
        <v>N/A</v>
      </c>
      <c r="G109" s="45">
        <v>162672468</v>
      </c>
      <c r="H109" s="11" t="str">
        <f t="shared" si="13"/>
        <v>N/A</v>
      </c>
      <c r="I109" s="12">
        <v>2.6629999999999998</v>
      </c>
      <c r="J109" s="12">
        <v>-6.88</v>
      </c>
      <c r="K109" s="43" t="s">
        <v>739</v>
      </c>
      <c r="L109" s="9" t="str">
        <f t="shared" si="14"/>
        <v>Yes</v>
      </c>
    </row>
    <row r="110" spans="1:12" x14ac:dyDescent="0.25">
      <c r="A110" s="44" t="s">
        <v>620</v>
      </c>
      <c r="B110" s="35" t="s">
        <v>213</v>
      </c>
      <c r="C110" s="36">
        <v>428893</v>
      </c>
      <c r="D110" s="11" t="str">
        <f t="shared" si="11"/>
        <v>N/A</v>
      </c>
      <c r="E110" s="36">
        <v>415885</v>
      </c>
      <c r="F110" s="11" t="str">
        <f t="shared" si="12"/>
        <v>N/A</v>
      </c>
      <c r="G110" s="36">
        <v>423546</v>
      </c>
      <c r="H110" s="11" t="str">
        <f t="shared" si="13"/>
        <v>N/A</v>
      </c>
      <c r="I110" s="12">
        <v>-3.03</v>
      </c>
      <c r="J110" s="12">
        <v>1.8420000000000001</v>
      </c>
      <c r="K110" s="43" t="s">
        <v>739</v>
      </c>
      <c r="L110" s="9" t="str">
        <f t="shared" si="14"/>
        <v>Yes</v>
      </c>
    </row>
    <row r="111" spans="1:12" x14ac:dyDescent="0.25">
      <c r="A111" s="44" t="s">
        <v>1449</v>
      </c>
      <c r="B111" s="35" t="s">
        <v>213</v>
      </c>
      <c r="C111" s="45">
        <v>396.74870888999999</v>
      </c>
      <c r="D111" s="11" t="str">
        <f t="shared" si="11"/>
        <v>N/A</v>
      </c>
      <c r="E111" s="45">
        <v>420.05351479000001</v>
      </c>
      <c r="F111" s="11" t="str">
        <f t="shared" si="12"/>
        <v>N/A</v>
      </c>
      <c r="G111" s="45">
        <v>384.07272882000001</v>
      </c>
      <c r="H111" s="11" t="str">
        <f t="shared" si="13"/>
        <v>N/A</v>
      </c>
      <c r="I111" s="12">
        <v>5.8739999999999997</v>
      </c>
      <c r="J111" s="12">
        <v>-8.57</v>
      </c>
      <c r="K111" s="43" t="s">
        <v>739</v>
      </c>
      <c r="L111" s="9" t="str">
        <f t="shared" si="14"/>
        <v>Yes</v>
      </c>
    </row>
    <row r="112" spans="1:12" x14ac:dyDescent="0.25">
      <c r="A112" s="44" t="s">
        <v>621</v>
      </c>
      <c r="B112" s="35" t="s">
        <v>213</v>
      </c>
      <c r="C112" s="45">
        <v>449388539</v>
      </c>
      <c r="D112" s="11" t="str">
        <f t="shared" si="11"/>
        <v>N/A</v>
      </c>
      <c r="E112" s="45">
        <v>447470603</v>
      </c>
      <c r="F112" s="11" t="str">
        <f t="shared" si="12"/>
        <v>N/A</v>
      </c>
      <c r="G112" s="45">
        <v>461786429</v>
      </c>
      <c r="H112" s="11" t="str">
        <f t="shared" si="13"/>
        <v>N/A</v>
      </c>
      <c r="I112" s="12">
        <v>-0.42699999999999999</v>
      </c>
      <c r="J112" s="12">
        <v>3.1989999999999998</v>
      </c>
      <c r="K112" s="43" t="s">
        <v>739</v>
      </c>
      <c r="L112" s="9" t="str">
        <f t="shared" si="14"/>
        <v>Yes</v>
      </c>
    </row>
    <row r="113" spans="1:12" x14ac:dyDescent="0.25">
      <c r="A113" s="44" t="s">
        <v>622</v>
      </c>
      <c r="B113" s="35" t="s">
        <v>213</v>
      </c>
      <c r="C113" s="36">
        <v>451924</v>
      </c>
      <c r="D113" s="11" t="str">
        <f t="shared" si="11"/>
        <v>N/A</v>
      </c>
      <c r="E113" s="36">
        <v>432230</v>
      </c>
      <c r="F113" s="11" t="str">
        <f t="shared" si="12"/>
        <v>N/A</v>
      </c>
      <c r="G113" s="36">
        <v>444111</v>
      </c>
      <c r="H113" s="11" t="str">
        <f t="shared" si="13"/>
        <v>N/A</v>
      </c>
      <c r="I113" s="12">
        <v>-4.3600000000000003</v>
      </c>
      <c r="J113" s="12">
        <v>2.7490000000000001</v>
      </c>
      <c r="K113" s="43" t="s">
        <v>739</v>
      </c>
      <c r="L113" s="9" t="str">
        <f t="shared" si="14"/>
        <v>Yes</v>
      </c>
    </row>
    <row r="114" spans="1:12" x14ac:dyDescent="0.25">
      <c r="A114" s="44" t="s">
        <v>1450</v>
      </c>
      <c r="B114" s="35" t="s">
        <v>213</v>
      </c>
      <c r="C114" s="45">
        <v>994.38962966999998</v>
      </c>
      <c r="D114" s="11" t="str">
        <f t="shared" si="11"/>
        <v>N/A</v>
      </c>
      <c r="E114" s="45">
        <v>1035.2604007</v>
      </c>
      <c r="F114" s="11" t="str">
        <f t="shared" si="12"/>
        <v>N/A</v>
      </c>
      <c r="G114" s="45">
        <v>1039.7995748999999</v>
      </c>
      <c r="H114" s="11" t="str">
        <f t="shared" si="13"/>
        <v>N/A</v>
      </c>
      <c r="I114" s="12">
        <v>4.1100000000000003</v>
      </c>
      <c r="J114" s="12">
        <v>0.4385</v>
      </c>
      <c r="K114" s="43" t="s">
        <v>739</v>
      </c>
      <c r="L114" s="9" t="str">
        <f t="shared" si="14"/>
        <v>Yes</v>
      </c>
    </row>
    <row r="115" spans="1:12" ht="25" x14ac:dyDescent="0.25">
      <c r="A115" s="44" t="s">
        <v>623</v>
      </c>
      <c r="B115" s="35" t="s">
        <v>213</v>
      </c>
      <c r="C115" s="45">
        <v>567582703</v>
      </c>
      <c r="D115" s="11" t="str">
        <f t="shared" si="11"/>
        <v>N/A</v>
      </c>
      <c r="E115" s="45">
        <v>573734057</v>
      </c>
      <c r="F115" s="11" t="str">
        <f t="shared" si="12"/>
        <v>N/A</v>
      </c>
      <c r="G115" s="45">
        <v>647797816</v>
      </c>
      <c r="H115" s="11" t="str">
        <f t="shared" si="13"/>
        <v>N/A</v>
      </c>
      <c r="I115" s="12">
        <v>1.0840000000000001</v>
      </c>
      <c r="J115" s="12">
        <v>12.91</v>
      </c>
      <c r="K115" s="43" t="s">
        <v>739</v>
      </c>
      <c r="L115" s="9" t="str">
        <f t="shared" si="14"/>
        <v>Yes</v>
      </c>
    </row>
    <row r="116" spans="1:12" x14ac:dyDescent="0.25">
      <c r="A116" s="46" t="s">
        <v>624</v>
      </c>
      <c r="B116" s="36" t="s">
        <v>213</v>
      </c>
      <c r="C116" s="36">
        <v>93900</v>
      </c>
      <c r="D116" s="11" t="str">
        <f t="shared" si="11"/>
        <v>N/A</v>
      </c>
      <c r="E116" s="36">
        <v>83441</v>
      </c>
      <c r="F116" s="11" t="str">
        <f t="shared" si="12"/>
        <v>N/A</v>
      </c>
      <c r="G116" s="36">
        <v>87619</v>
      </c>
      <c r="H116" s="11" t="str">
        <f t="shared" si="13"/>
        <v>N/A</v>
      </c>
      <c r="I116" s="12">
        <v>-11.1</v>
      </c>
      <c r="J116" s="12">
        <v>5.0069999999999997</v>
      </c>
      <c r="K116" s="1" t="s">
        <v>739</v>
      </c>
      <c r="L116" s="9" t="str">
        <f t="shared" si="14"/>
        <v>Yes</v>
      </c>
    </row>
    <row r="117" spans="1:12" x14ac:dyDescent="0.25">
      <c r="A117" s="44" t="s">
        <v>1451</v>
      </c>
      <c r="B117" s="35" t="s">
        <v>213</v>
      </c>
      <c r="C117" s="45">
        <v>6044.5442278999999</v>
      </c>
      <c r="D117" s="11" t="str">
        <f t="shared" si="11"/>
        <v>N/A</v>
      </c>
      <c r="E117" s="45">
        <v>6875.9249889000002</v>
      </c>
      <c r="F117" s="11" t="str">
        <f t="shared" si="12"/>
        <v>N/A</v>
      </c>
      <c r="G117" s="45">
        <v>7393.3486573</v>
      </c>
      <c r="H117" s="11" t="str">
        <f t="shared" si="13"/>
        <v>N/A</v>
      </c>
      <c r="I117" s="12">
        <v>13.75</v>
      </c>
      <c r="J117" s="12">
        <v>7.5250000000000004</v>
      </c>
      <c r="K117" s="43" t="s">
        <v>739</v>
      </c>
      <c r="L117" s="9" t="str">
        <f t="shared" si="14"/>
        <v>Yes</v>
      </c>
    </row>
    <row r="118" spans="1:12" ht="25" x14ac:dyDescent="0.25">
      <c r="A118" s="44" t="s">
        <v>625</v>
      </c>
      <c r="B118" s="35" t="s">
        <v>213</v>
      </c>
      <c r="C118" s="45">
        <v>120304416</v>
      </c>
      <c r="D118" s="11" t="str">
        <f t="shared" si="11"/>
        <v>N/A</v>
      </c>
      <c r="E118" s="45">
        <v>117151601</v>
      </c>
      <c r="F118" s="11" t="str">
        <f t="shared" si="12"/>
        <v>N/A</v>
      </c>
      <c r="G118" s="45">
        <v>125593389</v>
      </c>
      <c r="H118" s="11" t="str">
        <f t="shared" si="13"/>
        <v>N/A</v>
      </c>
      <c r="I118" s="12">
        <v>-2.62</v>
      </c>
      <c r="J118" s="12">
        <v>7.2060000000000004</v>
      </c>
      <c r="K118" s="43" t="s">
        <v>739</v>
      </c>
      <c r="L118" s="9" t="str">
        <f t="shared" si="14"/>
        <v>Yes</v>
      </c>
    </row>
    <row r="119" spans="1:12" x14ac:dyDescent="0.25">
      <c r="A119" s="44" t="s">
        <v>626</v>
      </c>
      <c r="B119" s="35" t="s">
        <v>213</v>
      </c>
      <c r="C119" s="36">
        <v>93967</v>
      </c>
      <c r="D119" s="11" t="str">
        <f t="shared" si="11"/>
        <v>N/A</v>
      </c>
      <c r="E119" s="36">
        <v>88878</v>
      </c>
      <c r="F119" s="11" t="str">
        <f t="shared" si="12"/>
        <v>N/A</v>
      </c>
      <c r="G119" s="36">
        <v>90986</v>
      </c>
      <c r="H119" s="11" t="str">
        <f t="shared" si="13"/>
        <v>N/A</v>
      </c>
      <c r="I119" s="12">
        <v>-5.42</v>
      </c>
      <c r="J119" s="12">
        <v>2.3719999999999999</v>
      </c>
      <c r="K119" s="43" t="s">
        <v>739</v>
      </c>
      <c r="L119" s="9" t="str">
        <f t="shared" si="14"/>
        <v>Yes</v>
      </c>
    </row>
    <row r="120" spans="1:12" x14ac:dyDescent="0.25">
      <c r="A120" s="44" t="s">
        <v>1452</v>
      </c>
      <c r="B120" s="35" t="s">
        <v>213</v>
      </c>
      <c r="C120" s="45">
        <v>1280.2836741000001</v>
      </c>
      <c r="D120" s="11" t="str">
        <f t="shared" si="11"/>
        <v>N/A</v>
      </c>
      <c r="E120" s="45">
        <v>1318.1169806</v>
      </c>
      <c r="F120" s="11" t="str">
        <f t="shared" si="12"/>
        <v>N/A</v>
      </c>
      <c r="G120" s="45">
        <v>1380.3594949000001</v>
      </c>
      <c r="H120" s="11" t="str">
        <f t="shared" si="13"/>
        <v>N/A</v>
      </c>
      <c r="I120" s="12">
        <v>2.9550000000000001</v>
      </c>
      <c r="J120" s="12">
        <v>4.7220000000000004</v>
      </c>
      <c r="K120" s="43" t="s">
        <v>739</v>
      </c>
      <c r="L120" s="9" t="str">
        <f t="shared" si="14"/>
        <v>Yes</v>
      </c>
    </row>
    <row r="121" spans="1:12" ht="25" x14ac:dyDescent="0.25">
      <c r="A121" s="44" t="s">
        <v>627</v>
      </c>
      <c r="B121" s="35" t="s">
        <v>213</v>
      </c>
      <c r="C121" s="45">
        <v>9391384</v>
      </c>
      <c r="D121" s="11" t="str">
        <f t="shared" si="11"/>
        <v>N/A</v>
      </c>
      <c r="E121" s="45">
        <v>9614700</v>
      </c>
      <c r="F121" s="11" t="str">
        <f t="shared" si="12"/>
        <v>N/A</v>
      </c>
      <c r="G121" s="45">
        <v>10750796</v>
      </c>
      <c r="H121" s="11" t="str">
        <f t="shared" si="13"/>
        <v>N/A</v>
      </c>
      <c r="I121" s="12">
        <v>2.3780000000000001</v>
      </c>
      <c r="J121" s="12">
        <v>11.82</v>
      </c>
      <c r="K121" s="43" t="s">
        <v>739</v>
      </c>
      <c r="L121" s="9" t="str">
        <f t="shared" si="14"/>
        <v>Yes</v>
      </c>
    </row>
    <row r="122" spans="1:12" x14ac:dyDescent="0.25">
      <c r="A122" s="44" t="s">
        <v>628</v>
      </c>
      <c r="B122" s="35" t="s">
        <v>213</v>
      </c>
      <c r="C122" s="36">
        <v>12496</v>
      </c>
      <c r="D122" s="11" t="str">
        <f t="shared" si="11"/>
        <v>N/A</v>
      </c>
      <c r="E122" s="36">
        <v>12323</v>
      </c>
      <c r="F122" s="11" t="str">
        <f t="shared" si="12"/>
        <v>N/A</v>
      </c>
      <c r="G122" s="36">
        <v>13750</v>
      </c>
      <c r="H122" s="11" t="str">
        <f t="shared" si="13"/>
        <v>N/A</v>
      </c>
      <c r="I122" s="12">
        <v>-1.38</v>
      </c>
      <c r="J122" s="12">
        <v>11.58</v>
      </c>
      <c r="K122" s="43" t="s">
        <v>739</v>
      </c>
      <c r="L122" s="9" t="str">
        <f t="shared" si="14"/>
        <v>Yes</v>
      </c>
    </row>
    <row r="123" spans="1:12" ht="25" x14ac:dyDescent="0.25">
      <c r="A123" s="44" t="s">
        <v>1453</v>
      </c>
      <c r="B123" s="35" t="s">
        <v>213</v>
      </c>
      <c r="C123" s="45">
        <v>751.55121639000004</v>
      </c>
      <c r="D123" s="11" t="str">
        <f t="shared" si="11"/>
        <v>N/A</v>
      </c>
      <c r="E123" s="45">
        <v>780.22397144000001</v>
      </c>
      <c r="F123" s="11" t="str">
        <f t="shared" si="12"/>
        <v>N/A</v>
      </c>
      <c r="G123" s="45">
        <v>781.87607273000003</v>
      </c>
      <c r="H123" s="11" t="str">
        <f t="shared" si="13"/>
        <v>N/A</v>
      </c>
      <c r="I123" s="12">
        <v>3.8149999999999999</v>
      </c>
      <c r="J123" s="12">
        <v>0.2117</v>
      </c>
      <c r="K123" s="43" t="s">
        <v>739</v>
      </c>
      <c r="L123" s="9" t="str">
        <f t="shared" si="14"/>
        <v>Yes</v>
      </c>
    </row>
    <row r="124" spans="1:12" ht="25" x14ac:dyDescent="0.25">
      <c r="A124" s="44" t="s">
        <v>629</v>
      </c>
      <c r="B124" s="35" t="s">
        <v>213</v>
      </c>
      <c r="C124" s="45">
        <v>84594742</v>
      </c>
      <c r="D124" s="11" t="str">
        <f t="shared" si="11"/>
        <v>N/A</v>
      </c>
      <c r="E124" s="45">
        <v>72900731</v>
      </c>
      <c r="F124" s="11" t="str">
        <f t="shared" si="12"/>
        <v>N/A</v>
      </c>
      <c r="G124" s="45">
        <v>73756785</v>
      </c>
      <c r="H124" s="11" t="str">
        <f t="shared" si="13"/>
        <v>N/A</v>
      </c>
      <c r="I124" s="12">
        <v>-13.8</v>
      </c>
      <c r="J124" s="12">
        <v>1.1739999999999999</v>
      </c>
      <c r="K124" s="43" t="s">
        <v>739</v>
      </c>
      <c r="L124" s="9" t="str">
        <f t="shared" si="14"/>
        <v>Yes</v>
      </c>
    </row>
    <row r="125" spans="1:12" x14ac:dyDescent="0.25">
      <c r="A125" s="44" t="s">
        <v>630</v>
      </c>
      <c r="B125" s="35" t="s">
        <v>213</v>
      </c>
      <c r="C125" s="36">
        <v>29765</v>
      </c>
      <c r="D125" s="11" t="str">
        <f t="shared" si="11"/>
        <v>N/A</v>
      </c>
      <c r="E125" s="36">
        <v>25061</v>
      </c>
      <c r="F125" s="11" t="str">
        <f t="shared" si="12"/>
        <v>N/A</v>
      </c>
      <c r="G125" s="36">
        <v>25258</v>
      </c>
      <c r="H125" s="11" t="str">
        <f t="shared" si="13"/>
        <v>N/A</v>
      </c>
      <c r="I125" s="12">
        <v>-15.8</v>
      </c>
      <c r="J125" s="12">
        <v>0.78610000000000002</v>
      </c>
      <c r="K125" s="43" t="s">
        <v>739</v>
      </c>
      <c r="L125" s="9" t="str">
        <f t="shared" si="14"/>
        <v>Yes</v>
      </c>
    </row>
    <row r="126" spans="1:12" ht="25" x14ac:dyDescent="0.25">
      <c r="A126" s="44" t="s">
        <v>1454</v>
      </c>
      <c r="B126" s="35" t="s">
        <v>213</v>
      </c>
      <c r="C126" s="45">
        <v>2842.0877541</v>
      </c>
      <c r="D126" s="11" t="str">
        <f t="shared" si="11"/>
        <v>N/A</v>
      </c>
      <c r="E126" s="45">
        <v>2908.9314472999999</v>
      </c>
      <c r="F126" s="11" t="str">
        <f t="shared" si="12"/>
        <v>N/A</v>
      </c>
      <c r="G126" s="45">
        <v>2920.1356006000001</v>
      </c>
      <c r="H126" s="11" t="str">
        <f t="shared" si="13"/>
        <v>N/A</v>
      </c>
      <c r="I126" s="12">
        <v>2.3519999999999999</v>
      </c>
      <c r="J126" s="12">
        <v>0.38519999999999999</v>
      </c>
      <c r="K126" s="43" t="s">
        <v>739</v>
      </c>
      <c r="L126" s="9" t="str">
        <f t="shared" si="14"/>
        <v>Yes</v>
      </c>
    </row>
    <row r="127" spans="1:12" ht="25" x14ac:dyDescent="0.25">
      <c r="A127" s="44" t="s">
        <v>631</v>
      </c>
      <c r="B127" s="35" t="s">
        <v>213</v>
      </c>
      <c r="C127" s="45">
        <v>60242</v>
      </c>
      <c r="D127" s="11" t="str">
        <f t="shared" si="11"/>
        <v>N/A</v>
      </c>
      <c r="E127" s="45">
        <v>0</v>
      </c>
      <c r="F127" s="11" t="str">
        <f t="shared" si="12"/>
        <v>N/A</v>
      </c>
      <c r="G127" s="45">
        <v>0</v>
      </c>
      <c r="H127" s="11" t="str">
        <f t="shared" si="13"/>
        <v>N/A</v>
      </c>
      <c r="I127" s="12">
        <v>-100</v>
      </c>
      <c r="J127" s="12" t="s">
        <v>1746</v>
      </c>
      <c r="K127" s="43" t="s">
        <v>739</v>
      </c>
      <c r="L127" s="9" t="str">
        <f t="shared" si="14"/>
        <v>N/A</v>
      </c>
    </row>
    <row r="128" spans="1:12" x14ac:dyDescent="0.25">
      <c r="A128" s="44" t="s">
        <v>632</v>
      </c>
      <c r="B128" s="35" t="s">
        <v>213</v>
      </c>
      <c r="C128" s="36">
        <v>365</v>
      </c>
      <c r="D128" s="11" t="str">
        <f t="shared" si="11"/>
        <v>N/A</v>
      </c>
      <c r="E128" s="36">
        <v>0</v>
      </c>
      <c r="F128" s="11" t="str">
        <f t="shared" si="12"/>
        <v>N/A</v>
      </c>
      <c r="G128" s="36">
        <v>0</v>
      </c>
      <c r="H128" s="11" t="str">
        <f t="shared" si="13"/>
        <v>N/A</v>
      </c>
      <c r="I128" s="12">
        <v>-100</v>
      </c>
      <c r="J128" s="12" t="s">
        <v>1746</v>
      </c>
      <c r="K128" s="43" t="s">
        <v>739</v>
      </c>
      <c r="L128" s="9" t="str">
        <f t="shared" si="14"/>
        <v>N/A</v>
      </c>
    </row>
    <row r="129" spans="1:12" ht="25" x14ac:dyDescent="0.25">
      <c r="A129" s="44" t="s">
        <v>1455</v>
      </c>
      <c r="B129" s="35" t="s">
        <v>213</v>
      </c>
      <c r="C129" s="45">
        <v>165.04657534</v>
      </c>
      <c r="D129" s="11" t="str">
        <f t="shared" si="11"/>
        <v>N/A</v>
      </c>
      <c r="E129" s="45" t="s">
        <v>1746</v>
      </c>
      <c r="F129" s="11" t="str">
        <f t="shared" si="12"/>
        <v>N/A</v>
      </c>
      <c r="G129" s="45" t="s">
        <v>1746</v>
      </c>
      <c r="H129" s="11" t="str">
        <f t="shared" si="13"/>
        <v>N/A</v>
      </c>
      <c r="I129" s="12" t="s">
        <v>1746</v>
      </c>
      <c r="J129" s="12" t="s">
        <v>1746</v>
      </c>
      <c r="K129" s="43" t="s">
        <v>739</v>
      </c>
      <c r="L129" s="9" t="str">
        <f t="shared" si="14"/>
        <v>N/A</v>
      </c>
    </row>
    <row r="130" spans="1:12" ht="25" x14ac:dyDescent="0.25">
      <c r="A130" s="44" t="s">
        <v>633</v>
      </c>
      <c r="B130" s="35" t="s">
        <v>213</v>
      </c>
      <c r="C130" s="45">
        <v>2355162</v>
      </c>
      <c r="D130" s="11" t="str">
        <f t="shared" si="11"/>
        <v>N/A</v>
      </c>
      <c r="E130" s="45">
        <v>2803011</v>
      </c>
      <c r="F130" s="11" t="str">
        <f t="shared" si="12"/>
        <v>N/A</v>
      </c>
      <c r="G130" s="45">
        <v>2947230</v>
      </c>
      <c r="H130" s="11" t="str">
        <f t="shared" si="13"/>
        <v>N/A</v>
      </c>
      <c r="I130" s="12">
        <v>19.02</v>
      </c>
      <c r="J130" s="12">
        <v>5.1449999999999996</v>
      </c>
      <c r="K130" s="43" t="s">
        <v>739</v>
      </c>
      <c r="L130" s="9" t="str">
        <f t="shared" si="14"/>
        <v>Yes</v>
      </c>
    </row>
    <row r="131" spans="1:12" x14ac:dyDescent="0.25">
      <c r="A131" s="44" t="s">
        <v>634</v>
      </c>
      <c r="B131" s="35" t="s">
        <v>213</v>
      </c>
      <c r="C131" s="36">
        <v>13219</v>
      </c>
      <c r="D131" s="11" t="str">
        <f t="shared" si="11"/>
        <v>N/A</v>
      </c>
      <c r="E131" s="36">
        <v>14206</v>
      </c>
      <c r="F131" s="11" t="str">
        <f t="shared" si="12"/>
        <v>N/A</v>
      </c>
      <c r="G131" s="36">
        <v>13270</v>
      </c>
      <c r="H131" s="11" t="str">
        <f t="shared" si="13"/>
        <v>N/A</v>
      </c>
      <c r="I131" s="12">
        <v>7.4669999999999996</v>
      </c>
      <c r="J131" s="12">
        <v>-6.59</v>
      </c>
      <c r="K131" s="43" t="s">
        <v>739</v>
      </c>
      <c r="L131" s="9" t="str">
        <f t="shared" si="14"/>
        <v>Yes</v>
      </c>
    </row>
    <row r="132" spans="1:12" ht="25" x14ac:dyDescent="0.25">
      <c r="A132" s="44" t="s">
        <v>1456</v>
      </c>
      <c r="B132" s="35" t="s">
        <v>213</v>
      </c>
      <c r="C132" s="45">
        <v>178.16491414000001</v>
      </c>
      <c r="D132" s="11" t="str">
        <f t="shared" si="11"/>
        <v>N/A</v>
      </c>
      <c r="E132" s="45">
        <v>197.31176966999999</v>
      </c>
      <c r="F132" s="11" t="str">
        <f t="shared" si="12"/>
        <v>N/A</v>
      </c>
      <c r="G132" s="45">
        <v>222.09721175999999</v>
      </c>
      <c r="H132" s="11" t="str">
        <f t="shared" si="13"/>
        <v>N/A</v>
      </c>
      <c r="I132" s="12">
        <v>10.75</v>
      </c>
      <c r="J132" s="12">
        <v>12.56</v>
      </c>
      <c r="K132" s="43" t="s">
        <v>739</v>
      </c>
      <c r="L132" s="9" t="str">
        <f t="shared" si="14"/>
        <v>Yes</v>
      </c>
    </row>
    <row r="133" spans="1:12" x14ac:dyDescent="0.25">
      <c r="A133" s="44" t="s">
        <v>635</v>
      </c>
      <c r="B133" s="35" t="s">
        <v>213</v>
      </c>
      <c r="C133" s="45">
        <v>97468431</v>
      </c>
      <c r="D133" s="11" t="str">
        <f t="shared" si="11"/>
        <v>N/A</v>
      </c>
      <c r="E133" s="45">
        <v>75964874</v>
      </c>
      <c r="F133" s="11" t="str">
        <f t="shared" si="12"/>
        <v>N/A</v>
      </c>
      <c r="G133" s="45">
        <v>90776491</v>
      </c>
      <c r="H133" s="11" t="str">
        <f t="shared" si="13"/>
        <v>N/A</v>
      </c>
      <c r="I133" s="12">
        <v>-22.1</v>
      </c>
      <c r="J133" s="12">
        <v>19.5</v>
      </c>
      <c r="K133" s="43" t="s">
        <v>739</v>
      </c>
      <c r="L133" s="9" t="str">
        <f t="shared" si="14"/>
        <v>Yes</v>
      </c>
    </row>
    <row r="134" spans="1:12" x14ac:dyDescent="0.25">
      <c r="A134" s="44" t="s">
        <v>636</v>
      </c>
      <c r="B134" s="35" t="s">
        <v>213</v>
      </c>
      <c r="C134" s="36">
        <v>6295</v>
      </c>
      <c r="D134" s="11" t="str">
        <f t="shared" si="11"/>
        <v>N/A</v>
      </c>
      <c r="E134" s="36">
        <v>3468</v>
      </c>
      <c r="F134" s="11" t="str">
        <f t="shared" si="12"/>
        <v>N/A</v>
      </c>
      <c r="G134" s="36">
        <v>4698</v>
      </c>
      <c r="H134" s="11" t="str">
        <f t="shared" si="13"/>
        <v>N/A</v>
      </c>
      <c r="I134" s="12">
        <v>-44.9</v>
      </c>
      <c r="J134" s="12">
        <v>35.47</v>
      </c>
      <c r="K134" s="43" t="s">
        <v>739</v>
      </c>
      <c r="L134" s="9" t="str">
        <f t="shared" si="14"/>
        <v>No</v>
      </c>
    </row>
    <row r="135" spans="1:12" x14ac:dyDescent="0.25">
      <c r="A135" s="44" t="s">
        <v>1457</v>
      </c>
      <c r="B135" s="35" t="s">
        <v>213</v>
      </c>
      <c r="C135" s="45">
        <v>15483.467989999999</v>
      </c>
      <c r="D135" s="11" t="str">
        <f t="shared" si="11"/>
        <v>N/A</v>
      </c>
      <c r="E135" s="45">
        <v>21904.519607999999</v>
      </c>
      <c r="F135" s="11" t="str">
        <f t="shared" si="12"/>
        <v>N/A</v>
      </c>
      <c r="G135" s="45">
        <v>19322.369306000001</v>
      </c>
      <c r="H135" s="11" t="str">
        <f t="shared" si="13"/>
        <v>N/A</v>
      </c>
      <c r="I135" s="12">
        <v>41.47</v>
      </c>
      <c r="J135" s="12">
        <v>-11.8</v>
      </c>
      <c r="K135" s="43" t="s">
        <v>739</v>
      </c>
      <c r="L135" s="9" t="str">
        <f t="shared" si="14"/>
        <v>Yes</v>
      </c>
    </row>
    <row r="136" spans="1:12" ht="25" x14ac:dyDescent="0.25">
      <c r="A136" s="44" t="s">
        <v>637</v>
      </c>
      <c r="B136" s="35" t="s">
        <v>213</v>
      </c>
      <c r="C136" s="45">
        <v>3643526</v>
      </c>
      <c r="D136" s="11" t="str">
        <f t="shared" si="11"/>
        <v>N/A</v>
      </c>
      <c r="E136" s="45">
        <v>4402696</v>
      </c>
      <c r="F136" s="11" t="str">
        <f t="shared" si="12"/>
        <v>N/A</v>
      </c>
      <c r="G136" s="45">
        <v>4857753</v>
      </c>
      <c r="H136" s="11" t="str">
        <f t="shared" si="13"/>
        <v>N/A</v>
      </c>
      <c r="I136" s="12">
        <v>20.84</v>
      </c>
      <c r="J136" s="12">
        <v>10.34</v>
      </c>
      <c r="K136" s="43" t="s">
        <v>739</v>
      </c>
      <c r="L136" s="9" t="str">
        <f>IF(J136="Div by 0", "N/A", IF(OR(J136="N/A",K136="N/A"),"N/A", IF(J136&gt;VALUE(MID(K136,1,2)), "No", IF(J136&lt;-1*VALUE(MID(K136,1,2)), "No", "Yes"))))</f>
        <v>Yes</v>
      </c>
    </row>
    <row r="137" spans="1:12" x14ac:dyDescent="0.25">
      <c r="A137" s="44" t="s">
        <v>638</v>
      </c>
      <c r="B137" s="35" t="s">
        <v>213</v>
      </c>
      <c r="C137" s="36">
        <v>50421</v>
      </c>
      <c r="D137" s="11" t="str">
        <f t="shared" si="11"/>
        <v>N/A</v>
      </c>
      <c r="E137" s="36">
        <v>56803</v>
      </c>
      <c r="F137" s="11" t="str">
        <f t="shared" si="12"/>
        <v>N/A</v>
      </c>
      <c r="G137" s="36">
        <v>60572</v>
      </c>
      <c r="H137" s="11" t="str">
        <f t="shared" si="13"/>
        <v>N/A</v>
      </c>
      <c r="I137" s="12">
        <v>12.66</v>
      </c>
      <c r="J137" s="12">
        <v>6.6349999999999998</v>
      </c>
      <c r="K137" s="43" t="s">
        <v>739</v>
      </c>
      <c r="L137" s="9" t="str">
        <f t="shared" ref="L137:L141" si="15">IF(J137="Div by 0", "N/A", IF(OR(J137="N/A",K137="N/A"),"N/A", IF(J137&gt;VALUE(MID(K137,1,2)), "No", IF(J137&lt;-1*VALUE(MID(K137,1,2)), "No", "Yes"))))</f>
        <v>Yes</v>
      </c>
    </row>
    <row r="138" spans="1:12" ht="25" x14ac:dyDescent="0.25">
      <c r="A138" s="44" t="s">
        <v>1458</v>
      </c>
      <c r="B138" s="35" t="s">
        <v>213</v>
      </c>
      <c r="C138" s="45">
        <v>72.262073341999994</v>
      </c>
      <c r="D138" s="11" t="str">
        <f t="shared" si="11"/>
        <v>N/A</v>
      </c>
      <c r="E138" s="45">
        <v>77.50815978</v>
      </c>
      <c r="F138" s="11" t="str">
        <f t="shared" si="12"/>
        <v>N/A</v>
      </c>
      <c r="G138" s="45">
        <v>80.197995774000006</v>
      </c>
      <c r="H138" s="11" t="str">
        <f t="shared" si="13"/>
        <v>N/A</v>
      </c>
      <c r="I138" s="12">
        <v>7.26</v>
      </c>
      <c r="J138" s="12">
        <v>3.47</v>
      </c>
      <c r="K138" s="43" t="s">
        <v>739</v>
      </c>
      <c r="L138" s="9" t="str">
        <f t="shared" si="15"/>
        <v>Yes</v>
      </c>
    </row>
    <row r="139" spans="1:12" ht="25" x14ac:dyDescent="0.25">
      <c r="A139" s="44" t="s">
        <v>639</v>
      </c>
      <c r="B139" s="35" t="s">
        <v>213</v>
      </c>
      <c r="C139" s="45">
        <v>0</v>
      </c>
      <c r="D139" s="11" t="str">
        <f t="shared" si="11"/>
        <v>N/A</v>
      </c>
      <c r="E139" s="45">
        <v>0</v>
      </c>
      <c r="F139" s="11" t="str">
        <f t="shared" si="12"/>
        <v>N/A</v>
      </c>
      <c r="G139" s="45">
        <v>0</v>
      </c>
      <c r="H139" s="11" t="str">
        <f t="shared" si="13"/>
        <v>N/A</v>
      </c>
      <c r="I139" s="12" t="s">
        <v>1746</v>
      </c>
      <c r="J139" s="12" t="s">
        <v>1746</v>
      </c>
      <c r="K139" s="43" t="s">
        <v>739</v>
      </c>
      <c r="L139" s="9" t="str">
        <f t="shared" si="15"/>
        <v>N/A</v>
      </c>
    </row>
    <row r="140" spans="1:12" x14ac:dyDescent="0.25">
      <c r="A140" s="44" t="s">
        <v>640</v>
      </c>
      <c r="B140" s="35" t="s">
        <v>213</v>
      </c>
      <c r="C140" s="36">
        <v>0</v>
      </c>
      <c r="D140" s="11" t="str">
        <f t="shared" si="11"/>
        <v>N/A</v>
      </c>
      <c r="E140" s="36">
        <v>0</v>
      </c>
      <c r="F140" s="11" t="str">
        <f t="shared" si="12"/>
        <v>N/A</v>
      </c>
      <c r="G140" s="36">
        <v>0</v>
      </c>
      <c r="H140" s="11" t="str">
        <f t="shared" si="13"/>
        <v>N/A</v>
      </c>
      <c r="I140" s="12" t="s">
        <v>1746</v>
      </c>
      <c r="J140" s="12" t="s">
        <v>1746</v>
      </c>
      <c r="K140" s="43" t="s">
        <v>739</v>
      </c>
      <c r="L140" s="9" t="str">
        <f t="shared" si="15"/>
        <v>N/A</v>
      </c>
    </row>
    <row r="141" spans="1:12" ht="25" x14ac:dyDescent="0.25">
      <c r="A141" s="44" t="s">
        <v>1459</v>
      </c>
      <c r="B141" s="35" t="s">
        <v>213</v>
      </c>
      <c r="C141" s="45" t="s">
        <v>1746</v>
      </c>
      <c r="D141" s="11" t="str">
        <f t="shared" si="11"/>
        <v>N/A</v>
      </c>
      <c r="E141" s="45" t="s">
        <v>1746</v>
      </c>
      <c r="F141" s="11" t="str">
        <f t="shared" si="12"/>
        <v>N/A</v>
      </c>
      <c r="G141" s="45" t="s">
        <v>1746</v>
      </c>
      <c r="H141" s="11" t="str">
        <f t="shared" si="13"/>
        <v>N/A</v>
      </c>
      <c r="I141" s="12" t="s">
        <v>1746</v>
      </c>
      <c r="J141" s="12" t="s">
        <v>1746</v>
      </c>
      <c r="K141" s="43" t="s">
        <v>739</v>
      </c>
      <c r="L141" s="9" t="str">
        <f t="shared" si="15"/>
        <v>N/A</v>
      </c>
    </row>
    <row r="142" spans="1:12" ht="25" x14ac:dyDescent="0.25">
      <c r="A142" s="44" t="s">
        <v>641</v>
      </c>
      <c r="B142" s="35" t="s">
        <v>213</v>
      </c>
      <c r="C142" s="45">
        <v>76042902</v>
      </c>
      <c r="D142" s="11" t="str">
        <f t="shared" si="11"/>
        <v>N/A</v>
      </c>
      <c r="E142" s="45">
        <v>76466080</v>
      </c>
      <c r="F142" s="11" t="str">
        <f t="shared" si="12"/>
        <v>N/A</v>
      </c>
      <c r="G142" s="45">
        <v>82615004</v>
      </c>
      <c r="H142" s="11" t="str">
        <f t="shared" si="13"/>
        <v>N/A</v>
      </c>
      <c r="I142" s="12">
        <v>0.55649999999999999</v>
      </c>
      <c r="J142" s="12">
        <v>8.0410000000000004</v>
      </c>
      <c r="K142" s="43" t="s">
        <v>739</v>
      </c>
      <c r="L142" s="9" t="str">
        <f t="shared" ref="L142:L153" si="16">IF(J142="Div by 0", "N/A", IF(K142="N/A","N/A", IF(J142&gt;VALUE(MID(K142,1,2)), "No", IF(J142&lt;-1*VALUE(MID(K142,1,2)), "No", "Yes"))))</f>
        <v>Yes</v>
      </c>
    </row>
    <row r="143" spans="1:12" x14ac:dyDescent="0.25">
      <c r="A143" s="44" t="s">
        <v>642</v>
      </c>
      <c r="B143" s="35" t="s">
        <v>213</v>
      </c>
      <c r="C143" s="36">
        <v>181513</v>
      </c>
      <c r="D143" s="11" t="str">
        <f t="shared" si="11"/>
        <v>N/A</v>
      </c>
      <c r="E143" s="36">
        <v>176785</v>
      </c>
      <c r="F143" s="11" t="str">
        <f t="shared" si="12"/>
        <v>N/A</v>
      </c>
      <c r="G143" s="36">
        <v>178279</v>
      </c>
      <c r="H143" s="11" t="str">
        <f t="shared" si="13"/>
        <v>N/A</v>
      </c>
      <c r="I143" s="12">
        <v>-2.6</v>
      </c>
      <c r="J143" s="12">
        <v>0.84509999999999996</v>
      </c>
      <c r="K143" s="43" t="s">
        <v>739</v>
      </c>
      <c r="L143" s="9" t="str">
        <f t="shared" si="16"/>
        <v>Yes</v>
      </c>
    </row>
    <row r="144" spans="1:12" ht="25" x14ac:dyDescent="0.25">
      <c r="A144" s="44" t="s">
        <v>1460</v>
      </c>
      <c r="B144" s="35" t="s">
        <v>213</v>
      </c>
      <c r="C144" s="45">
        <v>418.93915035999999</v>
      </c>
      <c r="D144" s="11" t="str">
        <f t="shared" si="11"/>
        <v>N/A</v>
      </c>
      <c r="E144" s="45">
        <v>432.53714965</v>
      </c>
      <c r="F144" s="11" t="str">
        <f t="shared" si="12"/>
        <v>N/A</v>
      </c>
      <c r="G144" s="45">
        <v>463.40289096999999</v>
      </c>
      <c r="H144" s="11" t="str">
        <f t="shared" si="13"/>
        <v>N/A</v>
      </c>
      <c r="I144" s="12">
        <v>3.246</v>
      </c>
      <c r="J144" s="12">
        <v>7.1360000000000001</v>
      </c>
      <c r="K144" s="43" t="s">
        <v>739</v>
      </c>
      <c r="L144" s="9" t="str">
        <f t="shared" si="16"/>
        <v>Yes</v>
      </c>
    </row>
    <row r="145" spans="1:12" ht="25" x14ac:dyDescent="0.25">
      <c r="A145" s="44" t="s">
        <v>643</v>
      </c>
      <c r="B145" s="35" t="s">
        <v>213</v>
      </c>
      <c r="C145" s="45">
        <v>681577018</v>
      </c>
      <c r="D145" s="11" t="str">
        <f t="shared" ref="D145:D153" si="17">IF($B145="N/A","N/A",IF(C145&gt;10,"No",IF(C145&lt;-10,"No","Yes")))</f>
        <v>N/A</v>
      </c>
      <c r="E145" s="45">
        <v>620903315</v>
      </c>
      <c r="F145" s="11" t="str">
        <f t="shared" ref="F145:F153" si="18">IF($B145="N/A","N/A",IF(E145&gt;10,"No",IF(E145&lt;-10,"No","Yes")))</f>
        <v>N/A</v>
      </c>
      <c r="G145" s="45">
        <v>665911941</v>
      </c>
      <c r="H145" s="11" t="str">
        <f t="shared" ref="H145:H153" si="19">IF($B145="N/A","N/A",IF(G145&gt;10,"No",IF(G145&lt;-10,"No","Yes")))</f>
        <v>N/A</v>
      </c>
      <c r="I145" s="12">
        <v>-8.9</v>
      </c>
      <c r="J145" s="12">
        <v>7.2489999999999997</v>
      </c>
      <c r="K145" s="43" t="s">
        <v>739</v>
      </c>
      <c r="L145" s="9" t="str">
        <f t="shared" si="16"/>
        <v>Yes</v>
      </c>
    </row>
    <row r="146" spans="1:12" x14ac:dyDescent="0.25">
      <c r="A146" s="44" t="s">
        <v>644</v>
      </c>
      <c r="B146" s="35" t="s">
        <v>213</v>
      </c>
      <c r="C146" s="36">
        <v>14047</v>
      </c>
      <c r="D146" s="11" t="str">
        <f t="shared" si="17"/>
        <v>N/A</v>
      </c>
      <c r="E146" s="36">
        <v>13816</v>
      </c>
      <c r="F146" s="11" t="str">
        <f t="shared" si="18"/>
        <v>N/A</v>
      </c>
      <c r="G146" s="36">
        <v>15299</v>
      </c>
      <c r="H146" s="11" t="str">
        <f t="shared" si="19"/>
        <v>N/A</v>
      </c>
      <c r="I146" s="12">
        <v>-1.64</v>
      </c>
      <c r="J146" s="12">
        <v>10.73</v>
      </c>
      <c r="K146" s="43" t="s">
        <v>739</v>
      </c>
      <c r="L146" s="9" t="str">
        <f t="shared" si="16"/>
        <v>Yes</v>
      </c>
    </row>
    <row r="147" spans="1:12" ht="25" x14ac:dyDescent="0.25">
      <c r="A147" s="44" t="s">
        <v>1461</v>
      </c>
      <c r="B147" s="35" t="s">
        <v>213</v>
      </c>
      <c r="C147" s="45">
        <v>48521.180181000003</v>
      </c>
      <c r="D147" s="11" t="str">
        <f t="shared" si="17"/>
        <v>N/A</v>
      </c>
      <c r="E147" s="45">
        <v>44940.888463000003</v>
      </c>
      <c r="F147" s="11" t="str">
        <f t="shared" si="18"/>
        <v>N/A</v>
      </c>
      <c r="G147" s="45">
        <v>43526.501144000002</v>
      </c>
      <c r="H147" s="11" t="str">
        <f t="shared" si="19"/>
        <v>N/A</v>
      </c>
      <c r="I147" s="12">
        <v>-7.38</v>
      </c>
      <c r="J147" s="12">
        <v>-3.15</v>
      </c>
      <c r="K147" s="43" t="s">
        <v>739</v>
      </c>
      <c r="L147" s="9" t="str">
        <f t="shared" si="16"/>
        <v>Yes</v>
      </c>
    </row>
    <row r="148" spans="1:12" ht="25" x14ac:dyDescent="0.25">
      <c r="A148" s="44" t="s">
        <v>645</v>
      </c>
      <c r="B148" s="35" t="s">
        <v>213</v>
      </c>
      <c r="C148" s="45">
        <v>224529800</v>
      </c>
      <c r="D148" s="11" t="str">
        <f t="shared" si="17"/>
        <v>N/A</v>
      </c>
      <c r="E148" s="45">
        <v>232039708</v>
      </c>
      <c r="F148" s="11" t="str">
        <f t="shared" si="18"/>
        <v>N/A</v>
      </c>
      <c r="G148" s="45">
        <v>263289530</v>
      </c>
      <c r="H148" s="11" t="str">
        <f t="shared" si="19"/>
        <v>N/A</v>
      </c>
      <c r="I148" s="12">
        <v>3.3450000000000002</v>
      </c>
      <c r="J148" s="12">
        <v>13.47</v>
      </c>
      <c r="K148" s="43" t="s">
        <v>739</v>
      </c>
      <c r="L148" s="9" t="str">
        <f t="shared" si="16"/>
        <v>Yes</v>
      </c>
    </row>
    <row r="149" spans="1:12" x14ac:dyDescent="0.25">
      <c r="A149" s="44" t="s">
        <v>646</v>
      </c>
      <c r="B149" s="35" t="s">
        <v>213</v>
      </c>
      <c r="C149" s="36">
        <v>193289</v>
      </c>
      <c r="D149" s="11" t="str">
        <f t="shared" si="17"/>
        <v>N/A</v>
      </c>
      <c r="E149" s="36">
        <v>167193</v>
      </c>
      <c r="F149" s="11" t="str">
        <f t="shared" si="18"/>
        <v>N/A</v>
      </c>
      <c r="G149" s="36">
        <v>179065</v>
      </c>
      <c r="H149" s="11" t="str">
        <f t="shared" si="19"/>
        <v>N/A</v>
      </c>
      <c r="I149" s="12">
        <v>-13.5</v>
      </c>
      <c r="J149" s="12">
        <v>7.101</v>
      </c>
      <c r="K149" s="43" t="s">
        <v>739</v>
      </c>
      <c r="L149" s="9" t="str">
        <f t="shared" si="16"/>
        <v>Yes</v>
      </c>
    </row>
    <row r="150" spans="1:12" ht="25" x14ac:dyDescent="0.25">
      <c r="A150" s="44" t="s">
        <v>1462</v>
      </c>
      <c r="B150" s="35" t="s">
        <v>213</v>
      </c>
      <c r="C150" s="45">
        <v>1161.6274077</v>
      </c>
      <c r="D150" s="11" t="str">
        <f t="shared" si="17"/>
        <v>N/A</v>
      </c>
      <c r="E150" s="45">
        <v>1387.8554005999999</v>
      </c>
      <c r="F150" s="11" t="str">
        <f t="shared" si="18"/>
        <v>N/A</v>
      </c>
      <c r="G150" s="45">
        <v>1470.3573004</v>
      </c>
      <c r="H150" s="11" t="str">
        <f t="shared" si="19"/>
        <v>N/A</v>
      </c>
      <c r="I150" s="12">
        <v>19.48</v>
      </c>
      <c r="J150" s="12">
        <v>5.9450000000000003</v>
      </c>
      <c r="K150" s="43" t="s">
        <v>739</v>
      </c>
      <c r="L150" s="9" t="str">
        <f t="shared" si="16"/>
        <v>Yes</v>
      </c>
    </row>
    <row r="151" spans="1:12" ht="25" x14ac:dyDescent="0.25">
      <c r="A151" s="44" t="s">
        <v>647</v>
      </c>
      <c r="B151" s="35" t="s">
        <v>213</v>
      </c>
      <c r="C151" s="45">
        <v>101092793</v>
      </c>
      <c r="D151" s="11" t="str">
        <f t="shared" si="17"/>
        <v>N/A</v>
      </c>
      <c r="E151" s="45">
        <v>99261330</v>
      </c>
      <c r="F151" s="11" t="str">
        <f t="shared" si="18"/>
        <v>N/A</v>
      </c>
      <c r="G151" s="45">
        <v>109482955</v>
      </c>
      <c r="H151" s="11" t="str">
        <f t="shared" si="19"/>
        <v>N/A</v>
      </c>
      <c r="I151" s="12">
        <v>-1.81</v>
      </c>
      <c r="J151" s="12">
        <v>10.3</v>
      </c>
      <c r="K151" s="43" t="s">
        <v>739</v>
      </c>
      <c r="L151" s="9" t="str">
        <f t="shared" si="16"/>
        <v>Yes</v>
      </c>
    </row>
    <row r="152" spans="1:12" x14ac:dyDescent="0.25">
      <c r="A152" s="44" t="s">
        <v>648</v>
      </c>
      <c r="B152" s="35" t="s">
        <v>213</v>
      </c>
      <c r="C152" s="36">
        <v>11362</v>
      </c>
      <c r="D152" s="11" t="str">
        <f t="shared" si="17"/>
        <v>N/A</v>
      </c>
      <c r="E152" s="36">
        <v>10733</v>
      </c>
      <c r="F152" s="11" t="str">
        <f t="shared" si="18"/>
        <v>N/A</v>
      </c>
      <c r="G152" s="36">
        <v>11401</v>
      </c>
      <c r="H152" s="11" t="str">
        <f t="shared" si="19"/>
        <v>N/A</v>
      </c>
      <c r="I152" s="12">
        <v>-5.54</v>
      </c>
      <c r="J152" s="12">
        <v>6.2240000000000002</v>
      </c>
      <c r="K152" s="43" t="s">
        <v>739</v>
      </c>
      <c r="L152" s="9" t="str">
        <f t="shared" si="16"/>
        <v>Yes</v>
      </c>
    </row>
    <row r="153" spans="1:12" ht="25" x14ac:dyDescent="0.25">
      <c r="A153" s="44" t="s">
        <v>1463</v>
      </c>
      <c r="B153" s="35" t="s">
        <v>213</v>
      </c>
      <c r="C153" s="45">
        <v>8897.4470163999995</v>
      </c>
      <c r="D153" s="11" t="str">
        <f t="shared" si="17"/>
        <v>N/A</v>
      </c>
      <c r="E153" s="45">
        <v>9248.2372123000005</v>
      </c>
      <c r="F153" s="11" t="str">
        <f t="shared" si="18"/>
        <v>N/A</v>
      </c>
      <c r="G153" s="45">
        <v>9602.9256205999991</v>
      </c>
      <c r="H153" s="11" t="str">
        <f t="shared" si="19"/>
        <v>N/A</v>
      </c>
      <c r="I153" s="12">
        <v>3.9430000000000001</v>
      </c>
      <c r="J153" s="12">
        <v>3.835</v>
      </c>
      <c r="K153" s="43" t="s">
        <v>739</v>
      </c>
      <c r="L153" s="9" t="str">
        <f t="shared" si="16"/>
        <v>Yes</v>
      </c>
    </row>
    <row r="154" spans="1:12" x14ac:dyDescent="0.25">
      <c r="A154" s="44" t="s">
        <v>1529</v>
      </c>
      <c r="B154" s="35" t="s">
        <v>213</v>
      </c>
      <c r="C154" s="45">
        <v>615.52111986</v>
      </c>
      <c r="D154" s="11" t="str">
        <f t="shared" ref="D154:D173" si="20">IF($B154="N/A","N/A",IF(C154&gt;10,"No",IF(C154&lt;-10,"No","Yes")))</f>
        <v>N/A</v>
      </c>
      <c r="E154" s="45">
        <v>645.80944692000003</v>
      </c>
      <c r="F154" s="11" t="str">
        <f t="shared" ref="F154:F173" si="21">IF($B154="N/A","N/A",IF(E154&gt;10,"No",IF(E154&lt;-10,"No","Yes")))</f>
        <v>N/A</v>
      </c>
      <c r="G154" s="45">
        <v>590.62150809000002</v>
      </c>
      <c r="H154" s="11" t="str">
        <f t="shared" ref="H154:H173" si="22">IF($B154="N/A","N/A",IF(G154&gt;10,"No",IF(G154&lt;-10,"No","Yes")))</f>
        <v>N/A</v>
      </c>
      <c r="I154" s="12">
        <v>4.9210000000000003</v>
      </c>
      <c r="J154" s="12">
        <v>-8.5500000000000007</v>
      </c>
      <c r="K154" s="43" t="s">
        <v>739</v>
      </c>
      <c r="L154" s="9" t="str">
        <f t="shared" ref="L154:L173" si="23">IF(J154="Div by 0", "N/A", IF(K154="N/A","N/A", IF(J154&gt;VALUE(MID(K154,1,2)), "No", IF(J154&lt;-1*VALUE(MID(K154,1,2)), "No", "Yes"))))</f>
        <v>Yes</v>
      </c>
    </row>
    <row r="155" spans="1:12" x14ac:dyDescent="0.25">
      <c r="A155" s="47" t="s">
        <v>1530</v>
      </c>
      <c r="B155" s="35" t="s">
        <v>213</v>
      </c>
      <c r="C155" s="45">
        <v>285.79399705999998</v>
      </c>
      <c r="D155" s="11" t="str">
        <f t="shared" si="20"/>
        <v>N/A</v>
      </c>
      <c r="E155" s="45">
        <v>286.77307332999999</v>
      </c>
      <c r="F155" s="11" t="str">
        <f t="shared" si="21"/>
        <v>N/A</v>
      </c>
      <c r="G155" s="45">
        <v>259.07798034000001</v>
      </c>
      <c r="H155" s="11" t="str">
        <f t="shared" si="22"/>
        <v>N/A</v>
      </c>
      <c r="I155" s="12">
        <v>0.34260000000000002</v>
      </c>
      <c r="J155" s="12">
        <v>-9.66</v>
      </c>
      <c r="K155" s="43" t="s">
        <v>739</v>
      </c>
      <c r="L155" s="9" t="str">
        <f t="shared" si="23"/>
        <v>Yes</v>
      </c>
    </row>
    <row r="156" spans="1:12" x14ac:dyDescent="0.25">
      <c r="A156" s="47" t="s">
        <v>1531</v>
      </c>
      <c r="B156" s="35" t="s">
        <v>213</v>
      </c>
      <c r="C156" s="45">
        <v>1133.3507681000001</v>
      </c>
      <c r="D156" s="11" t="str">
        <f t="shared" si="20"/>
        <v>N/A</v>
      </c>
      <c r="E156" s="45">
        <v>869.97159930999999</v>
      </c>
      <c r="F156" s="11" t="str">
        <f t="shared" si="21"/>
        <v>N/A</v>
      </c>
      <c r="G156" s="45">
        <v>777.40080416000001</v>
      </c>
      <c r="H156" s="11" t="str">
        <f t="shared" si="22"/>
        <v>N/A</v>
      </c>
      <c r="I156" s="12">
        <v>-23.2</v>
      </c>
      <c r="J156" s="12">
        <v>-10.6</v>
      </c>
      <c r="K156" s="43" t="s">
        <v>739</v>
      </c>
      <c r="L156" s="9" t="str">
        <f t="shared" si="23"/>
        <v>Yes</v>
      </c>
    </row>
    <row r="157" spans="1:12" x14ac:dyDescent="0.25">
      <c r="A157" s="47" t="s">
        <v>1532</v>
      </c>
      <c r="B157" s="35" t="s">
        <v>213</v>
      </c>
      <c r="C157" s="45">
        <v>515.05186790000005</v>
      </c>
      <c r="D157" s="11" t="str">
        <f t="shared" si="20"/>
        <v>N/A</v>
      </c>
      <c r="E157" s="45">
        <v>597.19300125999996</v>
      </c>
      <c r="F157" s="11" t="str">
        <f t="shared" si="21"/>
        <v>N/A</v>
      </c>
      <c r="G157" s="45">
        <v>603.91416193999999</v>
      </c>
      <c r="H157" s="11" t="str">
        <f t="shared" si="22"/>
        <v>N/A</v>
      </c>
      <c r="I157" s="12">
        <v>15.95</v>
      </c>
      <c r="J157" s="12">
        <v>1.125</v>
      </c>
      <c r="K157" s="43" t="s">
        <v>739</v>
      </c>
      <c r="L157" s="9" t="str">
        <f t="shared" si="23"/>
        <v>Yes</v>
      </c>
    </row>
    <row r="158" spans="1:12" x14ac:dyDescent="0.25">
      <c r="A158" s="47" t="s">
        <v>1533</v>
      </c>
      <c r="B158" s="35" t="s">
        <v>213</v>
      </c>
      <c r="C158" s="45">
        <v>427.04885709000001</v>
      </c>
      <c r="D158" s="11" t="str">
        <f t="shared" si="20"/>
        <v>N/A</v>
      </c>
      <c r="E158" s="45">
        <v>599.90230508000002</v>
      </c>
      <c r="F158" s="11" t="str">
        <f t="shared" si="21"/>
        <v>N/A</v>
      </c>
      <c r="G158" s="45">
        <v>517.43225286999996</v>
      </c>
      <c r="H158" s="11" t="str">
        <f t="shared" si="22"/>
        <v>N/A</v>
      </c>
      <c r="I158" s="12">
        <v>40.479999999999997</v>
      </c>
      <c r="J158" s="12">
        <v>-13.7</v>
      </c>
      <c r="K158" s="43" t="s">
        <v>739</v>
      </c>
      <c r="L158" s="9" t="str">
        <f t="shared" si="23"/>
        <v>Yes</v>
      </c>
    </row>
    <row r="159" spans="1:12" x14ac:dyDescent="0.25">
      <c r="A159" s="44" t="s">
        <v>1534</v>
      </c>
      <c r="B159" s="35" t="s">
        <v>213</v>
      </c>
      <c r="C159" s="45">
        <v>2537.2215706000002</v>
      </c>
      <c r="D159" s="11" t="str">
        <f t="shared" si="20"/>
        <v>N/A</v>
      </c>
      <c r="E159" s="45">
        <v>2782.3796938</v>
      </c>
      <c r="F159" s="11" t="str">
        <f t="shared" si="21"/>
        <v>N/A</v>
      </c>
      <c r="G159" s="45">
        <v>2495.0580848</v>
      </c>
      <c r="H159" s="11" t="str">
        <f t="shared" si="22"/>
        <v>N/A</v>
      </c>
      <c r="I159" s="12">
        <v>9.6620000000000008</v>
      </c>
      <c r="J159" s="12">
        <v>-10.3</v>
      </c>
      <c r="K159" s="43" t="s">
        <v>739</v>
      </c>
      <c r="L159" s="9" t="str">
        <f t="shared" si="23"/>
        <v>Yes</v>
      </c>
    </row>
    <row r="160" spans="1:12" x14ac:dyDescent="0.25">
      <c r="A160" s="47" t="s">
        <v>1535</v>
      </c>
      <c r="B160" s="35" t="s">
        <v>213</v>
      </c>
      <c r="C160" s="45">
        <v>12040.799692000001</v>
      </c>
      <c r="D160" s="11" t="str">
        <f t="shared" si="20"/>
        <v>N/A</v>
      </c>
      <c r="E160" s="45">
        <v>12836.385743999999</v>
      </c>
      <c r="F160" s="11" t="str">
        <f t="shared" si="21"/>
        <v>N/A</v>
      </c>
      <c r="G160" s="45">
        <v>12307.673629999999</v>
      </c>
      <c r="H160" s="11" t="str">
        <f t="shared" si="22"/>
        <v>N/A</v>
      </c>
      <c r="I160" s="12">
        <v>6.6070000000000002</v>
      </c>
      <c r="J160" s="12">
        <v>-4.12</v>
      </c>
      <c r="K160" s="43" t="s">
        <v>739</v>
      </c>
      <c r="L160" s="9" t="str">
        <f t="shared" si="23"/>
        <v>Yes</v>
      </c>
    </row>
    <row r="161" spans="1:12" x14ac:dyDescent="0.25">
      <c r="A161" s="47" t="s">
        <v>1536</v>
      </c>
      <c r="B161" s="35" t="s">
        <v>213</v>
      </c>
      <c r="C161" s="45">
        <v>2612.5291782999998</v>
      </c>
      <c r="D161" s="11" t="str">
        <f t="shared" si="20"/>
        <v>N/A</v>
      </c>
      <c r="E161" s="45">
        <v>2021.6134466000001</v>
      </c>
      <c r="F161" s="11" t="str">
        <f t="shared" si="21"/>
        <v>N/A</v>
      </c>
      <c r="G161" s="45">
        <v>1882.2357334000001</v>
      </c>
      <c r="H161" s="11" t="str">
        <f t="shared" si="22"/>
        <v>N/A</v>
      </c>
      <c r="I161" s="12">
        <v>-22.6</v>
      </c>
      <c r="J161" s="12">
        <v>-6.89</v>
      </c>
      <c r="K161" s="43" t="s">
        <v>739</v>
      </c>
      <c r="L161" s="9" t="str">
        <f t="shared" si="23"/>
        <v>Yes</v>
      </c>
    </row>
    <row r="162" spans="1:12" x14ac:dyDescent="0.25">
      <c r="A162" s="47" t="s">
        <v>1537</v>
      </c>
      <c r="B162" s="35" t="s">
        <v>213</v>
      </c>
      <c r="C162" s="45">
        <v>64.402628727999996</v>
      </c>
      <c r="D162" s="11" t="str">
        <f t="shared" si="20"/>
        <v>N/A</v>
      </c>
      <c r="E162" s="45">
        <v>29.098525588000001</v>
      </c>
      <c r="F162" s="11" t="str">
        <f t="shared" si="21"/>
        <v>N/A</v>
      </c>
      <c r="G162" s="45">
        <v>22.306830884</v>
      </c>
      <c r="H162" s="11" t="str">
        <f t="shared" si="22"/>
        <v>N/A</v>
      </c>
      <c r="I162" s="12">
        <v>-54.8</v>
      </c>
      <c r="J162" s="12">
        <v>-23.3</v>
      </c>
      <c r="K162" s="43" t="s">
        <v>739</v>
      </c>
      <c r="L162" s="9" t="str">
        <f t="shared" si="23"/>
        <v>Yes</v>
      </c>
    </row>
    <row r="163" spans="1:12" x14ac:dyDescent="0.25">
      <c r="A163" s="47" t="s">
        <v>1538</v>
      </c>
      <c r="B163" s="35" t="s">
        <v>213</v>
      </c>
      <c r="C163" s="45">
        <v>19.071324568000001</v>
      </c>
      <c r="D163" s="11" t="str">
        <f t="shared" si="20"/>
        <v>N/A</v>
      </c>
      <c r="E163" s="45">
        <v>22.199148527999998</v>
      </c>
      <c r="F163" s="11" t="str">
        <f t="shared" si="21"/>
        <v>N/A</v>
      </c>
      <c r="G163" s="45">
        <v>14.060993098000001</v>
      </c>
      <c r="H163" s="11" t="str">
        <f t="shared" si="22"/>
        <v>N/A</v>
      </c>
      <c r="I163" s="12">
        <v>16.399999999999999</v>
      </c>
      <c r="J163" s="12">
        <v>-36.700000000000003</v>
      </c>
      <c r="K163" s="43" t="s">
        <v>739</v>
      </c>
      <c r="L163" s="9" t="str">
        <f t="shared" si="23"/>
        <v>No</v>
      </c>
    </row>
    <row r="164" spans="1:12" x14ac:dyDescent="0.25">
      <c r="A164" s="44" t="s">
        <v>1539</v>
      </c>
      <c r="B164" s="35" t="s">
        <v>213</v>
      </c>
      <c r="C164" s="45">
        <v>542.29769089000001</v>
      </c>
      <c r="D164" s="11" t="str">
        <f t="shared" si="20"/>
        <v>N/A</v>
      </c>
      <c r="E164" s="45">
        <v>665.93436803999998</v>
      </c>
      <c r="F164" s="11" t="str">
        <f t="shared" si="21"/>
        <v>N/A</v>
      </c>
      <c r="G164" s="45">
        <v>615.22961741999995</v>
      </c>
      <c r="H164" s="11" t="str">
        <f t="shared" si="22"/>
        <v>N/A</v>
      </c>
      <c r="I164" s="12">
        <v>22.8</v>
      </c>
      <c r="J164" s="12">
        <v>-7.61</v>
      </c>
      <c r="K164" s="43" t="s">
        <v>739</v>
      </c>
      <c r="L164" s="9" t="str">
        <f t="shared" si="23"/>
        <v>Yes</v>
      </c>
    </row>
    <row r="165" spans="1:12" x14ac:dyDescent="0.25">
      <c r="A165" s="47" t="s">
        <v>1540</v>
      </c>
      <c r="B165" s="35" t="s">
        <v>213</v>
      </c>
      <c r="C165" s="45">
        <v>135.19388699000001</v>
      </c>
      <c r="D165" s="11" t="str">
        <f t="shared" si="20"/>
        <v>N/A</v>
      </c>
      <c r="E165" s="45">
        <v>153.94945885000001</v>
      </c>
      <c r="F165" s="11" t="str">
        <f t="shared" si="21"/>
        <v>N/A</v>
      </c>
      <c r="G165" s="45">
        <v>144.20421342</v>
      </c>
      <c r="H165" s="11" t="str">
        <f t="shared" si="22"/>
        <v>N/A</v>
      </c>
      <c r="I165" s="12">
        <v>13.87</v>
      </c>
      <c r="J165" s="12">
        <v>-6.33</v>
      </c>
      <c r="K165" s="43" t="s">
        <v>739</v>
      </c>
      <c r="L165" s="9" t="str">
        <f t="shared" si="23"/>
        <v>Yes</v>
      </c>
    </row>
    <row r="166" spans="1:12" x14ac:dyDescent="0.25">
      <c r="A166" s="47" t="s">
        <v>1541</v>
      </c>
      <c r="B166" s="35" t="s">
        <v>213</v>
      </c>
      <c r="C166" s="45">
        <v>1302.0485229000001</v>
      </c>
      <c r="D166" s="11" t="str">
        <f t="shared" si="20"/>
        <v>N/A</v>
      </c>
      <c r="E166" s="45">
        <v>1271.6231287000001</v>
      </c>
      <c r="F166" s="11" t="str">
        <f t="shared" si="21"/>
        <v>N/A</v>
      </c>
      <c r="G166" s="45">
        <v>1231.9805738</v>
      </c>
      <c r="H166" s="11" t="str">
        <f t="shared" si="22"/>
        <v>N/A</v>
      </c>
      <c r="I166" s="12">
        <v>-2.34</v>
      </c>
      <c r="J166" s="12">
        <v>-3.12</v>
      </c>
      <c r="K166" s="43" t="s">
        <v>739</v>
      </c>
      <c r="L166" s="9" t="str">
        <f t="shared" si="23"/>
        <v>Yes</v>
      </c>
    </row>
    <row r="167" spans="1:12" x14ac:dyDescent="0.25">
      <c r="A167" s="47" t="s">
        <v>1542</v>
      </c>
      <c r="B167" s="35" t="s">
        <v>213</v>
      </c>
      <c r="C167" s="45">
        <v>214.52801621</v>
      </c>
      <c r="D167" s="11" t="str">
        <f t="shared" si="20"/>
        <v>N/A</v>
      </c>
      <c r="E167" s="45">
        <v>197.22814112</v>
      </c>
      <c r="F167" s="11" t="str">
        <f t="shared" si="21"/>
        <v>N/A</v>
      </c>
      <c r="G167" s="45">
        <v>181.04941457999999</v>
      </c>
      <c r="H167" s="11" t="str">
        <f t="shared" si="22"/>
        <v>N/A</v>
      </c>
      <c r="I167" s="12">
        <v>-8.06</v>
      </c>
      <c r="J167" s="12">
        <v>-8.1999999999999993</v>
      </c>
      <c r="K167" s="43" t="s">
        <v>739</v>
      </c>
      <c r="L167" s="9" t="str">
        <f t="shared" si="23"/>
        <v>Yes</v>
      </c>
    </row>
    <row r="168" spans="1:12" x14ac:dyDescent="0.25">
      <c r="A168" s="47" t="s">
        <v>1543</v>
      </c>
      <c r="B168" s="35" t="s">
        <v>213</v>
      </c>
      <c r="C168" s="45">
        <v>371.47231836999998</v>
      </c>
      <c r="D168" s="11" t="str">
        <f t="shared" si="20"/>
        <v>N/A</v>
      </c>
      <c r="E168" s="45">
        <v>581.09570649</v>
      </c>
      <c r="F168" s="11" t="str">
        <f t="shared" si="21"/>
        <v>N/A</v>
      </c>
      <c r="G168" s="45">
        <v>496.42934715000001</v>
      </c>
      <c r="H168" s="11" t="str">
        <f t="shared" si="22"/>
        <v>N/A</v>
      </c>
      <c r="I168" s="12">
        <v>56.43</v>
      </c>
      <c r="J168" s="12">
        <v>-14.6</v>
      </c>
      <c r="K168" s="43" t="s">
        <v>739</v>
      </c>
      <c r="L168" s="9" t="str">
        <f t="shared" si="23"/>
        <v>Yes</v>
      </c>
    </row>
    <row r="169" spans="1:12" x14ac:dyDescent="0.25">
      <c r="A169" s="44" t="s">
        <v>1544</v>
      </c>
      <c r="B169" s="35" t="s">
        <v>213</v>
      </c>
      <c r="C169" s="45">
        <v>3877.3801695000002</v>
      </c>
      <c r="D169" s="11" t="str">
        <f t="shared" si="20"/>
        <v>N/A</v>
      </c>
      <c r="E169" s="45">
        <v>4650.9150583999999</v>
      </c>
      <c r="F169" s="11" t="str">
        <f t="shared" si="21"/>
        <v>N/A</v>
      </c>
      <c r="G169" s="45">
        <v>4400.6231561000004</v>
      </c>
      <c r="H169" s="11" t="str">
        <f t="shared" si="22"/>
        <v>N/A</v>
      </c>
      <c r="I169" s="12">
        <v>19.95</v>
      </c>
      <c r="J169" s="12">
        <v>-5.38</v>
      </c>
      <c r="K169" s="43" t="s">
        <v>739</v>
      </c>
      <c r="L169" s="9" t="str">
        <f t="shared" si="23"/>
        <v>Yes</v>
      </c>
    </row>
    <row r="170" spans="1:12" x14ac:dyDescent="0.25">
      <c r="A170" s="47" t="s">
        <v>1545</v>
      </c>
      <c r="B170" s="35" t="s">
        <v>213</v>
      </c>
      <c r="C170" s="45">
        <v>4984.5938328000002</v>
      </c>
      <c r="D170" s="11" t="str">
        <f t="shared" si="20"/>
        <v>N/A</v>
      </c>
      <c r="E170" s="45">
        <v>5959.5833738000001</v>
      </c>
      <c r="F170" s="11" t="str">
        <f t="shared" si="21"/>
        <v>N/A</v>
      </c>
      <c r="G170" s="45">
        <v>6359.0681960000002</v>
      </c>
      <c r="H170" s="11" t="str">
        <f t="shared" si="22"/>
        <v>N/A</v>
      </c>
      <c r="I170" s="12">
        <v>19.559999999999999</v>
      </c>
      <c r="J170" s="12">
        <v>6.7030000000000003</v>
      </c>
      <c r="K170" s="43" t="s">
        <v>739</v>
      </c>
      <c r="L170" s="9" t="str">
        <f t="shared" si="23"/>
        <v>Yes</v>
      </c>
    </row>
    <row r="171" spans="1:12" x14ac:dyDescent="0.25">
      <c r="A171" s="47" t="s">
        <v>1546</v>
      </c>
      <c r="B171" s="35" t="s">
        <v>213</v>
      </c>
      <c r="C171" s="45">
        <v>9211.8693982000004</v>
      </c>
      <c r="D171" s="11" t="str">
        <f t="shared" si="20"/>
        <v>N/A</v>
      </c>
      <c r="E171" s="45">
        <v>8270.6067003999997</v>
      </c>
      <c r="F171" s="11" t="str">
        <f t="shared" si="21"/>
        <v>N/A</v>
      </c>
      <c r="G171" s="45">
        <v>8172.8483784999999</v>
      </c>
      <c r="H171" s="11" t="str">
        <f t="shared" si="22"/>
        <v>N/A</v>
      </c>
      <c r="I171" s="12">
        <v>-10.199999999999999</v>
      </c>
      <c r="J171" s="12">
        <v>-1.18</v>
      </c>
      <c r="K171" s="43" t="s">
        <v>739</v>
      </c>
      <c r="L171" s="9" t="str">
        <f t="shared" si="23"/>
        <v>Yes</v>
      </c>
    </row>
    <row r="172" spans="1:12" x14ac:dyDescent="0.25">
      <c r="A172" s="47" t="s">
        <v>1547</v>
      </c>
      <c r="B172" s="35" t="s">
        <v>213</v>
      </c>
      <c r="C172" s="45">
        <v>1133.6626137000001</v>
      </c>
      <c r="D172" s="11" t="str">
        <f t="shared" si="20"/>
        <v>N/A</v>
      </c>
      <c r="E172" s="45">
        <v>1194.9478991999999</v>
      </c>
      <c r="F172" s="11" t="str">
        <f t="shared" si="21"/>
        <v>N/A</v>
      </c>
      <c r="G172" s="45">
        <v>1083.2893223000001</v>
      </c>
      <c r="H172" s="11" t="str">
        <f t="shared" si="22"/>
        <v>N/A</v>
      </c>
      <c r="I172" s="12">
        <v>5.4059999999999997</v>
      </c>
      <c r="J172" s="12">
        <v>-9.34</v>
      </c>
      <c r="K172" s="43" t="s">
        <v>739</v>
      </c>
      <c r="L172" s="9" t="str">
        <f t="shared" si="23"/>
        <v>Yes</v>
      </c>
    </row>
    <row r="173" spans="1:12" x14ac:dyDescent="0.25">
      <c r="A173" s="47" t="s">
        <v>1548</v>
      </c>
      <c r="B173" s="35" t="s">
        <v>213</v>
      </c>
      <c r="C173" s="45">
        <v>1191.3485536999999</v>
      </c>
      <c r="D173" s="11" t="str">
        <f t="shared" si="20"/>
        <v>N/A</v>
      </c>
      <c r="E173" s="45">
        <v>1895.7572369</v>
      </c>
      <c r="F173" s="11" t="str">
        <f t="shared" si="21"/>
        <v>N/A</v>
      </c>
      <c r="G173" s="45">
        <v>1449.8185997999999</v>
      </c>
      <c r="H173" s="11" t="str">
        <f t="shared" si="22"/>
        <v>N/A</v>
      </c>
      <c r="I173" s="12">
        <v>59.13</v>
      </c>
      <c r="J173" s="12">
        <v>-23.5</v>
      </c>
      <c r="K173" s="43" t="s">
        <v>739</v>
      </c>
      <c r="L173" s="9" t="str">
        <f t="shared" si="23"/>
        <v>Yes</v>
      </c>
    </row>
    <row r="174" spans="1:12" x14ac:dyDescent="0.25">
      <c r="A174" s="44" t="s">
        <v>373</v>
      </c>
      <c r="B174" s="35" t="s">
        <v>213</v>
      </c>
      <c r="C174" s="8">
        <v>7.9342323589000001</v>
      </c>
      <c r="D174" s="11" t="str">
        <f t="shared" ref="D174:D203" si="24">IF($B174="N/A","N/A",IF(C174&gt;10,"No",IF(C174&lt;-10,"No","Yes")))</f>
        <v>N/A</v>
      </c>
      <c r="E174" s="8">
        <v>8.7345076375000001</v>
      </c>
      <c r="F174" s="11" t="str">
        <f t="shared" ref="F174:F203" si="25">IF($B174="N/A","N/A",IF(E174&gt;10,"No",IF(E174&lt;-10,"No","Yes")))</f>
        <v>N/A</v>
      </c>
      <c r="G174" s="8">
        <v>8.1546299454</v>
      </c>
      <c r="H174" s="11" t="str">
        <f t="shared" ref="H174:H203" si="26">IF($B174="N/A","N/A",IF(G174&gt;10,"No",IF(G174&lt;-10,"No","Yes")))</f>
        <v>N/A</v>
      </c>
      <c r="I174" s="12">
        <v>10.09</v>
      </c>
      <c r="J174" s="12">
        <v>-6.64</v>
      </c>
      <c r="K174" s="43" t="s">
        <v>739</v>
      </c>
      <c r="L174" s="9" t="str">
        <f t="shared" ref="L174:L203" si="27">IF(J174="Div by 0", "N/A", IF(K174="N/A","N/A", IF(J174&gt;VALUE(MID(K174,1,2)), "No", IF(J174&lt;-1*VALUE(MID(K174,1,2)), "No", "Yes"))))</f>
        <v>Yes</v>
      </c>
    </row>
    <row r="175" spans="1:12" x14ac:dyDescent="0.25">
      <c r="A175" s="47" t="s">
        <v>483</v>
      </c>
      <c r="B175" s="35" t="s">
        <v>213</v>
      </c>
      <c r="C175" s="8">
        <v>10.625179466000001</v>
      </c>
      <c r="D175" s="11" t="str">
        <f t="shared" si="24"/>
        <v>N/A</v>
      </c>
      <c r="E175" s="8">
        <v>10.464638924999999</v>
      </c>
      <c r="F175" s="11" t="str">
        <f t="shared" si="25"/>
        <v>N/A</v>
      </c>
      <c r="G175" s="8">
        <v>10.220481992</v>
      </c>
      <c r="H175" s="11" t="str">
        <f t="shared" si="26"/>
        <v>N/A</v>
      </c>
      <c r="I175" s="12">
        <v>-1.51</v>
      </c>
      <c r="J175" s="12">
        <v>-2.33</v>
      </c>
      <c r="K175" s="43" t="s">
        <v>739</v>
      </c>
      <c r="L175" s="9" t="str">
        <f t="shared" si="27"/>
        <v>Yes</v>
      </c>
    </row>
    <row r="176" spans="1:12" x14ac:dyDescent="0.25">
      <c r="A176" s="47" t="s">
        <v>484</v>
      </c>
      <c r="B176" s="35" t="s">
        <v>213</v>
      </c>
      <c r="C176" s="8">
        <v>12.600567913000001</v>
      </c>
      <c r="D176" s="11" t="str">
        <f t="shared" si="24"/>
        <v>N/A</v>
      </c>
      <c r="E176" s="8">
        <v>10.519499447999999</v>
      </c>
      <c r="F176" s="11" t="str">
        <f t="shared" si="25"/>
        <v>N/A</v>
      </c>
      <c r="G176" s="8">
        <v>9.8324269047000001</v>
      </c>
      <c r="H176" s="11" t="str">
        <f t="shared" si="26"/>
        <v>N/A</v>
      </c>
      <c r="I176" s="12">
        <v>-16.5</v>
      </c>
      <c r="J176" s="12">
        <v>-6.53</v>
      </c>
      <c r="K176" s="43" t="s">
        <v>739</v>
      </c>
      <c r="L176" s="9" t="str">
        <f t="shared" si="27"/>
        <v>Yes</v>
      </c>
    </row>
    <row r="177" spans="1:12" x14ac:dyDescent="0.25">
      <c r="A177" s="47" t="s">
        <v>485</v>
      </c>
      <c r="B177" s="35" t="s">
        <v>213</v>
      </c>
      <c r="C177" s="8">
        <v>5.5914637019000004</v>
      </c>
      <c r="D177" s="11" t="str">
        <f t="shared" si="24"/>
        <v>N/A</v>
      </c>
      <c r="E177" s="8">
        <v>6.8111643655999998</v>
      </c>
      <c r="F177" s="11" t="str">
        <f t="shared" si="25"/>
        <v>N/A</v>
      </c>
      <c r="G177" s="8">
        <v>6.7242560513000003</v>
      </c>
      <c r="H177" s="11" t="str">
        <f t="shared" si="26"/>
        <v>N/A</v>
      </c>
      <c r="I177" s="12">
        <v>21.81</v>
      </c>
      <c r="J177" s="12">
        <v>-1.28</v>
      </c>
      <c r="K177" s="43" t="s">
        <v>739</v>
      </c>
      <c r="L177" s="9" t="str">
        <f t="shared" si="27"/>
        <v>Yes</v>
      </c>
    </row>
    <row r="178" spans="1:12" x14ac:dyDescent="0.25">
      <c r="A178" s="47" t="s">
        <v>486</v>
      </c>
      <c r="B178" s="35" t="s">
        <v>213</v>
      </c>
      <c r="C178" s="8">
        <v>4.7437896498000001</v>
      </c>
      <c r="D178" s="11" t="str">
        <f t="shared" si="24"/>
        <v>N/A</v>
      </c>
      <c r="E178" s="8">
        <v>6.8753584162000001</v>
      </c>
      <c r="F178" s="11" t="str">
        <f t="shared" si="25"/>
        <v>N/A</v>
      </c>
      <c r="G178" s="8">
        <v>6.0756774175999997</v>
      </c>
      <c r="H178" s="11" t="str">
        <f t="shared" si="26"/>
        <v>N/A</v>
      </c>
      <c r="I178" s="12">
        <v>44.93</v>
      </c>
      <c r="J178" s="12">
        <v>-11.6</v>
      </c>
      <c r="K178" s="43" t="s">
        <v>739</v>
      </c>
      <c r="L178" s="9" t="str">
        <f t="shared" si="27"/>
        <v>Yes</v>
      </c>
    </row>
    <row r="179" spans="1:12" x14ac:dyDescent="0.25">
      <c r="A179" s="44" t="s">
        <v>1549</v>
      </c>
      <c r="B179" s="35" t="s">
        <v>213</v>
      </c>
      <c r="C179" s="8">
        <v>6.0826017436999997</v>
      </c>
      <c r="D179" s="11" t="str">
        <f t="shared" si="24"/>
        <v>N/A</v>
      </c>
      <c r="E179" s="8">
        <v>5.8254854571000001</v>
      </c>
      <c r="F179" s="11" t="str">
        <f t="shared" si="25"/>
        <v>N/A</v>
      </c>
      <c r="G179" s="8">
        <v>5.6332867922999998</v>
      </c>
      <c r="H179" s="11" t="str">
        <f t="shared" si="26"/>
        <v>N/A</v>
      </c>
      <c r="I179" s="12">
        <v>-4.2300000000000004</v>
      </c>
      <c r="J179" s="12">
        <v>-3.3</v>
      </c>
      <c r="K179" s="43" t="s">
        <v>739</v>
      </c>
      <c r="L179" s="9" t="str">
        <f t="shared" si="27"/>
        <v>Yes</v>
      </c>
    </row>
    <row r="180" spans="1:12" x14ac:dyDescent="0.25">
      <c r="A180" s="47" t="s">
        <v>1550</v>
      </c>
      <c r="B180" s="35" t="s">
        <v>213</v>
      </c>
      <c r="C180" s="8">
        <v>30.509204607000001</v>
      </c>
      <c r="D180" s="11" t="str">
        <f t="shared" si="24"/>
        <v>N/A</v>
      </c>
      <c r="E180" s="8">
        <v>27.939914163000001</v>
      </c>
      <c r="F180" s="11" t="str">
        <f t="shared" si="25"/>
        <v>N/A</v>
      </c>
      <c r="G180" s="8">
        <v>29.164808505</v>
      </c>
      <c r="H180" s="11" t="str">
        <f t="shared" si="26"/>
        <v>N/A</v>
      </c>
      <c r="I180" s="12">
        <v>-8.42</v>
      </c>
      <c r="J180" s="12">
        <v>4.3840000000000003</v>
      </c>
      <c r="K180" s="43" t="s">
        <v>739</v>
      </c>
      <c r="L180" s="9" t="str">
        <f t="shared" si="27"/>
        <v>Yes</v>
      </c>
    </row>
    <row r="181" spans="1:12" x14ac:dyDescent="0.25">
      <c r="A181" s="47" t="s">
        <v>1551</v>
      </c>
      <c r="B181" s="35" t="s">
        <v>213</v>
      </c>
      <c r="C181" s="8">
        <v>5.3574028905000004</v>
      </c>
      <c r="D181" s="11" t="str">
        <f t="shared" si="24"/>
        <v>N/A</v>
      </c>
      <c r="E181" s="8">
        <v>3.7266537572999998</v>
      </c>
      <c r="F181" s="11" t="str">
        <f t="shared" si="25"/>
        <v>N/A</v>
      </c>
      <c r="G181" s="8">
        <v>3.6303630362999999</v>
      </c>
      <c r="H181" s="11" t="str">
        <f t="shared" si="26"/>
        <v>N/A</v>
      </c>
      <c r="I181" s="12">
        <v>-30.4</v>
      </c>
      <c r="J181" s="12">
        <v>-2.58</v>
      </c>
      <c r="K181" s="43" t="s">
        <v>739</v>
      </c>
      <c r="L181" s="9" t="str">
        <f t="shared" si="27"/>
        <v>Yes</v>
      </c>
    </row>
    <row r="182" spans="1:12" x14ac:dyDescent="0.25">
      <c r="A182" s="47" t="s">
        <v>1552</v>
      </c>
      <c r="B182" s="35" t="s">
        <v>213</v>
      </c>
      <c r="C182" s="8">
        <v>7.9144485799999997E-2</v>
      </c>
      <c r="D182" s="11" t="str">
        <f t="shared" si="24"/>
        <v>N/A</v>
      </c>
      <c r="E182" s="8">
        <v>5.2983843000000003E-2</v>
      </c>
      <c r="F182" s="11" t="str">
        <f t="shared" si="25"/>
        <v>N/A</v>
      </c>
      <c r="G182" s="8">
        <v>3.9663529599999997E-2</v>
      </c>
      <c r="H182" s="11" t="str">
        <f t="shared" si="26"/>
        <v>N/A</v>
      </c>
      <c r="I182" s="12">
        <v>-33.1</v>
      </c>
      <c r="J182" s="12">
        <v>-25.1</v>
      </c>
      <c r="K182" s="43" t="s">
        <v>739</v>
      </c>
      <c r="L182" s="9" t="str">
        <f t="shared" si="27"/>
        <v>Yes</v>
      </c>
    </row>
    <row r="183" spans="1:12" x14ac:dyDescent="0.25">
      <c r="A183" s="47" t="s">
        <v>1553</v>
      </c>
      <c r="B183" s="35" t="s">
        <v>213</v>
      </c>
      <c r="C183" s="8">
        <v>7.8884993799999997E-2</v>
      </c>
      <c r="D183" s="11" t="str">
        <f t="shared" si="24"/>
        <v>N/A</v>
      </c>
      <c r="E183" s="8">
        <v>0.10097987880000001</v>
      </c>
      <c r="F183" s="11" t="str">
        <f t="shared" si="25"/>
        <v>N/A</v>
      </c>
      <c r="G183" s="8">
        <v>7.2508526500000003E-2</v>
      </c>
      <c r="H183" s="11" t="str">
        <f t="shared" si="26"/>
        <v>N/A</v>
      </c>
      <c r="I183" s="12">
        <v>28.01</v>
      </c>
      <c r="J183" s="12">
        <v>-28.2</v>
      </c>
      <c r="K183" s="43" t="s">
        <v>739</v>
      </c>
      <c r="L183" s="9" t="str">
        <f t="shared" si="27"/>
        <v>Yes</v>
      </c>
    </row>
    <row r="184" spans="1:12" x14ac:dyDescent="0.25">
      <c r="A184" s="44" t="s">
        <v>97</v>
      </c>
      <c r="B184" s="35" t="s">
        <v>213</v>
      </c>
      <c r="C184" s="8">
        <v>54.535734757</v>
      </c>
      <c r="D184" s="11" t="str">
        <f t="shared" si="24"/>
        <v>N/A</v>
      </c>
      <c r="E184" s="8">
        <v>64.325300917999996</v>
      </c>
      <c r="F184" s="11" t="str">
        <f t="shared" si="25"/>
        <v>N/A</v>
      </c>
      <c r="G184" s="8">
        <v>59.168096648999999</v>
      </c>
      <c r="H184" s="11" t="str">
        <f t="shared" si="26"/>
        <v>N/A</v>
      </c>
      <c r="I184" s="12">
        <v>17.95</v>
      </c>
      <c r="J184" s="12">
        <v>-8.02</v>
      </c>
      <c r="K184" s="43" t="s">
        <v>739</v>
      </c>
      <c r="L184" s="9" t="str">
        <f t="shared" si="27"/>
        <v>Yes</v>
      </c>
    </row>
    <row r="185" spans="1:12" x14ac:dyDescent="0.25">
      <c r="A185" s="47" t="s">
        <v>487</v>
      </c>
      <c r="B185" s="35" t="s">
        <v>213</v>
      </c>
      <c r="C185" s="8">
        <v>50.938008486999998</v>
      </c>
      <c r="D185" s="11" t="str">
        <f t="shared" si="24"/>
        <v>N/A</v>
      </c>
      <c r="E185" s="8">
        <v>51.934129501999998</v>
      </c>
      <c r="F185" s="11" t="str">
        <f t="shared" si="25"/>
        <v>N/A</v>
      </c>
      <c r="G185" s="8">
        <v>48.927915231999997</v>
      </c>
      <c r="H185" s="11" t="str">
        <f t="shared" si="26"/>
        <v>N/A</v>
      </c>
      <c r="I185" s="12">
        <v>1.956</v>
      </c>
      <c r="J185" s="12">
        <v>-5.79</v>
      </c>
      <c r="K185" s="43" t="s">
        <v>739</v>
      </c>
      <c r="L185" s="9" t="str">
        <f t="shared" si="27"/>
        <v>Yes</v>
      </c>
    </row>
    <row r="186" spans="1:12" x14ac:dyDescent="0.25">
      <c r="A186" s="47" t="s">
        <v>488</v>
      </c>
      <c r="B186" s="35" t="s">
        <v>213</v>
      </c>
      <c r="C186" s="8">
        <v>69.234409697999993</v>
      </c>
      <c r="D186" s="11" t="str">
        <f t="shared" si="24"/>
        <v>N/A</v>
      </c>
      <c r="E186" s="8">
        <v>71.431070023000004</v>
      </c>
      <c r="F186" s="11" t="str">
        <f t="shared" si="25"/>
        <v>N/A</v>
      </c>
      <c r="G186" s="8">
        <v>67.331381024999999</v>
      </c>
      <c r="H186" s="11" t="str">
        <f t="shared" si="26"/>
        <v>N/A</v>
      </c>
      <c r="I186" s="12">
        <v>3.173</v>
      </c>
      <c r="J186" s="12">
        <v>-5.74</v>
      </c>
      <c r="K186" s="43" t="s">
        <v>739</v>
      </c>
      <c r="L186" s="9" t="str">
        <f t="shared" si="27"/>
        <v>Yes</v>
      </c>
    </row>
    <row r="187" spans="1:12" x14ac:dyDescent="0.25">
      <c r="A187" s="47" t="s">
        <v>489</v>
      </c>
      <c r="B187" s="35" t="s">
        <v>213</v>
      </c>
      <c r="C187" s="8">
        <v>50.391953643999997</v>
      </c>
      <c r="D187" s="11" t="str">
        <f t="shared" si="24"/>
        <v>N/A</v>
      </c>
      <c r="E187" s="8">
        <v>55.733521719999999</v>
      </c>
      <c r="F187" s="11" t="str">
        <f t="shared" si="25"/>
        <v>N/A</v>
      </c>
      <c r="G187" s="8">
        <v>51.889168765999997</v>
      </c>
      <c r="H187" s="11" t="str">
        <f t="shared" si="26"/>
        <v>N/A</v>
      </c>
      <c r="I187" s="12">
        <v>10.6</v>
      </c>
      <c r="J187" s="12">
        <v>-6.9</v>
      </c>
      <c r="K187" s="43" t="s">
        <v>739</v>
      </c>
      <c r="L187" s="9" t="str">
        <f t="shared" si="27"/>
        <v>Yes</v>
      </c>
    </row>
    <row r="188" spans="1:12" x14ac:dyDescent="0.25">
      <c r="A188" s="47" t="s">
        <v>490</v>
      </c>
      <c r="B188" s="35" t="s">
        <v>213</v>
      </c>
      <c r="C188" s="8">
        <v>47.534106700999999</v>
      </c>
      <c r="D188" s="11" t="str">
        <f t="shared" si="24"/>
        <v>N/A</v>
      </c>
      <c r="E188" s="8">
        <v>70.761338420000001</v>
      </c>
      <c r="F188" s="11" t="str">
        <f t="shared" si="25"/>
        <v>N/A</v>
      </c>
      <c r="G188" s="8">
        <v>61.605392486</v>
      </c>
      <c r="H188" s="11" t="str">
        <f t="shared" si="26"/>
        <v>N/A</v>
      </c>
      <c r="I188" s="12">
        <v>48.86</v>
      </c>
      <c r="J188" s="12">
        <v>-12.9</v>
      </c>
      <c r="K188" s="43" t="s">
        <v>739</v>
      </c>
      <c r="L188" s="9" t="str">
        <f t="shared" si="27"/>
        <v>Yes</v>
      </c>
    </row>
    <row r="189" spans="1:12" x14ac:dyDescent="0.25">
      <c r="A189" s="44" t="s">
        <v>118</v>
      </c>
      <c r="B189" s="35" t="s">
        <v>213</v>
      </c>
      <c r="C189" s="8">
        <v>74.063173137999996</v>
      </c>
      <c r="D189" s="11" t="str">
        <f t="shared" si="24"/>
        <v>N/A</v>
      </c>
      <c r="E189" s="8">
        <v>85.934244519999993</v>
      </c>
      <c r="F189" s="11" t="str">
        <f t="shared" si="25"/>
        <v>N/A</v>
      </c>
      <c r="G189" s="8">
        <v>81.304090638000005</v>
      </c>
      <c r="H189" s="11" t="str">
        <f t="shared" si="26"/>
        <v>N/A</v>
      </c>
      <c r="I189" s="12">
        <v>16.03</v>
      </c>
      <c r="J189" s="12">
        <v>-5.39</v>
      </c>
      <c r="K189" s="43" t="s">
        <v>739</v>
      </c>
      <c r="L189" s="9" t="str">
        <f t="shared" si="27"/>
        <v>Yes</v>
      </c>
    </row>
    <row r="190" spans="1:12" x14ac:dyDescent="0.25">
      <c r="A190" s="47" t="s">
        <v>491</v>
      </c>
      <c r="B190" s="35" t="s">
        <v>213</v>
      </c>
      <c r="C190" s="8">
        <v>83.346361228999996</v>
      </c>
      <c r="D190" s="11" t="str">
        <f t="shared" si="24"/>
        <v>N/A</v>
      </c>
      <c r="E190" s="8">
        <v>88.218884119999998</v>
      </c>
      <c r="F190" s="11" t="str">
        <f t="shared" si="25"/>
        <v>N/A</v>
      </c>
      <c r="G190" s="8">
        <v>86.603399988999996</v>
      </c>
      <c r="H190" s="11" t="str">
        <f t="shared" si="26"/>
        <v>N/A</v>
      </c>
      <c r="I190" s="12">
        <v>5.8460000000000001</v>
      </c>
      <c r="J190" s="12">
        <v>-1.83</v>
      </c>
      <c r="K190" s="43" t="s">
        <v>739</v>
      </c>
      <c r="L190" s="9" t="str">
        <f t="shared" si="27"/>
        <v>Yes</v>
      </c>
    </row>
    <row r="191" spans="1:12" x14ac:dyDescent="0.25">
      <c r="A191" s="47" t="s">
        <v>492</v>
      </c>
      <c r="B191" s="35" t="s">
        <v>213</v>
      </c>
      <c r="C191" s="8">
        <v>90.673122429000003</v>
      </c>
      <c r="D191" s="11" t="str">
        <f t="shared" si="24"/>
        <v>N/A</v>
      </c>
      <c r="E191" s="8">
        <v>92.268515626999999</v>
      </c>
      <c r="F191" s="11" t="str">
        <f t="shared" si="25"/>
        <v>N/A</v>
      </c>
      <c r="G191" s="8">
        <v>89.346364214000005</v>
      </c>
      <c r="H191" s="11" t="str">
        <f t="shared" si="26"/>
        <v>N/A</v>
      </c>
      <c r="I191" s="12">
        <v>1.7589999999999999</v>
      </c>
      <c r="J191" s="12">
        <v>-3.17</v>
      </c>
      <c r="K191" s="43" t="s">
        <v>739</v>
      </c>
      <c r="L191" s="9" t="str">
        <f t="shared" si="27"/>
        <v>Yes</v>
      </c>
    </row>
    <row r="192" spans="1:12" x14ac:dyDescent="0.25">
      <c r="A192" s="47" t="s">
        <v>493</v>
      </c>
      <c r="B192" s="35" t="s">
        <v>213</v>
      </c>
      <c r="C192" s="8">
        <v>71.118858058000001</v>
      </c>
      <c r="D192" s="11" t="str">
        <f t="shared" si="24"/>
        <v>N/A</v>
      </c>
      <c r="E192" s="8">
        <v>81.646274992000002</v>
      </c>
      <c r="F192" s="11" t="str">
        <f t="shared" si="25"/>
        <v>N/A</v>
      </c>
      <c r="G192" s="8">
        <v>78.121700071999996</v>
      </c>
      <c r="H192" s="11" t="str">
        <f t="shared" si="26"/>
        <v>N/A</v>
      </c>
      <c r="I192" s="12">
        <v>14.8</v>
      </c>
      <c r="J192" s="12">
        <v>-4.32</v>
      </c>
      <c r="K192" s="43" t="s">
        <v>739</v>
      </c>
      <c r="L192" s="9" t="str">
        <f t="shared" si="27"/>
        <v>Yes</v>
      </c>
    </row>
    <row r="193" spans="1:12" x14ac:dyDescent="0.25">
      <c r="A193" s="47" t="s">
        <v>494</v>
      </c>
      <c r="B193" s="35" t="s">
        <v>213</v>
      </c>
      <c r="C193" s="8">
        <v>58.621871786</v>
      </c>
      <c r="D193" s="11" t="str">
        <f t="shared" si="24"/>
        <v>N/A</v>
      </c>
      <c r="E193" s="8">
        <v>79.315331487999998</v>
      </c>
      <c r="F193" s="11" t="str">
        <f t="shared" si="25"/>
        <v>N/A</v>
      </c>
      <c r="G193" s="8">
        <v>70.280097752000003</v>
      </c>
      <c r="H193" s="11" t="str">
        <f t="shared" si="26"/>
        <v>N/A</v>
      </c>
      <c r="I193" s="12">
        <v>35.299999999999997</v>
      </c>
      <c r="J193" s="12">
        <v>-11.4</v>
      </c>
      <c r="K193" s="43" t="s">
        <v>739</v>
      </c>
      <c r="L193" s="9" t="str">
        <f t="shared" si="27"/>
        <v>Yes</v>
      </c>
    </row>
    <row r="194" spans="1:12" x14ac:dyDescent="0.25">
      <c r="A194" s="44" t="s">
        <v>1554</v>
      </c>
      <c r="B194" s="35" t="s">
        <v>213</v>
      </c>
      <c r="C194" s="36">
        <v>4.3023163850000001</v>
      </c>
      <c r="D194" s="11" t="str">
        <f t="shared" si="24"/>
        <v>N/A</v>
      </c>
      <c r="E194" s="36">
        <v>4.1343136086000003</v>
      </c>
      <c r="F194" s="11" t="str">
        <f t="shared" si="25"/>
        <v>N/A</v>
      </c>
      <c r="G194" s="36">
        <v>3.9218402822999998</v>
      </c>
      <c r="H194" s="11" t="str">
        <f t="shared" si="26"/>
        <v>N/A</v>
      </c>
      <c r="I194" s="12">
        <v>-3.9</v>
      </c>
      <c r="J194" s="12">
        <v>-5.14</v>
      </c>
      <c r="K194" s="43" t="s">
        <v>739</v>
      </c>
      <c r="L194" s="9" t="str">
        <f t="shared" si="27"/>
        <v>Yes</v>
      </c>
    </row>
    <row r="195" spans="1:12" x14ac:dyDescent="0.25">
      <c r="A195" s="47" t="s">
        <v>1555</v>
      </c>
      <c r="B195" s="35" t="s">
        <v>213</v>
      </c>
      <c r="C195" s="36">
        <v>1.5179791306999999</v>
      </c>
      <c r="D195" s="11" t="str">
        <f t="shared" si="24"/>
        <v>N/A</v>
      </c>
      <c r="E195" s="36">
        <v>1.4331312410999999</v>
      </c>
      <c r="F195" s="11" t="str">
        <f t="shared" si="25"/>
        <v>N/A</v>
      </c>
      <c r="G195" s="36">
        <v>1.2721878</v>
      </c>
      <c r="H195" s="11" t="str">
        <f t="shared" si="26"/>
        <v>N/A</v>
      </c>
      <c r="I195" s="12">
        <v>-5.59</v>
      </c>
      <c r="J195" s="12">
        <v>-11.2</v>
      </c>
      <c r="K195" s="43" t="s">
        <v>739</v>
      </c>
      <c r="L195" s="9" t="str">
        <f t="shared" si="27"/>
        <v>Yes</v>
      </c>
    </row>
    <row r="196" spans="1:12" x14ac:dyDescent="0.25">
      <c r="A196" s="47" t="s">
        <v>1556</v>
      </c>
      <c r="B196" s="35" t="s">
        <v>213</v>
      </c>
      <c r="C196" s="36">
        <v>5.4951607078000002</v>
      </c>
      <c r="D196" s="11" t="str">
        <f t="shared" si="24"/>
        <v>N/A</v>
      </c>
      <c r="E196" s="36">
        <v>5.0219706266999999</v>
      </c>
      <c r="F196" s="11" t="str">
        <f t="shared" si="25"/>
        <v>N/A</v>
      </c>
      <c r="G196" s="36">
        <v>4.7392743174999996</v>
      </c>
      <c r="H196" s="11" t="str">
        <f t="shared" si="26"/>
        <v>N/A</v>
      </c>
      <c r="I196" s="12">
        <v>-8.61</v>
      </c>
      <c r="J196" s="12">
        <v>-5.63</v>
      </c>
      <c r="K196" s="43" t="s">
        <v>739</v>
      </c>
      <c r="L196" s="9" t="str">
        <f t="shared" si="27"/>
        <v>Yes</v>
      </c>
    </row>
    <row r="197" spans="1:12" x14ac:dyDescent="0.25">
      <c r="A197" s="47" t="s">
        <v>1557</v>
      </c>
      <c r="B197" s="35" t="s">
        <v>213</v>
      </c>
      <c r="C197" s="36">
        <v>4.3183924509000002</v>
      </c>
      <c r="D197" s="11" t="str">
        <f t="shared" si="24"/>
        <v>N/A</v>
      </c>
      <c r="E197" s="36">
        <v>4.4647711016000002</v>
      </c>
      <c r="F197" s="11" t="str">
        <f t="shared" si="25"/>
        <v>N/A</v>
      </c>
      <c r="G197" s="36">
        <v>4.3647157958999996</v>
      </c>
      <c r="H197" s="11" t="str">
        <f t="shared" si="26"/>
        <v>N/A</v>
      </c>
      <c r="I197" s="12">
        <v>3.39</v>
      </c>
      <c r="J197" s="12">
        <v>-2.2400000000000002</v>
      </c>
      <c r="K197" s="43" t="s">
        <v>739</v>
      </c>
      <c r="L197" s="9" t="str">
        <f t="shared" si="27"/>
        <v>Yes</v>
      </c>
    </row>
    <row r="198" spans="1:12" x14ac:dyDescent="0.25">
      <c r="A198" s="47" t="s">
        <v>1558</v>
      </c>
      <c r="B198" s="35" t="s">
        <v>213</v>
      </c>
      <c r="C198" s="36">
        <v>4.6029994561000001</v>
      </c>
      <c r="D198" s="11" t="str">
        <f t="shared" si="24"/>
        <v>N/A</v>
      </c>
      <c r="E198" s="36">
        <v>4.5130553036999999</v>
      </c>
      <c r="F198" s="11" t="str">
        <f t="shared" si="25"/>
        <v>N/A</v>
      </c>
      <c r="G198" s="36">
        <v>4.2606082037000004</v>
      </c>
      <c r="H198" s="11" t="str">
        <f t="shared" si="26"/>
        <v>N/A</v>
      </c>
      <c r="I198" s="12">
        <v>-1.95</v>
      </c>
      <c r="J198" s="12">
        <v>-5.59</v>
      </c>
      <c r="K198" s="43" t="s">
        <v>739</v>
      </c>
      <c r="L198" s="9" t="str">
        <f t="shared" si="27"/>
        <v>Yes</v>
      </c>
    </row>
    <row r="199" spans="1:12" x14ac:dyDescent="0.25">
      <c r="A199" s="44" t="s">
        <v>1559</v>
      </c>
      <c r="B199" s="35" t="s">
        <v>213</v>
      </c>
      <c r="C199" s="36">
        <v>204.63269517000001</v>
      </c>
      <c r="D199" s="11" t="str">
        <f t="shared" si="24"/>
        <v>N/A</v>
      </c>
      <c r="E199" s="36">
        <v>235.32201615</v>
      </c>
      <c r="F199" s="11" t="str">
        <f t="shared" si="25"/>
        <v>N/A</v>
      </c>
      <c r="G199" s="36">
        <v>215.71716766</v>
      </c>
      <c r="H199" s="11" t="str">
        <f t="shared" si="26"/>
        <v>N/A</v>
      </c>
      <c r="I199" s="12">
        <v>15</v>
      </c>
      <c r="J199" s="12">
        <v>-8.33</v>
      </c>
      <c r="K199" s="43" t="s">
        <v>739</v>
      </c>
      <c r="L199" s="9" t="str">
        <f t="shared" si="27"/>
        <v>Yes</v>
      </c>
    </row>
    <row r="200" spans="1:12" x14ac:dyDescent="0.25">
      <c r="A200" s="47" t="s">
        <v>1560</v>
      </c>
      <c r="B200" s="35" t="s">
        <v>213</v>
      </c>
      <c r="C200" s="36">
        <v>226.25338561999999</v>
      </c>
      <c r="D200" s="11" t="str">
        <f t="shared" si="24"/>
        <v>N/A</v>
      </c>
      <c r="E200" s="36">
        <v>259.93311294</v>
      </c>
      <c r="F200" s="11" t="str">
        <f t="shared" si="25"/>
        <v>N/A</v>
      </c>
      <c r="G200" s="36">
        <v>235.79020765000001</v>
      </c>
      <c r="H200" s="11" t="str">
        <f t="shared" si="26"/>
        <v>N/A</v>
      </c>
      <c r="I200" s="12">
        <v>14.89</v>
      </c>
      <c r="J200" s="12">
        <v>-9.2899999999999991</v>
      </c>
      <c r="K200" s="43" t="s">
        <v>739</v>
      </c>
      <c r="L200" s="9" t="str">
        <f t="shared" si="27"/>
        <v>Yes</v>
      </c>
    </row>
    <row r="201" spans="1:12" x14ac:dyDescent="0.25">
      <c r="A201" s="47" t="s">
        <v>1561</v>
      </c>
      <c r="B201" s="35" t="s">
        <v>213</v>
      </c>
      <c r="C201" s="36">
        <v>138.42571986999999</v>
      </c>
      <c r="D201" s="11" t="str">
        <f t="shared" si="24"/>
        <v>N/A</v>
      </c>
      <c r="E201" s="36">
        <v>158.03888703000001</v>
      </c>
      <c r="F201" s="11" t="str">
        <f t="shared" si="25"/>
        <v>N/A</v>
      </c>
      <c r="G201" s="36">
        <v>149.37419973999999</v>
      </c>
      <c r="H201" s="11" t="str">
        <f t="shared" si="26"/>
        <v>N/A</v>
      </c>
      <c r="I201" s="12">
        <v>14.17</v>
      </c>
      <c r="J201" s="12">
        <v>-5.48</v>
      </c>
      <c r="K201" s="43" t="s">
        <v>739</v>
      </c>
      <c r="L201" s="9" t="str">
        <f t="shared" si="27"/>
        <v>Yes</v>
      </c>
    </row>
    <row r="202" spans="1:12" x14ac:dyDescent="0.25">
      <c r="A202" s="47" t="s">
        <v>1562</v>
      </c>
      <c r="B202" s="35" t="s">
        <v>213</v>
      </c>
      <c r="C202" s="36">
        <v>124.375</v>
      </c>
      <c r="D202" s="11" t="str">
        <f t="shared" si="24"/>
        <v>N/A</v>
      </c>
      <c r="E202" s="36">
        <v>70.494252873999997</v>
      </c>
      <c r="F202" s="11" t="str">
        <f t="shared" si="25"/>
        <v>N/A</v>
      </c>
      <c r="G202" s="36">
        <v>74.103896104</v>
      </c>
      <c r="H202" s="11" t="str">
        <f t="shared" si="26"/>
        <v>N/A</v>
      </c>
      <c r="I202" s="12">
        <v>-43.3</v>
      </c>
      <c r="J202" s="12">
        <v>5.12</v>
      </c>
      <c r="K202" s="43" t="s">
        <v>739</v>
      </c>
      <c r="L202" s="9" t="str">
        <f t="shared" si="27"/>
        <v>Yes</v>
      </c>
    </row>
    <row r="203" spans="1:12" x14ac:dyDescent="0.25">
      <c r="A203" s="47" t="s">
        <v>1563</v>
      </c>
      <c r="B203" s="35" t="s">
        <v>213</v>
      </c>
      <c r="C203" s="36">
        <v>45.504672896999999</v>
      </c>
      <c r="D203" s="11" t="str">
        <f t="shared" si="24"/>
        <v>N/A</v>
      </c>
      <c r="E203" s="36">
        <v>43.611111111</v>
      </c>
      <c r="F203" s="11" t="str">
        <f t="shared" si="25"/>
        <v>N/A</v>
      </c>
      <c r="G203" s="36">
        <v>40.177777777999999</v>
      </c>
      <c r="H203" s="11" t="str">
        <f t="shared" si="26"/>
        <v>N/A</v>
      </c>
      <c r="I203" s="12">
        <v>-4.16</v>
      </c>
      <c r="J203" s="12">
        <v>-7.87</v>
      </c>
      <c r="K203" s="43" t="s">
        <v>739</v>
      </c>
      <c r="L203" s="9" t="str">
        <f t="shared" si="27"/>
        <v>Yes</v>
      </c>
    </row>
    <row r="204" spans="1:12" x14ac:dyDescent="0.25">
      <c r="A204" s="44" t="s">
        <v>127</v>
      </c>
      <c r="B204" s="35" t="s">
        <v>213</v>
      </c>
      <c r="C204" s="36">
        <v>11</v>
      </c>
      <c r="D204" s="11" t="str">
        <f t="shared" ref="D204:D214" si="28">IF($B204="N/A","N/A",IF(C204&gt;10,"No",IF(C204&lt;-10,"No","Yes")))</f>
        <v>N/A</v>
      </c>
      <c r="E204" s="36">
        <v>11</v>
      </c>
      <c r="F204" s="11" t="str">
        <f t="shared" ref="F204:F214" si="29">IF($B204="N/A","N/A",IF(E204&gt;10,"No",IF(E204&lt;-10,"No","Yes")))</f>
        <v>N/A</v>
      </c>
      <c r="G204" s="36">
        <v>11</v>
      </c>
      <c r="H204" s="11" t="str">
        <f t="shared" ref="H204:H214" si="30">IF($B204="N/A","N/A",IF(G204&gt;10,"No",IF(G204&lt;-10,"No","Yes")))</f>
        <v>N/A</v>
      </c>
      <c r="I204" s="12">
        <v>-20</v>
      </c>
      <c r="J204" s="12">
        <v>-50</v>
      </c>
      <c r="K204" s="14" t="s">
        <v>213</v>
      </c>
      <c r="L204" s="9" t="str">
        <f t="shared" ref="L204:L214" si="31">IF(J204="Div by 0", "N/A", IF(K204="N/A","N/A", IF(J204&gt;VALUE(MID(K204,1,2)), "No", IF(J204&lt;-1*VALUE(MID(K204,1,2)), "No", "Yes"))))</f>
        <v>N/A</v>
      </c>
    </row>
    <row r="205" spans="1:12" x14ac:dyDescent="0.25">
      <c r="A205" s="44" t="s">
        <v>128</v>
      </c>
      <c r="B205" s="35" t="s">
        <v>213</v>
      </c>
      <c r="C205" s="36">
        <v>21</v>
      </c>
      <c r="D205" s="11" t="str">
        <f t="shared" si="28"/>
        <v>N/A</v>
      </c>
      <c r="E205" s="36">
        <v>19</v>
      </c>
      <c r="F205" s="11" t="str">
        <f t="shared" si="29"/>
        <v>N/A</v>
      </c>
      <c r="G205" s="36">
        <v>11</v>
      </c>
      <c r="H205" s="11" t="str">
        <f t="shared" si="30"/>
        <v>N/A</v>
      </c>
      <c r="I205" s="12">
        <v>-9.52</v>
      </c>
      <c r="J205" s="12">
        <v>-52.6</v>
      </c>
      <c r="K205" s="14" t="s">
        <v>213</v>
      </c>
      <c r="L205" s="9" t="str">
        <f t="shared" si="31"/>
        <v>N/A</v>
      </c>
    </row>
    <row r="206" spans="1:12" ht="25" x14ac:dyDescent="0.25">
      <c r="A206" s="44" t="s">
        <v>1611</v>
      </c>
      <c r="B206" s="35" t="s">
        <v>213</v>
      </c>
      <c r="C206" s="36">
        <v>0</v>
      </c>
      <c r="D206" s="11" t="str">
        <f t="shared" si="28"/>
        <v>N/A</v>
      </c>
      <c r="E206" s="36">
        <v>11</v>
      </c>
      <c r="F206" s="11" t="str">
        <f t="shared" si="29"/>
        <v>N/A</v>
      </c>
      <c r="G206" s="36">
        <v>11</v>
      </c>
      <c r="H206" s="11" t="str">
        <f t="shared" si="30"/>
        <v>N/A</v>
      </c>
      <c r="I206" s="12" t="s">
        <v>1746</v>
      </c>
      <c r="J206" s="12">
        <v>100</v>
      </c>
      <c r="K206" s="14" t="s">
        <v>213</v>
      </c>
      <c r="L206" s="9" t="str">
        <f t="shared" si="31"/>
        <v>N/A</v>
      </c>
    </row>
    <row r="207" spans="1:12" ht="25" x14ac:dyDescent="0.25">
      <c r="A207" s="44" t="s">
        <v>1564</v>
      </c>
      <c r="B207" s="35" t="s">
        <v>213</v>
      </c>
      <c r="C207" s="36">
        <v>1312</v>
      </c>
      <c r="D207" s="11" t="str">
        <f t="shared" si="28"/>
        <v>N/A</v>
      </c>
      <c r="E207" s="36">
        <v>1127</v>
      </c>
      <c r="F207" s="11" t="str">
        <f t="shared" si="29"/>
        <v>N/A</v>
      </c>
      <c r="G207" s="36">
        <v>1032</v>
      </c>
      <c r="H207" s="11" t="str">
        <f t="shared" si="30"/>
        <v>N/A</v>
      </c>
      <c r="I207" s="12">
        <v>-14.1</v>
      </c>
      <c r="J207" s="12">
        <v>-8.43</v>
      </c>
      <c r="K207" s="14" t="s">
        <v>213</v>
      </c>
      <c r="L207" s="9" t="str">
        <f t="shared" si="31"/>
        <v>N/A</v>
      </c>
    </row>
    <row r="208" spans="1:12" x14ac:dyDescent="0.25">
      <c r="A208" s="44" t="s">
        <v>1612</v>
      </c>
      <c r="B208" s="35" t="s">
        <v>213</v>
      </c>
      <c r="C208" s="36">
        <v>26</v>
      </c>
      <c r="D208" s="11" t="str">
        <f t="shared" si="28"/>
        <v>N/A</v>
      </c>
      <c r="E208" s="36">
        <v>23</v>
      </c>
      <c r="F208" s="11" t="str">
        <f t="shared" si="29"/>
        <v>N/A</v>
      </c>
      <c r="G208" s="36">
        <v>26</v>
      </c>
      <c r="H208" s="11" t="str">
        <f t="shared" si="30"/>
        <v>N/A</v>
      </c>
      <c r="I208" s="12">
        <v>-11.5</v>
      </c>
      <c r="J208" s="12">
        <v>13.04</v>
      </c>
      <c r="K208" s="14" t="s">
        <v>213</v>
      </c>
      <c r="L208" s="9" t="str">
        <f t="shared" si="31"/>
        <v>N/A</v>
      </c>
    </row>
    <row r="209" spans="1:12" x14ac:dyDescent="0.25">
      <c r="A209" s="44" t="s">
        <v>1613</v>
      </c>
      <c r="B209" s="35" t="s">
        <v>213</v>
      </c>
      <c r="C209" s="36">
        <v>581</v>
      </c>
      <c r="D209" s="11" t="str">
        <f t="shared" si="28"/>
        <v>N/A</v>
      </c>
      <c r="E209" s="36">
        <v>368</v>
      </c>
      <c r="F209" s="11" t="str">
        <f t="shared" si="29"/>
        <v>N/A</v>
      </c>
      <c r="G209" s="36">
        <v>445</v>
      </c>
      <c r="H209" s="11" t="str">
        <f t="shared" si="30"/>
        <v>N/A</v>
      </c>
      <c r="I209" s="12">
        <v>-36.700000000000003</v>
      </c>
      <c r="J209" s="12">
        <v>20.92</v>
      </c>
      <c r="K209" s="14" t="s">
        <v>213</v>
      </c>
      <c r="L209" s="9" t="str">
        <f t="shared" si="31"/>
        <v>N/A</v>
      </c>
    </row>
    <row r="210" spans="1:12" x14ac:dyDescent="0.25">
      <c r="A210" s="44" t="s">
        <v>125</v>
      </c>
      <c r="B210" s="35" t="s">
        <v>213</v>
      </c>
      <c r="C210" s="45">
        <v>3021768</v>
      </c>
      <c r="D210" s="11" t="str">
        <f t="shared" si="28"/>
        <v>N/A</v>
      </c>
      <c r="E210" s="45">
        <v>3028372</v>
      </c>
      <c r="F210" s="11" t="str">
        <f t="shared" si="29"/>
        <v>N/A</v>
      </c>
      <c r="G210" s="45">
        <v>3528175</v>
      </c>
      <c r="H210" s="11" t="str">
        <f t="shared" si="30"/>
        <v>N/A</v>
      </c>
      <c r="I210" s="12">
        <v>0.2185</v>
      </c>
      <c r="J210" s="12">
        <v>16.5</v>
      </c>
      <c r="K210" s="14" t="s">
        <v>213</v>
      </c>
      <c r="L210" s="9" t="str">
        <f t="shared" si="31"/>
        <v>N/A</v>
      </c>
    </row>
    <row r="211" spans="1:12" x14ac:dyDescent="0.25">
      <c r="A211" s="44" t="s">
        <v>1614</v>
      </c>
      <c r="B211" s="35" t="s">
        <v>213</v>
      </c>
      <c r="C211" s="45">
        <v>491412</v>
      </c>
      <c r="D211" s="11" t="str">
        <f t="shared" si="28"/>
        <v>N/A</v>
      </c>
      <c r="E211" s="45">
        <v>579917</v>
      </c>
      <c r="F211" s="11" t="str">
        <f t="shared" si="29"/>
        <v>N/A</v>
      </c>
      <c r="G211" s="45">
        <v>582619</v>
      </c>
      <c r="H211" s="11" t="str">
        <f t="shared" si="30"/>
        <v>N/A</v>
      </c>
      <c r="I211" s="12">
        <v>18.010000000000002</v>
      </c>
      <c r="J211" s="12">
        <v>0.46589999999999998</v>
      </c>
      <c r="K211" s="14" t="s">
        <v>213</v>
      </c>
      <c r="L211" s="9" t="str">
        <f t="shared" si="31"/>
        <v>N/A</v>
      </c>
    </row>
    <row r="212" spans="1:12" x14ac:dyDescent="0.25">
      <c r="A212" s="44" t="s">
        <v>1565</v>
      </c>
      <c r="B212" s="35" t="s">
        <v>213</v>
      </c>
      <c r="C212" s="45">
        <v>631566</v>
      </c>
      <c r="D212" s="11" t="str">
        <f t="shared" si="28"/>
        <v>N/A</v>
      </c>
      <c r="E212" s="45">
        <v>584514</v>
      </c>
      <c r="F212" s="11" t="str">
        <f t="shared" si="29"/>
        <v>N/A</v>
      </c>
      <c r="G212" s="45">
        <v>478126</v>
      </c>
      <c r="H212" s="11" t="str">
        <f t="shared" si="30"/>
        <v>N/A</v>
      </c>
      <c r="I212" s="12">
        <v>-7.45</v>
      </c>
      <c r="J212" s="12">
        <v>-18.2</v>
      </c>
      <c r="K212" s="14" t="s">
        <v>213</v>
      </c>
      <c r="L212" s="9" t="str">
        <f t="shared" si="31"/>
        <v>N/A</v>
      </c>
    </row>
    <row r="213" spans="1:12" x14ac:dyDescent="0.25">
      <c r="A213" s="44" t="s">
        <v>1615</v>
      </c>
      <c r="B213" s="35" t="s">
        <v>213</v>
      </c>
      <c r="C213" s="45">
        <v>3010245</v>
      </c>
      <c r="D213" s="11" t="str">
        <f t="shared" si="28"/>
        <v>N/A</v>
      </c>
      <c r="E213" s="45">
        <v>3015243</v>
      </c>
      <c r="F213" s="11" t="str">
        <f t="shared" si="29"/>
        <v>N/A</v>
      </c>
      <c r="G213" s="45">
        <v>3528025</v>
      </c>
      <c r="H213" s="11" t="str">
        <f t="shared" si="30"/>
        <v>N/A</v>
      </c>
      <c r="I213" s="12">
        <v>0.16600000000000001</v>
      </c>
      <c r="J213" s="12">
        <v>17.010000000000002</v>
      </c>
      <c r="K213" s="14" t="s">
        <v>213</v>
      </c>
      <c r="L213" s="9" t="str">
        <f t="shared" si="31"/>
        <v>N/A</v>
      </c>
    </row>
    <row r="214" spans="1:12" x14ac:dyDescent="0.25">
      <c r="A214" s="47" t="s">
        <v>1616</v>
      </c>
      <c r="B214" s="35" t="s">
        <v>213</v>
      </c>
      <c r="C214" s="45">
        <v>446045</v>
      </c>
      <c r="D214" s="11" t="str">
        <f t="shared" si="28"/>
        <v>N/A</v>
      </c>
      <c r="E214" s="45">
        <v>405455</v>
      </c>
      <c r="F214" s="11" t="str">
        <f t="shared" si="29"/>
        <v>N/A</v>
      </c>
      <c r="G214" s="45">
        <v>403990</v>
      </c>
      <c r="H214" s="11" t="str">
        <f t="shared" si="30"/>
        <v>N/A</v>
      </c>
      <c r="I214" s="12">
        <v>-9.1</v>
      </c>
      <c r="J214" s="12">
        <v>-0.36099999999999999</v>
      </c>
      <c r="K214" s="14" t="s">
        <v>213</v>
      </c>
      <c r="L214" s="9" t="str">
        <f t="shared" si="31"/>
        <v>N/A</v>
      </c>
    </row>
    <row r="215" spans="1:12" ht="25" x14ac:dyDescent="0.25">
      <c r="A215" s="44" t="s">
        <v>1379</v>
      </c>
      <c r="B215" s="35" t="s">
        <v>213</v>
      </c>
      <c r="C215" s="45">
        <v>9870604</v>
      </c>
      <c r="D215" s="11" t="str">
        <f t="shared" ref="D215:D229" si="32">IF($B215="N/A","N/A",IF(C215&gt;10,"No",IF(C215&lt;-10,"No","Yes")))</f>
        <v>N/A</v>
      </c>
      <c r="E215" s="45">
        <v>10242262</v>
      </c>
      <c r="F215" s="11" t="str">
        <f t="shared" ref="F215:F229" si="33">IF($B215="N/A","N/A",IF(E215&gt;10,"No",IF(E215&lt;-10,"No","Yes")))</f>
        <v>N/A</v>
      </c>
      <c r="G215" s="45">
        <v>10984473</v>
      </c>
      <c r="H215" s="11" t="str">
        <f t="shared" ref="H215:H229" si="34">IF($B215="N/A","N/A",IF(G215&gt;10,"No",IF(G215&lt;-10,"No","Yes")))</f>
        <v>N/A</v>
      </c>
      <c r="I215" s="12">
        <v>3.7650000000000001</v>
      </c>
      <c r="J215" s="12">
        <v>7.2469999999999999</v>
      </c>
      <c r="K215" s="43" t="s">
        <v>739</v>
      </c>
      <c r="L215" s="9" t="str">
        <f t="shared" ref="L215:L229" si="35">IF(J215="Div by 0", "N/A", IF(K215="N/A","N/A", IF(J215&gt;VALUE(MID(K215,1,2)), "No", IF(J215&lt;-1*VALUE(MID(K215,1,2)), "No", "Yes"))))</f>
        <v>Yes</v>
      </c>
    </row>
    <row r="216" spans="1:12" x14ac:dyDescent="0.25">
      <c r="A216" s="44" t="s">
        <v>649</v>
      </c>
      <c r="B216" s="35" t="s">
        <v>213</v>
      </c>
      <c r="C216" s="36">
        <v>38574</v>
      </c>
      <c r="D216" s="11" t="str">
        <f t="shared" si="32"/>
        <v>N/A</v>
      </c>
      <c r="E216" s="36">
        <v>37747</v>
      </c>
      <c r="F216" s="11" t="str">
        <f t="shared" si="33"/>
        <v>N/A</v>
      </c>
      <c r="G216" s="36">
        <v>38905</v>
      </c>
      <c r="H216" s="11" t="str">
        <f t="shared" si="34"/>
        <v>N/A</v>
      </c>
      <c r="I216" s="12">
        <v>-2.14</v>
      </c>
      <c r="J216" s="12">
        <v>3.0680000000000001</v>
      </c>
      <c r="K216" s="43" t="s">
        <v>739</v>
      </c>
      <c r="L216" s="9" t="str">
        <f t="shared" si="35"/>
        <v>Yes</v>
      </c>
    </row>
    <row r="217" spans="1:12" x14ac:dyDescent="0.25">
      <c r="A217" s="44" t="s">
        <v>1380</v>
      </c>
      <c r="B217" s="35" t="s">
        <v>213</v>
      </c>
      <c r="C217" s="45">
        <v>255.88748898</v>
      </c>
      <c r="D217" s="11" t="str">
        <f t="shared" si="32"/>
        <v>N/A</v>
      </c>
      <c r="E217" s="45">
        <v>271.33976209999997</v>
      </c>
      <c r="F217" s="11" t="str">
        <f t="shared" si="33"/>
        <v>N/A</v>
      </c>
      <c r="G217" s="45">
        <v>282.34090734</v>
      </c>
      <c r="H217" s="11" t="str">
        <f t="shared" si="34"/>
        <v>N/A</v>
      </c>
      <c r="I217" s="12">
        <v>6.0389999999999997</v>
      </c>
      <c r="J217" s="12">
        <v>4.0540000000000003</v>
      </c>
      <c r="K217" s="43" t="s">
        <v>739</v>
      </c>
      <c r="L217" s="9" t="str">
        <f t="shared" si="35"/>
        <v>Yes</v>
      </c>
    </row>
    <row r="218" spans="1:12" ht="25" x14ac:dyDescent="0.25">
      <c r="A218" s="44" t="s">
        <v>1381</v>
      </c>
      <c r="B218" s="35" t="s">
        <v>213</v>
      </c>
      <c r="C218" s="45">
        <v>0</v>
      </c>
      <c r="D218" s="11" t="str">
        <f t="shared" si="32"/>
        <v>N/A</v>
      </c>
      <c r="E218" s="45">
        <v>0</v>
      </c>
      <c r="F218" s="11" t="str">
        <f t="shared" si="33"/>
        <v>N/A</v>
      </c>
      <c r="G218" s="45">
        <v>0</v>
      </c>
      <c r="H218" s="11" t="str">
        <f t="shared" si="34"/>
        <v>N/A</v>
      </c>
      <c r="I218" s="12" t="s">
        <v>1746</v>
      </c>
      <c r="J218" s="12" t="s">
        <v>1746</v>
      </c>
      <c r="K218" s="43" t="s">
        <v>739</v>
      </c>
      <c r="L218" s="9" t="str">
        <f t="shared" si="35"/>
        <v>N/A</v>
      </c>
    </row>
    <row r="219" spans="1:12" x14ac:dyDescent="0.25">
      <c r="A219" s="44" t="s">
        <v>516</v>
      </c>
      <c r="B219" s="35" t="s">
        <v>213</v>
      </c>
      <c r="C219" s="36">
        <v>0</v>
      </c>
      <c r="D219" s="11" t="str">
        <f t="shared" si="32"/>
        <v>N/A</v>
      </c>
      <c r="E219" s="36">
        <v>0</v>
      </c>
      <c r="F219" s="11" t="str">
        <f t="shared" si="33"/>
        <v>N/A</v>
      </c>
      <c r="G219" s="36">
        <v>0</v>
      </c>
      <c r="H219" s="11" t="str">
        <f t="shared" si="34"/>
        <v>N/A</v>
      </c>
      <c r="I219" s="12" t="s">
        <v>1746</v>
      </c>
      <c r="J219" s="12" t="s">
        <v>1746</v>
      </c>
      <c r="K219" s="43" t="s">
        <v>739</v>
      </c>
      <c r="L219" s="9" t="str">
        <f t="shared" si="35"/>
        <v>N/A</v>
      </c>
    </row>
    <row r="220" spans="1:12" x14ac:dyDescent="0.25">
      <c r="A220" s="44" t="s">
        <v>1382</v>
      </c>
      <c r="B220" s="35" t="s">
        <v>213</v>
      </c>
      <c r="C220" s="45" t="s">
        <v>1746</v>
      </c>
      <c r="D220" s="11" t="str">
        <f t="shared" si="32"/>
        <v>N/A</v>
      </c>
      <c r="E220" s="45" t="s">
        <v>1746</v>
      </c>
      <c r="F220" s="11" t="str">
        <f t="shared" si="33"/>
        <v>N/A</v>
      </c>
      <c r="G220" s="45" t="s">
        <v>1746</v>
      </c>
      <c r="H220" s="11" t="str">
        <f t="shared" si="34"/>
        <v>N/A</v>
      </c>
      <c r="I220" s="12" t="s">
        <v>1746</v>
      </c>
      <c r="J220" s="12" t="s">
        <v>1746</v>
      </c>
      <c r="K220" s="43" t="s">
        <v>739</v>
      </c>
      <c r="L220" s="9" t="str">
        <f t="shared" si="35"/>
        <v>N/A</v>
      </c>
    </row>
    <row r="221" spans="1:12" ht="25" x14ac:dyDescent="0.25">
      <c r="A221" s="44" t="s">
        <v>1383</v>
      </c>
      <c r="B221" s="35" t="s">
        <v>213</v>
      </c>
      <c r="C221" s="45">
        <v>4112408</v>
      </c>
      <c r="D221" s="11" t="str">
        <f t="shared" si="32"/>
        <v>N/A</v>
      </c>
      <c r="E221" s="45">
        <v>0</v>
      </c>
      <c r="F221" s="11" t="str">
        <f t="shared" si="33"/>
        <v>N/A</v>
      </c>
      <c r="G221" s="45">
        <v>0</v>
      </c>
      <c r="H221" s="11" t="str">
        <f t="shared" si="34"/>
        <v>N/A</v>
      </c>
      <c r="I221" s="12">
        <v>-100</v>
      </c>
      <c r="J221" s="12" t="s">
        <v>1746</v>
      </c>
      <c r="K221" s="43" t="s">
        <v>739</v>
      </c>
      <c r="L221" s="9" t="str">
        <f t="shared" si="35"/>
        <v>N/A</v>
      </c>
    </row>
    <row r="222" spans="1:12" x14ac:dyDescent="0.25">
      <c r="A222" s="44" t="s">
        <v>517</v>
      </c>
      <c r="B222" s="35" t="s">
        <v>213</v>
      </c>
      <c r="C222" s="36">
        <v>18929</v>
      </c>
      <c r="D222" s="11" t="str">
        <f t="shared" si="32"/>
        <v>N/A</v>
      </c>
      <c r="E222" s="36">
        <v>0</v>
      </c>
      <c r="F222" s="11" t="str">
        <f t="shared" si="33"/>
        <v>N/A</v>
      </c>
      <c r="G222" s="36">
        <v>0</v>
      </c>
      <c r="H222" s="11" t="str">
        <f t="shared" si="34"/>
        <v>N/A</v>
      </c>
      <c r="I222" s="12">
        <v>-100</v>
      </c>
      <c r="J222" s="12" t="s">
        <v>1746</v>
      </c>
      <c r="K222" s="43" t="s">
        <v>739</v>
      </c>
      <c r="L222" s="9" t="str">
        <f t="shared" si="35"/>
        <v>N/A</v>
      </c>
    </row>
    <row r="223" spans="1:12" ht="25" x14ac:dyDescent="0.25">
      <c r="A223" s="44" t="s">
        <v>1384</v>
      </c>
      <c r="B223" s="35" t="s">
        <v>213</v>
      </c>
      <c r="C223" s="45">
        <v>217.25437160000001</v>
      </c>
      <c r="D223" s="11" t="str">
        <f t="shared" si="32"/>
        <v>N/A</v>
      </c>
      <c r="E223" s="45" t="s">
        <v>1746</v>
      </c>
      <c r="F223" s="11" t="str">
        <f t="shared" si="33"/>
        <v>N/A</v>
      </c>
      <c r="G223" s="45" t="s">
        <v>1746</v>
      </c>
      <c r="H223" s="11" t="str">
        <f t="shared" si="34"/>
        <v>N/A</v>
      </c>
      <c r="I223" s="12" t="s">
        <v>1746</v>
      </c>
      <c r="J223" s="12" t="s">
        <v>1746</v>
      </c>
      <c r="K223" s="43" t="s">
        <v>739</v>
      </c>
      <c r="L223" s="9" t="str">
        <f t="shared" si="35"/>
        <v>N/A</v>
      </c>
    </row>
    <row r="224" spans="1:12" ht="25" x14ac:dyDescent="0.25">
      <c r="A224" s="44" t="s">
        <v>1385</v>
      </c>
      <c r="B224" s="35" t="s">
        <v>213</v>
      </c>
      <c r="C224" s="45">
        <v>16192</v>
      </c>
      <c r="D224" s="11" t="str">
        <f t="shared" si="32"/>
        <v>N/A</v>
      </c>
      <c r="E224" s="45">
        <v>64080</v>
      </c>
      <c r="F224" s="11" t="str">
        <f t="shared" si="33"/>
        <v>N/A</v>
      </c>
      <c r="G224" s="45">
        <v>69781</v>
      </c>
      <c r="H224" s="11" t="str">
        <f t="shared" si="34"/>
        <v>N/A</v>
      </c>
      <c r="I224" s="12">
        <v>295.8</v>
      </c>
      <c r="J224" s="12">
        <v>8.8970000000000002</v>
      </c>
      <c r="K224" s="43" t="s">
        <v>739</v>
      </c>
      <c r="L224" s="9" t="str">
        <f t="shared" si="35"/>
        <v>Yes</v>
      </c>
    </row>
    <row r="225" spans="1:12" x14ac:dyDescent="0.25">
      <c r="A225" s="44" t="s">
        <v>518</v>
      </c>
      <c r="B225" s="35" t="s">
        <v>213</v>
      </c>
      <c r="C225" s="36">
        <v>18</v>
      </c>
      <c r="D225" s="11" t="str">
        <f t="shared" si="32"/>
        <v>N/A</v>
      </c>
      <c r="E225" s="36">
        <v>19</v>
      </c>
      <c r="F225" s="11" t="str">
        <f t="shared" si="33"/>
        <v>N/A</v>
      </c>
      <c r="G225" s="36">
        <v>16</v>
      </c>
      <c r="H225" s="11" t="str">
        <f t="shared" si="34"/>
        <v>N/A</v>
      </c>
      <c r="I225" s="12">
        <v>5.556</v>
      </c>
      <c r="J225" s="12">
        <v>-15.8</v>
      </c>
      <c r="K225" s="43" t="s">
        <v>739</v>
      </c>
      <c r="L225" s="9" t="str">
        <f t="shared" si="35"/>
        <v>Yes</v>
      </c>
    </row>
    <row r="226" spans="1:12" x14ac:dyDescent="0.25">
      <c r="A226" s="44" t="s">
        <v>1386</v>
      </c>
      <c r="B226" s="35" t="s">
        <v>213</v>
      </c>
      <c r="C226" s="45">
        <v>899.55555556000002</v>
      </c>
      <c r="D226" s="11" t="str">
        <f t="shared" si="32"/>
        <v>N/A</v>
      </c>
      <c r="E226" s="45">
        <v>3372.6315789</v>
      </c>
      <c r="F226" s="11" t="str">
        <f t="shared" si="33"/>
        <v>N/A</v>
      </c>
      <c r="G226" s="45">
        <v>4361.3125</v>
      </c>
      <c r="H226" s="11" t="str">
        <f t="shared" si="34"/>
        <v>N/A</v>
      </c>
      <c r="I226" s="12">
        <v>274.89999999999998</v>
      </c>
      <c r="J226" s="12">
        <v>29.31</v>
      </c>
      <c r="K226" s="43" t="s">
        <v>739</v>
      </c>
      <c r="L226" s="9" t="str">
        <f t="shared" si="35"/>
        <v>Yes</v>
      </c>
    </row>
    <row r="227" spans="1:12" ht="25" x14ac:dyDescent="0.25">
      <c r="A227" s="44" t="s">
        <v>1387</v>
      </c>
      <c r="B227" s="35" t="s">
        <v>213</v>
      </c>
      <c r="C227" s="45">
        <v>824033855</v>
      </c>
      <c r="D227" s="11" t="str">
        <f t="shared" si="32"/>
        <v>N/A</v>
      </c>
      <c r="E227" s="45">
        <v>724648183</v>
      </c>
      <c r="F227" s="11" t="str">
        <f t="shared" si="33"/>
        <v>N/A</v>
      </c>
      <c r="G227" s="45">
        <v>795094478</v>
      </c>
      <c r="H227" s="11" t="str">
        <f t="shared" si="34"/>
        <v>N/A</v>
      </c>
      <c r="I227" s="12">
        <v>-12.1</v>
      </c>
      <c r="J227" s="12">
        <v>9.7210000000000001</v>
      </c>
      <c r="K227" s="43" t="s">
        <v>739</v>
      </c>
      <c r="L227" s="9" t="str">
        <f t="shared" si="35"/>
        <v>Yes</v>
      </c>
    </row>
    <row r="228" spans="1:12" ht="25" x14ac:dyDescent="0.25">
      <c r="A228" s="44" t="s">
        <v>519</v>
      </c>
      <c r="B228" s="35" t="s">
        <v>213</v>
      </c>
      <c r="C228" s="36">
        <v>22214</v>
      </c>
      <c r="D228" s="11" t="str">
        <f t="shared" si="32"/>
        <v>N/A</v>
      </c>
      <c r="E228" s="36">
        <v>20492</v>
      </c>
      <c r="F228" s="11" t="str">
        <f t="shared" si="33"/>
        <v>N/A</v>
      </c>
      <c r="G228" s="36">
        <v>21792</v>
      </c>
      <c r="H228" s="11" t="str">
        <f t="shared" si="34"/>
        <v>N/A</v>
      </c>
      <c r="I228" s="12">
        <v>-7.75</v>
      </c>
      <c r="J228" s="12">
        <v>6.3440000000000003</v>
      </c>
      <c r="K228" s="43" t="s">
        <v>739</v>
      </c>
      <c r="L228" s="9" t="str">
        <f t="shared" si="35"/>
        <v>Yes</v>
      </c>
    </row>
    <row r="229" spans="1:12" ht="25" x14ac:dyDescent="0.25">
      <c r="A229" s="44" t="s">
        <v>1388</v>
      </c>
      <c r="B229" s="35" t="s">
        <v>213</v>
      </c>
      <c r="C229" s="45">
        <v>37095.248717000002</v>
      </c>
      <c r="D229" s="11" t="str">
        <f t="shared" si="32"/>
        <v>N/A</v>
      </c>
      <c r="E229" s="45">
        <v>35362.491849999999</v>
      </c>
      <c r="F229" s="11" t="str">
        <f t="shared" si="33"/>
        <v>N/A</v>
      </c>
      <c r="G229" s="45">
        <v>36485.612976999997</v>
      </c>
      <c r="H229" s="11" t="str">
        <f t="shared" si="34"/>
        <v>N/A</v>
      </c>
      <c r="I229" s="12">
        <v>-4.67</v>
      </c>
      <c r="J229" s="12">
        <v>3.1760000000000002</v>
      </c>
      <c r="K229" s="43" t="s">
        <v>739</v>
      </c>
      <c r="L229" s="9" t="str">
        <f t="shared" si="35"/>
        <v>Yes</v>
      </c>
    </row>
    <row r="230" spans="1:12" x14ac:dyDescent="0.25">
      <c r="A230" s="4" t="s">
        <v>1389</v>
      </c>
      <c r="B230" s="35" t="s">
        <v>213</v>
      </c>
      <c r="C230" s="14">
        <v>1108900294</v>
      </c>
      <c r="D230" s="11" t="str">
        <f t="shared" ref="D230:D253" si="36">IF($B230="N/A","N/A",IF(C230&gt;10,"No",IF(C230&lt;-10,"No","Yes")))</f>
        <v>N/A</v>
      </c>
      <c r="E230" s="14">
        <v>1041387283</v>
      </c>
      <c r="F230" s="11" t="str">
        <f t="shared" ref="F230:F253" si="37">IF($B230="N/A","N/A",IF(E230&gt;10,"No",IF(E230&lt;-10,"No","Yes")))</f>
        <v>N/A</v>
      </c>
      <c r="G230" s="14">
        <v>1162882139</v>
      </c>
      <c r="H230" s="11" t="str">
        <f t="shared" ref="H230:H253" si="38">IF($B230="N/A","N/A",IF(G230&gt;10,"No",IF(G230&lt;-10,"No","Yes")))</f>
        <v>N/A</v>
      </c>
      <c r="I230" s="12">
        <v>-6.09</v>
      </c>
      <c r="J230" s="12">
        <v>11.67</v>
      </c>
      <c r="K230" s="43" t="s">
        <v>739</v>
      </c>
      <c r="L230" s="9" t="str">
        <f t="shared" ref="L230:L253" si="39">IF(J230="Div by 0", "N/A", IF(K230="N/A","N/A", IF(J230&gt;VALUE(MID(K230,1,2)), "No", IF(J230&lt;-1*VALUE(MID(K230,1,2)), "No", "Yes"))))</f>
        <v>Yes</v>
      </c>
    </row>
    <row r="231" spans="1:12" x14ac:dyDescent="0.25">
      <c r="A231" s="4" t="s">
        <v>1566</v>
      </c>
      <c r="B231" s="35" t="s">
        <v>213</v>
      </c>
      <c r="C231" s="1">
        <v>54909</v>
      </c>
      <c r="D231" s="1" t="str">
        <f t="shared" si="36"/>
        <v>N/A</v>
      </c>
      <c r="E231" s="1">
        <v>53983</v>
      </c>
      <c r="F231" s="1" t="str">
        <f t="shared" si="37"/>
        <v>N/A</v>
      </c>
      <c r="G231" s="1">
        <v>58643</v>
      </c>
      <c r="H231" s="11" t="str">
        <f t="shared" si="38"/>
        <v>N/A</v>
      </c>
      <c r="I231" s="12">
        <v>-1.69</v>
      </c>
      <c r="J231" s="12">
        <v>8.6319999999999997</v>
      </c>
      <c r="K231" s="43" t="s">
        <v>739</v>
      </c>
      <c r="L231" s="9" t="str">
        <f t="shared" si="39"/>
        <v>Yes</v>
      </c>
    </row>
    <row r="232" spans="1:12" x14ac:dyDescent="0.25">
      <c r="A232" s="4" t="s">
        <v>1567</v>
      </c>
      <c r="B232" s="35" t="s">
        <v>213</v>
      </c>
      <c r="C232" s="14">
        <v>20195.237465999999</v>
      </c>
      <c r="D232" s="11" t="str">
        <f t="shared" si="36"/>
        <v>N/A</v>
      </c>
      <c r="E232" s="14">
        <v>19291.022785000001</v>
      </c>
      <c r="F232" s="11" t="str">
        <f t="shared" si="37"/>
        <v>N/A</v>
      </c>
      <c r="G232" s="14">
        <v>19829.854185</v>
      </c>
      <c r="H232" s="11" t="str">
        <f t="shared" si="38"/>
        <v>N/A</v>
      </c>
      <c r="I232" s="12">
        <v>-4.4800000000000004</v>
      </c>
      <c r="J232" s="12">
        <v>2.7930000000000001</v>
      </c>
      <c r="K232" s="43" t="s">
        <v>739</v>
      </c>
      <c r="L232" s="9" t="str">
        <f t="shared" si="39"/>
        <v>Yes</v>
      </c>
    </row>
    <row r="233" spans="1:12" x14ac:dyDescent="0.25">
      <c r="A233" s="48" t="s">
        <v>1568</v>
      </c>
      <c r="B233" s="35" t="s">
        <v>213</v>
      </c>
      <c r="C233" s="14">
        <v>13128.750012</v>
      </c>
      <c r="D233" s="11" t="str">
        <f t="shared" si="36"/>
        <v>N/A</v>
      </c>
      <c r="E233" s="14">
        <v>13825.158452</v>
      </c>
      <c r="F233" s="11" t="str">
        <f t="shared" si="37"/>
        <v>N/A</v>
      </c>
      <c r="G233" s="14">
        <v>14640.681822</v>
      </c>
      <c r="H233" s="11" t="str">
        <f t="shared" si="38"/>
        <v>N/A</v>
      </c>
      <c r="I233" s="12">
        <v>5.3040000000000003</v>
      </c>
      <c r="J233" s="12">
        <v>5.899</v>
      </c>
      <c r="K233" s="43" t="s">
        <v>739</v>
      </c>
      <c r="L233" s="9" t="str">
        <f t="shared" si="39"/>
        <v>Yes</v>
      </c>
    </row>
    <row r="234" spans="1:12" x14ac:dyDescent="0.25">
      <c r="A234" s="48" t="s">
        <v>1569</v>
      </c>
      <c r="B234" s="35" t="s">
        <v>213</v>
      </c>
      <c r="C234" s="14">
        <v>27471.434674</v>
      </c>
      <c r="D234" s="11" t="str">
        <f t="shared" si="36"/>
        <v>N/A</v>
      </c>
      <c r="E234" s="14">
        <v>25183.608658000001</v>
      </c>
      <c r="F234" s="11" t="str">
        <f t="shared" si="37"/>
        <v>N/A</v>
      </c>
      <c r="G234" s="14">
        <v>25513.147129000001</v>
      </c>
      <c r="H234" s="11" t="str">
        <f t="shared" si="38"/>
        <v>N/A</v>
      </c>
      <c r="I234" s="12">
        <v>-8.33</v>
      </c>
      <c r="J234" s="12">
        <v>1.3089999999999999</v>
      </c>
      <c r="K234" s="43" t="s">
        <v>739</v>
      </c>
      <c r="L234" s="9" t="str">
        <f t="shared" si="39"/>
        <v>Yes</v>
      </c>
    </row>
    <row r="235" spans="1:12" x14ac:dyDescent="0.25">
      <c r="A235" s="48" t="s">
        <v>1570</v>
      </c>
      <c r="B235" s="35" t="s">
        <v>213</v>
      </c>
      <c r="C235" s="14">
        <v>2469.495778</v>
      </c>
      <c r="D235" s="11" t="str">
        <f t="shared" si="36"/>
        <v>N/A</v>
      </c>
      <c r="E235" s="14">
        <v>1565.0639888000001</v>
      </c>
      <c r="F235" s="11" t="str">
        <f t="shared" si="37"/>
        <v>N/A</v>
      </c>
      <c r="G235" s="14">
        <v>1217.433833</v>
      </c>
      <c r="H235" s="11" t="str">
        <f t="shared" si="38"/>
        <v>N/A</v>
      </c>
      <c r="I235" s="12">
        <v>-36.6</v>
      </c>
      <c r="J235" s="12">
        <v>-22.2</v>
      </c>
      <c r="K235" s="43" t="s">
        <v>739</v>
      </c>
      <c r="L235" s="9" t="str">
        <f t="shared" si="39"/>
        <v>Yes</v>
      </c>
    </row>
    <row r="236" spans="1:12" x14ac:dyDescent="0.25">
      <c r="A236" s="48" t="s">
        <v>1571</v>
      </c>
      <c r="B236" s="35" t="s">
        <v>213</v>
      </c>
      <c r="C236" s="14">
        <v>1117.9476849</v>
      </c>
      <c r="D236" s="11" t="str">
        <f t="shared" si="36"/>
        <v>N/A</v>
      </c>
      <c r="E236" s="14">
        <v>1033.285059</v>
      </c>
      <c r="F236" s="11" t="str">
        <f t="shared" si="37"/>
        <v>N/A</v>
      </c>
      <c r="G236" s="14">
        <v>1354.7619904000001</v>
      </c>
      <c r="H236" s="11" t="str">
        <f t="shared" si="38"/>
        <v>N/A</v>
      </c>
      <c r="I236" s="12">
        <v>-7.57</v>
      </c>
      <c r="J236" s="12">
        <v>31.11</v>
      </c>
      <c r="K236" s="43" t="s">
        <v>739</v>
      </c>
      <c r="L236" s="9" t="str">
        <f t="shared" si="39"/>
        <v>No</v>
      </c>
    </row>
    <row r="237" spans="1:12" x14ac:dyDescent="0.25">
      <c r="A237" s="44" t="s">
        <v>1572</v>
      </c>
      <c r="B237" s="35" t="s">
        <v>213</v>
      </c>
      <c r="C237" s="11">
        <v>6.6261200109000002</v>
      </c>
      <c r="D237" s="11" t="str">
        <f t="shared" si="36"/>
        <v>N/A</v>
      </c>
      <c r="E237" s="11">
        <v>8.0338540116000008</v>
      </c>
      <c r="F237" s="11" t="str">
        <f t="shared" si="37"/>
        <v>N/A</v>
      </c>
      <c r="G237" s="11">
        <v>7.8128996844999996</v>
      </c>
      <c r="H237" s="11" t="str">
        <f t="shared" si="38"/>
        <v>N/A</v>
      </c>
      <c r="I237" s="12">
        <v>21.25</v>
      </c>
      <c r="J237" s="12">
        <v>-2.75</v>
      </c>
      <c r="K237" s="43" t="s">
        <v>739</v>
      </c>
      <c r="L237" s="9" t="str">
        <f t="shared" si="39"/>
        <v>Yes</v>
      </c>
    </row>
    <row r="238" spans="1:12" x14ac:dyDescent="0.25">
      <c r="A238" s="47" t="s">
        <v>1573</v>
      </c>
      <c r="B238" s="35" t="s">
        <v>213</v>
      </c>
      <c r="C238" s="11">
        <v>16.323421497999998</v>
      </c>
      <c r="D238" s="11" t="str">
        <f t="shared" si="36"/>
        <v>N/A</v>
      </c>
      <c r="E238" s="11">
        <v>18.948497853999999</v>
      </c>
      <c r="F238" s="11" t="str">
        <f t="shared" si="37"/>
        <v>N/A</v>
      </c>
      <c r="G238" s="11">
        <v>19.381366061000001</v>
      </c>
      <c r="H238" s="11" t="str">
        <f t="shared" si="38"/>
        <v>N/A</v>
      </c>
      <c r="I238" s="12">
        <v>16.079999999999998</v>
      </c>
      <c r="J238" s="12">
        <v>2.2839999999999998</v>
      </c>
      <c r="K238" s="43" t="s">
        <v>739</v>
      </c>
      <c r="L238" s="9" t="str">
        <f t="shared" si="39"/>
        <v>Yes</v>
      </c>
    </row>
    <row r="239" spans="1:12" x14ac:dyDescent="0.25">
      <c r="A239" s="47" t="s">
        <v>1574</v>
      </c>
      <c r="B239" s="35" t="s">
        <v>213</v>
      </c>
      <c r="C239" s="11">
        <v>13.785540062999999</v>
      </c>
      <c r="D239" s="11" t="str">
        <f t="shared" si="36"/>
        <v>N/A</v>
      </c>
      <c r="E239" s="11">
        <v>12.49588773</v>
      </c>
      <c r="F239" s="11" t="str">
        <f t="shared" si="37"/>
        <v>N/A</v>
      </c>
      <c r="G239" s="11">
        <v>12.748105796000001</v>
      </c>
      <c r="H239" s="11" t="str">
        <f t="shared" si="38"/>
        <v>N/A</v>
      </c>
      <c r="I239" s="12">
        <v>-9.36</v>
      </c>
      <c r="J239" s="12">
        <v>2.0179999999999998</v>
      </c>
      <c r="K239" s="43" t="s">
        <v>739</v>
      </c>
      <c r="L239" s="9" t="str">
        <f t="shared" si="39"/>
        <v>Yes</v>
      </c>
    </row>
    <row r="240" spans="1:12" x14ac:dyDescent="0.25">
      <c r="A240" s="47" t="s">
        <v>1575</v>
      </c>
      <c r="B240" s="35" t="s">
        <v>213</v>
      </c>
      <c r="C240" s="11">
        <v>1.1716210487000001</v>
      </c>
      <c r="D240" s="11" t="str">
        <f t="shared" si="36"/>
        <v>N/A</v>
      </c>
      <c r="E240" s="11">
        <v>1.3038897449</v>
      </c>
      <c r="F240" s="11" t="str">
        <f t="shared" si="37"/>
        <v>N/A</v>
      </c>
      <c r="G240" s="11">
        <v>1.2027836586</v>
      </c>
      <c r="H240" s="11" t="str">
        <f t="shared" si="38"/>
        <v>N/A</v>
      </c>
      <c r="I240" s="12">
        <v>11.29</v>
      </c>
      <c r="J240" s="12">
        <v>-7.75</v>
      </c>
      <c r="K240" s="43" t="s">
        <v>739</v>
      </c>
      <c r="L240" s="9" t="str">
        <f t="shared" si="39"/>
        <v>Yes</v>
      </c>
    </row>
    <row r="241" spans="1:12" x14ac:dyDescent="0.25">
      <c r="A241" s="47" t="s">
        <v>1576</v>
      </c>
      <c r="B241" s="35" t="s">
        <v>213</v>
      </c>
      <c r="C241" s="11">
        <v>0.61301749849999998</v>
      </c>
      <c r="D241" s="11" t="str">
        <f t="shared" si="36"/>
        <v>N/A</v>
      </c>
      <c r="E241" s="11">
        <v>0.95120552520000001</v>
      </c>
      <c r="F241" s="11" t="str">
        <f t="shared" si="37"/>
        <v>N/A</v>
      </c>
      <c r="G241" s="11">
        <v>0.89588312699999995</v>
      </c>
      <c r="H241" s="11" t="str">
        <f t="shared" si="38"/>
        <v>N/A</v>
      </c>
      <c r="I241" s="12">
        <v>55.17</v>
      </c>
      <c r="J241" s="12">
        <v>-5.82</v>
      </c>
      <c r="K241" s="43" t="s">
        <v>739</v>
      </c>
      <c r="L241" s="9" t="str">
        <f t="shared" si="39"/>
        <v>Yes</v>
      </c>
    </row>
    <row r="242" spans="1:12" x14ac:dyDescent="0.25">
      <c r="A242" s="4" t="s">
        <v>1401</v>
      </c>
      <c r="B242" s="35" t="s">
        <v>213</v>
      </c>
      <c r="C242" s="14">
        <v>824033855</v>
      </c>
      <c r="D242" s="11" t="str">
        <f t="shared" si="36"/>
        <v>N/A</v>
      </c>
      <c r="E242" s="14">
        <v>724648183</v>
      </c>
      <c r="F242" s="11" t="str">
        <f t="shared" si="37"/>
        <v>N/A</v>
      </c>
      <c r="G242" s="14">
        <v>795094478</v>
      </c>
      <c r="H242" s="11" t="str">
        <f t="shared" si="38"/>
        <v>N/A</v>
      </c>
      <c r="I242" s="12">
        <v>-12.1</v>
      </c>
      <c r="J242" s="12">
        <v>9.7210000000000001</v>
      </c>
      <c r="K242" s="43" t="s">
        <v>739</v>
      </c>
      <c r="L242" s="9" t="str">
        <f t="shared" si="39"/>
        <v>Yes</v>
      </c>
    </row>
    <row r="243" spans="1:12" x14ac:dyDescent="0.25">
      <c r="A243" s="4" t="s">
        <v>1577</v>
      </c>
      <c r="B243" s="35" t="s">
        <v>213</v>
      </c>
      <c r="C243" s="1">
        <v>22214</v>
      </c>
      <c r="D243" s="1" t="str">
        <f t="shared" si="36"/>
        <v>N/A</v>
      </c>
      <c r="E243" s="1">
        <v>20492</v>
      </c>
      <c r="F243" s="1" t="str">
        <f t="shared" si="37"/>
        <v>N/A</v>
      </c>
      <c r="G243" s="1">
        <v>21792</v>
      </c>
      <c r="H243" s="11" t="str">
        <f t="shared" si="38"/>
        <v>N/A</v>
      </c>
      <c r="I243" s="12">
        <v>-7.75</v>
      </c>
      <c r="J243" s="12">
        <v>6.3440000000000003</v>
      </c>
      <c r="K243" s="43" t="s">
        <v>739</v>
      </c>
      <c r="L243" s="9" t="str">
        <f t="shared" si="39"/>
        <v>Yes</v>
      </c>
    </row>
    <row r="244" spans="1:12" ht="25" x14ac:dyDescent="0.25">
      <c r="A244" s="4" t="s">
        <v>1578</v>
      </c>
      <c r="B244" s="35" t="s">
        <v>213</v>
      </c>
      <c r="C244" s="14">
        <v>37095.248717000002</v>
      </c>
      <c r="D244" s="11" t="str">
        <f t="shared" si="36"/>
        <v>N/A</v>
      </c>
      <c r="E244" s="14">
        <v>35362.491849999999</v>
      </c>
      <c r="F244" s="11" t="str">
        <f t="shared" si="37"/>
        <v>N/A</v>
      </c>
      <c r="G244" s="14">
        <v>36485.612976999997</v>
      </c>
      <c r="H244" s="11" t="str">
        <f t="shared" si="38"/>
        <v>N/A</v>
      </c>
      <c r="I244" s="12">
        <v>-4.67</v>
      </c>
      <c r="J244" s="12">
        <v>3.1760000000000002</v>
      </c>
      <c r="K244" s="43" t="s">
        <v>739</v>
      </c>
      <c r="L244" s="9" t="str">
        <f t="shared" si="39"/>
        <v>Yes</v>
      </c>
    </row>
    <row r="245" spans="1:12" ht="25" x14ac:dyDescent="0.25">
      <c r="A245" s="48" t="s">
        <v>1579</v>
      </c>
      <c r="B245" s="35" t="s">
        <v>213</v>
      </c>
      <c r="C245" s="14">
        <v>15258.930797999999</v>
      </c>
      <c r="D245" s="11" t="str">
        <f t="shared" si="36"/>
        <v>N/A</v>
      </c>
      <c r="E245" s="14">
        <v>15791.260687</v>
      </c>
      <c r="F245" s="11" t="str">
        <f t="shared" si="37"/>
        <v>N/A</v>
      </c>
      <c r="G245" s="14">
        <v>17580.204579000001</v>
      </c>
      <c r="H245" s="11" t="str">
        <f t="shared" si="38"/>
        <v>N/A</v>
      </c>
      <c r="I245" s="12">
        <v>3.4889999999999999</v>
      </c>
      <c r="J245" s="12">
        <v>11.33</v>
      </c>
      <c r="K245" s="43" t="s">
        <v>739</v>
      </c>
      <c r="L245" s="9" t="str">
        <f t="shared" si="39"/>
        <v>Yes</v>
      </c>
    </row>
    <row r="246" spans="1:12" ht="25" x14ac:dyDescent="0.25">
      <c r="A246" s="48" t="s">
        <v>1580</v>
      </c>
      <c r="B246" s="35" t="s">
        <v>213</v>
      </c>
      <c r="C246" s="14">
        <v>57797.469701000002</v>
      </c>
      <c r="D246" s="11" t="str">
        <f t="shared" si="36"/>
        <v>N/A</v>
      </c>
      <c r="E246" s="14">
        <v>56918.152947000002</v>
      </c>
      <c r="F246" s="11" t="str">
        <f t="shared" si="37"/>
        <v>N/A</v>
      </c>
      <c r="G246" s="14">
        <v>57164.014887999998</v>
      </c>
      <c r="H246" s="11" t="str">
        <f t="shared" si="38"/>
        <v>N/A</v>
      </c>
      <c r="I246" s="12">
        <v>-1.52</v>
      </c>
      <c r="J246" s="12">
        <v>0.432</v>
      </c>
      <c r="K246" s="43" t="s">
        <v>739</v>
      </c>
      <c r="L246" s="9" t="str">
        <f t="shared" si="39"/>
        <v>Yes</v>
      </c>
    </row>
    <row r="247" spans="1:12" ht="25" x14ac:dyDescent="0.25">
      <c r="A247" s="48" t="s">
        <v>1581</v>
      </c>
      <c r="B247" s="35" t="s">
        <v>213</v>
      </c>
      <c r="C247" s="14">
        <v>10423.285714</v>
      </c>
      <c r="D247" s="11" t="str">
        <f t="shared" si="36"/>
        <v>N/A</v>
      </c>
      <c r="E247" s="14">
        <v>12026.6</v>
      </c>
      <c r="F247" s="11" t="str">
        <f t="shared" si="37"/>
        <v>N/A</v>
      </c>
      <c r="G247" s="14">
        <v>12712.227273</v>
      </c>
      <c r="H247" s="11" t="str">
        <f t="shared" si="38"/>
        <v>N/A</v>
      </c>
      <c r="I247" s="12">
        <v>15.38</v>
      </c>
      <c r="J247" s="12">
        <v>5.7009999999999996</v>
      </c>
      <c r="K247" s="43" t="s">
        <v>739</v>
      </c>
      <c r="L247" s="9" t="str">
        <f t="shared" si="39"/>
        <v>Yes</v>
      </c>
    </row>
    <row r="248" spans="1:12" ht="25" x14ac:dyDescent="0.25">
      <c r="A248" s="48" t="s">
        <v>1582</v>
      </c>
      <c r="B248" s="35" t="s">
        <v>213</v>
      </c>
      <c r="C248" s="14">
        <v>25914.5</v>
      </c>
      <c r="D248" s="11" t="str">
        <f t="shared" si="36"/>
        <v>N/A</v>
      </c>
      <c r="E248" s="14">
        <v>5454.375</v>
      </c>
      <c r="F248" s="11" t="str">
        <f t="shared" si="37"/>
        <v>N/A</v>
      </c>
      <c r="G248" s="14">
        <v>14256.75</v>
      </c>
      <c r="H248" s="11" t="str">
        <f t="shared" si="38"/>
        <v>N/A</v>
      </c>
      <c r="I248" s="12">
        <v>-79</v>
      </c>
      <c r="J248" s="12">
        <v>161.4</v>
      </c>
      <c r="K248" s="43" t="s">
        <v>739</v>
      </c>
      <c r="L248" s="9" t="str">
        <f t="shared" si="39"/>
        <v>No</v>
      </c>
    </row>
    <row r="249" spans="1:12" ht="25" x14ac:dyDescent="0.25">
      <c r="A249" s="44" t="s">
        <v>1583</v>
      </c>
      <c r="B249" s="35" t="s">
        <v>213</v>
      </c>
      <c r="C249" s="11">
        <v>2.6806649169000001</v>
      </c>
      <c r="D249" s="11" t="str">
        <f t="shared" si="36"/>
        <v>N/A</v>
      </c>
      <c r="E249" s="11">
        <v>3.0496589000999998</v>
      </c>
      <c r="F249" s="11" t="str">
        <f t="shared" si="37"/>
        <v>N/A</v>
      </c>
      <c r="G249" s="11">
        <v>2.903308322</v>
      </c>
      <c r="H249" s="11" t="str">
        <f t="shared" si="38"/>
        <v>N/A</v>
      </c>
      <c r="I249" s="12">
        <v>13.77</v>
      </c>
      <c r="J249" s="12">
        <v>-4.8</v>
      </c>
      <c r="K249" s="43" t="s">
        <v>739</v>
      </c>
      <c r="L249" s="9" t="str">
        <f t="shared" si="39"/>
        <v>Yes</v>
      </c>
    </row>
    <row r="250" spans="1:12" ht="25" x14ac:dyDescent="0.25">
      <c r="A250" s="47" t="s">
        <v>1584</v>
      </c>
      <c r="B250" s="35" t="s">
        <v>213</v>
      </c>
      <c r="C250" s="11">
        <v>8.5984111285000004</v>
      </c>
      <c r="D250" s="11" t="str">
        <f t="shared" si="36"/>
        <v>N/A</v>
      </c>
      <c r="E250" s="11">
        <v>9.9962679604000009</v>
      </c>
      <c r="F250" s="11" t="str">
        <f t="shared" si="37"/>
        <v>N/A</v>
      </c>
      <c r="G250" s="11">
        <v>10.127722578</v>
      </c>
      <c r="H250" s="11" t="str">
        <f t="shared" si="38"/>
        <v>N/A</v>
      </c>
      <c r="I250" s="12">
        <v>16.260000000000002</v>
      </c>
      <c r="J250" s="12">
        <v>1.3149999999999999</v>
      </c>
      <c r="K250" s="43" t="s">
        <v>739</v>
      </c>
      <c r="L250" s="9" t="str">
        <f t="shared" si="39"/>
        <v>Yes</v>
      </c>
    </row>
    <row r="251" spans="1:12" ht="25" x14ac:dyDescent="0.25">
      <c r="A251" s="47" t="s">
        <v>1585</v>
      </c>
      <c r="B251" s="35" t="s">
        <v>213</v>
      </c>
      <c r="C251" s="11">
        <v>5.1890312716000002</v>
      </c>
      <c r="D251" s="11" t="str">
        <f t="shared" si="36"/>
        <v>N/A</v>
      </c>
      <c r="E251" s="11">
        <v>4.0622982905000002</v>
      </c>
      <c r="F251" s="11" t="str">
        <f t="shared" si="37"/>
        <v>N/A</v>
      </c>
      <c r="G251" s="11">
        <v>4.0328328608000001</v>
      </c>
      <c r="H251" s="11" t="str">
        <f t="shared" si="38"/>
        <v>N/A</v>
      </c>
      <c r="I251" s="12">
        <v>-21.7</v>
      </c>
      <c r="J251" s="12">
        <v>-0.72499999999999998</v>
      </c>
      <c r="K251" s="43" t="s">
        <v>739</v>
      </c>
      <c r="L251" s="9" t="str">
        <f t="shared" si="39"/>
        <v>Yes</v>
      </c>
    </row>
    <row r="252" spans="1:12" ht="25" x14ac:dyDescent="0.25">
      <c r="A252" s="47" t="s">
        <v>1586</v>
      </c>
      <c r="B252" s="35" t="s">
        <v>213</v>
      </c>
      <c r="C252" s="11">
        <v>9.8930606999999993E-3</v>
      </c>
      <c r="D252" s="11" t="str">
        <f t="shared" si="36"/>
        <v>N/A</v>
      </c>
      <c r="E252" s="11">
        <v>9.1351452999999996E-3</v>
      </c>
      <c r="F252" s="11" t="str">
        <f t="shared" si="37"/>
        <v>N/A</v>
      </c>
      <c r="G252" s="11">
        <v>1.1332437000000001E-2</v>
      </c>
      <c r="H252" s="11" t="str">
        <f t="shared" si="38"/>
        <v>N/A</v>
      </c>
      <c r="I252" s="12">
        <v>-7.66</v>
      </c>
      <c r="J252" s="12">
        <v>24.05</v>
      </c>
      <c r="K252" s="43" t="s">
        <v>739</v>
      </c>
      <c r="L252" s="9" t="str">
        <f t="shared" si="39"/>
        <v>Yes</v>
      </c>
    </row>
    <row r="253" spans="1:12" ht="25" x14ac:dyDescent="0.25">
      <c r="A253" s="47" t="s">
        <v>1587</v>
      </c>
      <c r="B253" s="35" t="s">
        <v>213</v>
      </c>
      <c r="C253" s="11">
        <v>3.6862147E-3</v>
      </c>
      <c r="D253" s="11" t="str">
        <f t="shared" si="36"/>
        <v>N/A</v>
      </c>
      <c r="E253" s="11">
        <v>4.9866607000000002E-3</v>
      </c>
      <c r="F253" s="11" t="str">
        <f t="shared" si="37"/>
        <v>N/A</v>
      </c>
      <c r="G253" s="11">
        <v>2.1484007999999998E-3</v>
      </c>
      <c r="H253" s="11" t="str">
        <f t="shared" si="38"/>
        <v>N/A</v>
      </c>
      <c r="I253" s="12">
        <v>35.28</v>
      </c>
      <c r="J253" s="12">
        <v>-56.9</v>
      </c>
      <c r="K253" s="43" t="s">
        <v>739</v>
      </c>
      <c r="L253" s="9" t="str">
        <f t="shared" si="39"/>
        <v>No</v>
      </c>
    </row>
    <row r="254" spans="1:12" x14ac:dyDescent="0.25">
      <c r="A254" s="137" t="s">
        <v>1646</v>
      </c>
      <c r="B254" s="138"/>
      <c r="C254" s="138"/>
      <c r="D254" s="138"/>
      <c r="E254" s="138"/>
      <c r="F254" s="138"/>
      <c r="G254" s="138"/>
      <c r="H254" s="138"/>
      <c r="I254" s="138"/>
      <c r="J254" s="138"/>
      <c r="K254" s="138"/>
      <c r="L254" s="139"/>
    </row>
    <row r="255" spans="1:12" x14ac:dyDescent="0.25">
      <c r="A255" s="132" t="s">
        <v>1644</v>
      </c>
      <c r="B255" s="133"/>
      <c r="C255" s="133"/>
      <c r="D255" s="133"/>
      <c r="E255" s="133"/>
      <c r="F255" s="133"/>
      <c r="G255" s="133"/>
      <c r="H255" s="133"/>
      <c r="I255" s="133"/>
      <c r="J255" s="133"/>
      <c r="K255" s="133"/>
      <c r="L255" s="134"/>
    </row>
    <row r="256" spans="1:12" x14ac:dyDescent="0.25">
      <c r="A256" s="143" t="s">
        <v>1742</v>
      </c>
      <c r="B256" s="144"/>
      <c r="C256" s="144"/>
      <c r="D256" s="144"/>
      <c r="E256" s="144"/>
      <c r="F256" s="144"/>
      <c r="G256" s="144"/>
      <c r="H256" s="144"/>
      <c r="I256" s="144"/>
      <c r="J256" s="144"/>
      <c r="K256" s="144"/>
      <c r="L256" s="145"/>
    </row>
    <row r="258" spans="1:1" x14ac:dyDescent="0.25">
      <c r="A258" s="2"/>
    </row>
    <row r="259" spans="1:1" x14ac:dyDescent="0.25">
      <c r="A259" s="2"/>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26" t="s">
        <v>341</v>
      </c>
      <c r="B6" s="9" t="s">
        <v>213</v>
      </c>
      <c r="C6" s="27">
        <v>7</v>
      </c>
      <c r="D6" s="9" t="s">
        <v>213</v>
      </c>
      <c r="E6" s="27">
        <v>7</v>
      </c>
      <c r="F6" s="9" t="s">
        <v>213</v>
      </c>
      <c r="G6" s="27">
        <v>7</v>
      </c>
      <c r="H6" s="9" t="s">
        <v>213</v>
      </c>
      <c r="I6" s="10" t="s">
        <v>213</v>
      </c>
      <c r="J6" s="10" t="s">
        <v>213</v>
      </c>
      <c r="K6" s="9" t="s">
        <v>213</v>
      </c>
    </row>
    <row r="7" spans="1:11" s="28" customFormat="1" x14ac:dyDescent="0.25">
      <c r="A7" s="29" t="s">
        <v>301</v>
      </c>
      <c r="B7" s="30" t="s">
        <v>213</v>
      </c>
      <c r="C7" s="31">
        <v>105188</v>
      </c>
      <c r="D7" s="32" t="str">
        <f>IF($B7="N/A","N/A",IF(C7&gt;15,"No",IF(C7&lt;-15,"No","Yes")))</f>
        <v>N/A</v>
      </c>
      <c r="E7" s="31">
        <v>97912</v>
      </c>
      <c r="F7" s="32" t="str">
        <f>IF($B7="N/A","N/A",IF(E7&gt;15,"No",IF(E7&lt;-15,"No","Yes")))</f>
        <v>N/A</v>
      </c>
      <c r="G7" s="31">
        <v>241901</v>
      </c>
      <c r="H7" s="32" t="str">
        <f>IF($B7="N/A","N/A",IF(G7&gt;15,"No",IF(G7&lt;-15,"No","Yes")))</f>
        <v>N/A</v>
      </c>
      <c r="I7" s="33">
        <v>-6.92</v>
      </c>
      <c r="J7" s="33">
        <v>147.1</v>
      </c>
      <c r="K7" s="32" t="str">
        <f t="shared" ref="K7:K24" si="0">IF(J7="Div by 0", "N/A", IF(J7="N/A","N/A", IF(J7&gt;30, "No", IF(J7&lt;-30, "No", "Yes"))))</f>
        <v>No</v>
      </c>
    </row>
    <row r="8" spans="1:11" x14ac:dyDescent="0.25">
      <c r="A8" s="26" t="s">
        <v>361</v>
      </c>
      <c r="B8" s="30" t="s">
        <v>213</v>
      </c>
      <c r="C8" s="34" t="s">
        <v>213</v>
      </c>
      <c r="D8" s="32" t="str">
        <f>IF($B8="N/A","N/A",IF(C8&gt;15,"No",IF(C8&lt;-15,"No","Yes")))</f>
        <v>N/A</v>
      </c>
      <c r="E8" s="34">
        <v>100</v>
      </c>
      <c r="F8" s="32" t="str">
        <f>IF($B8="N/A","N/A",IF(E8&gt;15,"No",IF(E8&lt;-15,"No","Yes")))</f>
        <v>N/A</v>
      </c>
      <c r="G8" s="34">
        <v>39.365277530999997</v>
      </c>
      <c r="H8" s="32" t="str">
        <f>IF($B8="N/A","N/A",IF(G8&gt;15,"No",IF(G8&lt;-15,"No","Yes")))</f>
        <v>N/A</v>
      </c>
      <c r="I8" s="33" t="s">
        <v>213</v>
      </c>
      <c r="J8" s="33">
        <v>-60.6</v>
      </c>
      <c r="K8" s="32" t="str">
        <f t="shared" si="0"/>
        <v>No</v>
      </c>
    </row>
    <row r="9" spans="1:11" x14ac:dyDescent="0.25">
      <c r="A9" s="26" t="s">
        <v>302</v>
      </c>
      <c r="B9" s="35" t="s">
        <v>213</v>
      </c>
      <c r="C9" s="9">
        <v>0</v>
      </c>
      <c r="D9" s="9" t="str">
        <f>IF($B9="N/A","N/A",IF(C9&gt;15,"No",IF(C9&lt;-15,"No","Yes")))</f>
        <v>N/A</v>
      </c>
      <c r="E9" s="9">
        <v>0</v>
      </c>
      <c r="F9" s="9" t="str">
        <f>IF($B9="N/A","N/A",IF(E9&gt;15,"No",IF(E9&lt;-15,"No","Yes")))</f>
        <v>N/A</v>
      </c>
      <c r="G9" s="9">
        <v>60.634722469000003</v>
      </c>
      <c r="H9" s="9" t="str">
        <f>IF($B9="N/A","N/A",IF(G9&gt;15,"No",IF(G9&lt;-15,"No","Yes")))</f>
        <v>N/A</v>
      </c>
      <c r="I9" s="10" t="s">
        <v>1746</v>
      </c>
      <c r="J9" s="10" t="s">
        <v>1746</v>
      </c>
      <c r="K9" s="9" t="str">
        <f t="shared" si="0"/>
        <v>N/A</v>
      </c>
    </row>
    <row r="10" spans="1:11" x14ac:dyDescent="0.25">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6" t="s">
        <v>817</v>
      </c>
      <c r="B11" s="35" t="s">
        <v>214</v>
      </c>
      <c r="C11" s="9">
        <v>86.703806517999993</v>
      </c>
      <c r="D11" s="9" t="str">
        <f>IF(OR($B11="N/A",$C11="N/A"),"N/A",IF(C11&gt;100,"No",IF(C11&lt;95,"No","Yes")))</f>
        <v>No</v>
      </c>
      <c r="E11" s="9">
        <v>100</v>
      </c>
      <c r="F11" s="9" t="str">
        <f>IF(OR($B11="N/A",$E11="N/A"),"N/A",IF(E11&gt;100,"No",IF(E11&lt;95,"No","Yes")))</f>
        <v>Yes</v>
      </c>
      <c r="G11" s="9">
        <v>99.345186666999993</v>
      </c>
      <c r="H11" s="9" t="str">
        <f>IF($B11="N/A","N/A",IF(G11&gt;100,"No",IF(G11&lt;95,"No","Yes")))</f>
        <v>Yes</v>
      </c>
      <c r="I11" s="10">
        <v>15.34</v>
      </c>
      <c r="J11" s="10">
        <v>-0.65500000000000003</v>
      </c>
      <c r="K11" s="9" t="str">
        <f t="shared" si="0"/>
        <v>Yes</v>
      </c>
    </row>
    <row r="12" spans="1:11" x14ac:dyDescent="0.25">
      <c r="A12" s="26" t="s">
        <v>304</v>
      </c>
      <c r="B12" s="35" t="s">
        <v>213</v>
      </c>
      <c r="C12" s="9">
        <v>0</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1746</v>
      </c>
      <c r="J12" s="10" t="s">
        <v>1746</v>
      </c>
      <c r="K12" s="9" t="str">
        <f t="shared" si="0"/>
        <v>N/A</v>
      </c>
    </row>
    <row r="13" spans="1:11" x14ac:dyDescent="0.25">
      <c r="A13" s="26" t="s">
        <v>818</v>
      </c>
      <c r="B13" s="35" t="s">
        <v>214</v>
      </c>
      <c r="C13" s="9">
        <v>86.712362627000005</v>
      </c>
      <c r="D13" s="9" t="str">
        <f t="shared" si="1"/>
        <v>No</v>
      </c>
      <c r="E13" s="9">
        <v>100</v>
      </c>
      <c r="F13" s="9" t="str">
        <f t="shared" si="2"/>
        <v>Yes</v>
      </c>
      <c r="G13" s="9">
        <v>98.975200599000004</v>
      </c>
      <c r="H13" s="9" t="str">
        <f t="shared" si="3"/>
        <v>Yes</v>
      </c>
      <c r="I13" s="10">
        <v>15.32</v>
      </c>
      <c r="J13" s="10">
        <v>-1.02</v>
      </c>
      <c r="K13" s="9" t="str">
        <f t="shared" si="0"/>
        <v>Yes</v>
      </c>
    </row>
    <row r="14" spans="1:11" x14ac:dyDescent="0.25">
      <c r="A14" s="29" t="s">
        <v>305</v>
      </c>
      <c r="B14" s="35" t="s">
        <v>213</v>
      </c>
      <c r="C14" s="36">
        <v>105188</v>
      </c>
      <c r="D14" s="9" t="str">
        <f>IF($B14="N/A","N/A",IF(C14&gt;15,"No",IF(C14&lt;-15,"No","Yes")))</f>
        <v>N/A</v>
      </c>
      <c r="E14" s="36">
        <v>97912</v>
      </c>
      <c r="F14" s="9" t="str">
        <f>IF($B14="N/A","N/A",IF(E14&gt;15,"No",IF(E14&lt;-15,"No","Yes")))</f>
        <v>N/A</v>
      </c>
      <c r="G14" s="36">
        <v>95225</v>
      </c>
      <c r="H14" s="9" t="str">
        <f>IF($B14="N/A","N/A",IF(G14&gt;15,"No",IF(G14&lt;-15,"No","Yes")))</f>
        <v>N/A</v>
      </c>
      <c r="I14" s="10">
        <v>-6.92</v>
      </c>
      <c r="J14" s="10">
        <v>-2.74</v>
      </c>
      <c r="K14" s="9" t="str">
        <f t="shared" si="0"/>
        <v>Yes</v>
      </c>
    </row>
    <row r="15" spans="1:11" x14ac:dyDescent="0.25">
      <c r="A15" s="26" t="s">
        <v>435</v>
      </c>
      <c r="B15" s="35" t="s">
        <v>215</v>
      </c>
      <c r="C15" s="9">
        <v>29.081264022999999</v>
      </c>
      <c r="D15" s="9" t="str">
        <f>IF($B15="N/A","N/A",IF(C15&gt;20,"No",IF(C15&lt;5,"No","Yes")))</f>
        <v>No</v>
      </c>
      <c r="E15" s="9">
        <v>28.444930141</v>
      </c>
      <c r="F15" s="9" t="str">
        <f>IF($B15="N/A","N/A",IF(E15&gt;20,"No",IF(E15&lt;5,"No","Yes")))</f>
        <v>No</v>
      </c>
      <c r="G15" s="9">
        <v>29.797847204</v>
      </c>
      <c r="H15" s="9" t="str">
        <f>IF($B15="N/A","N/A",IF(G15&gt;20,"No",IF(G15&lt;5,"No","Yes")))</f>
        <v>No</v>
      </c>
      <c r="I15" s="10">
        <v>-2.19</v>
      </c>
      <c r="J15" s="10">
        <v>4.7560000000000002</v>
      </c>
      <c r="K15" s="9" t="str">
        <f t="shared" si="0"/>
        <v>Yes</v>
      </c>
    </row>
    <row r="16" spans="1:11" x14ac:dyDescent="0.25">
      <c r="A16" s="26" t="s">
        <v>436</v>
      </c>
      <c r="B16" s="35" t="s">
        <v>213</v>
      </c>
      <c r="C16" s="9" t="s">
        <v>213</v>
      </c>
      <c r="D16" s="9" t="str">
        <f>IF($B16="N/A","N/A",IF(C16&gt;15,"No",IF(C16&lt;-15,"No","Yes")))</f>
        <v>N/A</v>
      </c>
      <c r="E16" s="9">
        <v>71.555069859</v>
      </c>
      <c r="F16" s="9" t="str">
        <f>IF($B16="N/A","N/A",IF(E16&gt;15,"No",IF(E16&lt;-15,"No","Yes")))</f>
        <v>N/A</v>
      </c>
      <c r="G16" s="9">
        <v>70.202152795999993</v>
      </c>
      <c r="H16" s="9" t="str">
        <f>IF($B16="N/A","N/A",IF(G16&gt;15,"No",IF(G16&lt;-15,"No","Yes")))</f>
        <v>N/A</v>
      </c>
      <c r="I16" s="10" t="s">
        <v>213</v>
      </c>
      <c r="J16" s="10">
        <v>-1.89</v>
      </c>
      <c r="K16" s="9" t="str">
        <f t="shared" si="0"/>
        <v>Yes</v>
      </c>
    </row>
    <row r="17" spans="1:11" x14ac:dyDescent="0.25">
      <c r="A17" s="26" t="s">
        <v>437</v>
      </c>
      <c r="B17" s="35" t="s">
        <v>213</v>
      </c>
      <c r="C17" s="9">
        <v>3.0801992622999999</v>
      </c>
      <c r="D17" s="9" t="str">
        <f>IF($B17="N/A","N/A",IF(C17&gt;15,"No",IF(C17&lt;-15,"No","Yes")))</f>
        <v>N/A</v>
      </c>
      <c r="E17" s="9">
        <v>9.1919274450999993</v>
      </c>
      <c r="F17" s="9" t="str">
        <f>IF($B17="N/A","N/A",IF(E17&gt;15,"No",IF(E17&lt;-15,"No","Yes")))</f>
        <v>N/A</v>
      </c>
      <c r="G17" s="9">
        <v>1.0953006037999999</v>
      </c>
      <c r="H17" s="9" t="str">
        <f>IF($B17="N/A","N/A",IF(G17&gt;15,"No",IF(G17&lt;-15,"No","Yes")))</f>
        <v>N/A</v>
      </c>
      <c r="I17" s="10">
        <v>198.4</v>
      </c>
      <c r="J17" s="10">
        <v>-88.1</v>
      </c>
      <c r="K17" s="9" t="str">
        <f t="shared" si="0"/>
        <v>No</v>
      </c>
    </row>
    <row r="18" spans="1:11" x14ac:dyDescent="0.25">
      <c r="A18" s="26" t="s">
        <v>819</v>
      </c>
      <c r="B18" s="35" t="s">
        <v>213</v>
      </c>
      <c r="C18" s="82">
        <v>13382.604012</v>
      </c>
      <c r="D18" s="9" t="str">
        <f>IF($B18="N/A","N/A",IF(C18&gt;15,"No",IF(C18&lt;-15,"No","Yes")))</f>
        <v>N/A</v>
      </c>
      <c r="E18" s="82">
        <v>8833.3490000000002</v>
      </c>
      <c r="F18" s="9" t="str">
        <f>IF($B18="N/A","N/A",IF(E18&gt;15,"No",IF(E18&lt;-15,"No","Yes")))</f>
        <v>N/A</v>
      </c>
      <c r="G18" s="82">
        <v>7345.6567593</v>
      </c>
      <c r="H18" s="9" t="str">
        <f>IF($B18="N/A","N/A",IF(G18&gt;15,"No",IF(G18&lt;-15,"No","Yes")))</f>
        <v>N/A</v>
      </c>
      <c r="I18" s="10">
        <v>-34</v>
      </c>
      <c r="J18" s="10">
        <v>-16.8</v>
      </c>
      <c r="K18" s="9" t="str">
        <f t="shared" si="0"/>
        <v>Yes</v>
      </c>
    </row>
    <row r="19" spans="1:11" x14ac:dyDescent="0.25">
      <c r="A19" s="3" t="s">
        <v>306</v>
      </c>
      <c r="B19" s="35" t="s">
        <v>213</v>
      </c>
      <c r="C19" s="36">
        <v>306</v>
      </c>
      <c r="D19" s="35" t="s">
        <v>213</v>
      </c>
      <c r="E19" s="36">
        <v>6788</v>
      </c>
      <c r="F19" s="35" t="s">
        <v>213</v>
      </c>
      <c r="G19" s="36">
        <v>3070</v>
      </c>
      <c r="H19" s="9" t="str">
        <f>IF($B19="N/A","N/A",IF(G19&gt;15,"No",IF(G19&lt;-15,"No","Yes")))</f>
        <v>N/A</v>
      </c>
      <c r="I19" s="10">
        <v>2118</v>
      </c>
      <c r="J19" s="10">
        <v>-54.8</v>
      </c>
      <c r="K19" s="9" t="str">
        <f t="shared" si="0"/>
        <v>No</v>
      </c>
    </row>
    <row r="20" spans="1:11" x14ac:dyDescent="0.25">
      <c r="A20" s="3" t="s">
        <v>346</v>
      </c>
      <c r="B20" s="35" t="s">
        <v>213</v>
      </c>
      <c r="C20" s="8" t="s">
        <v>213</v>
      </c>
      <c r="D20" s="35" t="s">
        <v>213</v>
      </c>
      <c r="E20" s="8">
        <v>6.9327559441000002</v>
      </c>
      <c r="F20" s="35" t="s">
        <v>213</v>
      </c>
      <c r="G20" s="8">
        <v>1.2691142244</v>
      </c>
      <c r="H20" s="9" t="str">
        <f>IF($B20="N/A","N/A",IF(G20&gt;15,"No",IF(G20&lt;-15,"No","Yes")))</f>
        <v>N/A</v>
      </c>
      <c r="I20" s="10" t="s">
        <v>213</v>
      </c>
      <c r="J20" s="10">
        <v>-81.7</v>
      </c>
      <c r="K20" s="9" t="str">
        <f t="shared" si="0"/>
        <v>No</v>
      </c>
    </row>
    <row r="21" spans="1:11" ht="25" x14ac:dyDescent="0.25">
      <c r="A21" s="3" t="s">
        <v>820</v>
      </c>
      <c r="B21" s="35" t="s">
        <v>213</v>
      </c>
      <c r="C21" s="37">
        <v>9933.1209149999995</v>
      </c>
      <c r="D21" s="9" t="str">
        <f>IF($B21="N/A","N/A",IF(C21&gt;60,"No",IF(C21&lt;15,"No","Yes")))</f>
        <v>N/A</v>
      </c>
      <c r="E21" s="37">
        <v>7007.7610488999999</v>
      </c>
      <c r="F21" s="9" t="str">
        <f>IF($B21="N/A","N/A",IF(E21&gt;60,"No",IF(E21&lt;15,"No","Yes")))</f>
        <v>N/A</v>
      </c>
      <c r="G21" s="37">
        <v>6967.1003257000002</v>
      </c>
      <c r="H21" s="9" t="str">
        <f>IF($B21="N/A","N/A",IF(G21&gt;60,"No",IF(G21&lt;15,"No","Yes")))</f>
        <v>N/A</v>
      </c>
      <c r="I21" s="10">
        <v>-29.5</v>
      </c>
      <c r="J21" s="10">
        <v>-0.57999999999999996</v>
      </c>
      <c r="K21" s="9" t="str">
        <f t="shared" si="0"/>
        <v>Yes</v>
      </c>
    </row>
    <row r="22" spans="1:11" x14ac:dyDescent="0.25">
      <c r="A22" s="3" t="s">
        <v>821</v>
      </c>
      <c r="B22" s="35" t="s">
        <v>217</v>
      </c>
      <c r="C22" s="36">
        <v>0</v>
      </c>
      <c r="D22" s="9" t="str">
        <f>IF($B22="N/A","N/A",IF(C22="N/A","N/A",IF(C22=0,"Yes","No")))</f>
        <v>Yes</v>
      </c>
      <c r="E22" s="36">
        <v>0</v>
      </c>
      <c r="F22" s="9" t="str">
        <f>IF($B22="N/A","N/A",IF(E22="N/A","N/A",IF(E22=0,"Yes","No")))</f>
        <v>Yes</v>
      </c>
      <c r="G22" s="36">
        <v>0</v>
      </c>
      <c r="H22" s="9" t="str">
        <f>IF($B22="N/A","N/A",IF(G22=0,"Yes","No"))</f>
        <v>Yes</v>
      </c>
      <c r="I22" s="10" t="s">
        <v>1746</v>
      </c>
      <c r="J22" s="10" t="s">
        <v>1746</v>
      </c>
      <c r="K22" s="9" t="str">
        <f t="shared" si="0"/>
        <v>N/A</v>
      </c>
    </row>
    <row r="23" spans="1:11" x14ac:dyDescent="0.25">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5" t="s">
        <v>217</v>
      </c>
      <c r="C24" s="82">
        <v>0</v>
      </c>
      <c r="D24" s="9" t="str">
        <f>IF($B24="N/A","N/A",IF(C24="N/A","N/A",IF(C24=0,"Yes","No")))</f>
        <v>Yes</v>
      </c>
      <c r="E24" s="82">
        <v>0</v>
      </c>
      <c r="F24" s="9" t="str">
        <f t="shared" si="4"/>
        <v>Yes</v>
      </c>
      <c r="G24" s="82">
        <v>0</v>
      </c>
      <c r="H24" s="9" t="str">
        <f t="shared" si="5"/>
        <v>Yes</v>
      </c>
      <c r="I24" s="10" t="s">
        <v>1746</v>
      </c>
      <c r="J24" s="10" t="s">
        <v>1746</v>
      </c>
      <c r="K24" s="9" t="str">
        <f t="shared" si="0"/>
        <v>N/A</v>
      </c>
    </row>
    <row r="25" spans="1:11" s="101" customFormat="1" x14ac:dyDescent="0.25">
      <c r="A25" s="137" t="s">
        <v>1646</v>
      </c>
      <c r="B25" s="138"/>
      <c r="C25" s="138"/>
      <c r="D25" s="138"/>
      <c r="E25" s="138"/>
      <c r="F25" s="138"/>
      <c r="G25" s="138"/>
      <c r="H25" s="138"/>
      <c r="I25" s="138"/>
      <c r="J25" s="138"/>
      <c r="K25" s="139"/>
    </row>
    <row r="26" spans="1:11" ht="16.5" customHeight="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B28" s="35"/>
      <c r="C28" s="8"/>
      <c r="D28" s="9"/>
      <c r="E28" s="8"/>
      <c r="F28" s="9"/>
      <c r="G28" s="8"/>
      <c r="H28" s="9"/>
      <c r="I28" s="10"/>
      <c r="J28" s="10"/>
      <c r="K28" s="9"/>
    </row>
    <row r="29" spans="1:11" x14ac:dyDescent="0.25">
      <c r="B29" s="35"/>
      <c r="C29" s="8"/>
      <c r="D29" s="9"/>
      <c r="E29" s="8"/>
      <c r="F29" s="9"/>
      <c r="G29" s="8"/>
      <c r="H29" s="9"/>
      <c r="I29" s="10"/>
      <c r="J29" s="10"/>
      <c r="K29" s="9"/>
    </row>
    <row r="30" spans="1:11" x14ac:dyDescent="0.25">
      <c r="B30" s="35"/>
      <c r="C30" s="8"/>
      <c r="D30" s="9"/>
      <c r="E30" s="8"/>
      <c r="F30" s="9"/>
      <c r="G30" s="8"/>
      <c r="H30" s="9"/>
      <c r="I30" s="10"/>
      <c r="J30" s="10"/>
      <c r="K30" s="9"/>
    </row>
    <row r="31" spans="1:11" x14ac:dyDescent="0.25">
      <c r="B31" s="35"/>
      <c r="C31" s="8"/>
      <c r="D31" s="9"/>
      <c r="E31" s="8"/>
      <c r="F31" s="9"/>
      <c r="G31" s="8"/>
      <c r="H31" s="9"/>
      <c r="I31" s="10"/>
      <c r="J31" s="10"/>
      <c r="K31" s="9"/>
    </row>
    <row r="32" spans="1:11" x14ac:dyDescent="0.25">
      <c r="B32" s="35"/>
      <c r="C32" s="8"/>
      <c r="D32" s="9"/>
      <c r="E32" s="8"/>
      <c r="F32" s="9"/>
      <c r="G32" s="8"/>
      <c r="H32" s="9"/>
      <c r="I32" s="10"/>
      <c r="J32" s="10"/>
      <c r="K32" s="9"/>
    </row>
    <row r="33" spans="2:11" x14ac:dyDescent="0.25">
      <c r="B33" s="35"/>
      <c r="C33" s="8"/>
      <c r="D33" s="9"/>
      <c r="E33" s="8"/>
      <c r="F33" s="9"/>
      <c r="G33" s="8"/>
      <c r="H33" s="9"/>
      <c r="I33" s="10"/>
      <c r="J33" s="10"/>
      <c r="K33" s="9"/>
    </row>
    <row r="34" spans="2:11" x14ac:dyDescent="0.25">
      <c r="B34" s="35"/>
      <c r="C34" s="8"/>
      <c r="D34" s="9"/>
      <c r="E34" s="8"/>
      <c r="F34" s="9"/>
      <c r="G34" s="8"/>
      <c r="H34" s="9"/>
      <c r="I34" s="10"/>
      <c r="J34" s="10"/>
      <c r="K34" s="9"/>
    </row>
    <row r="35" spans="2:11" x14ac:dyDescent="0.25">
      <c r="B35" s="35"/>
      <c r="C35" s="8"/>
      <c r="D35" s="9"/>
      <c r="E35" s="8"/>
      <c r="F35" s="9"/>
      <c r="G35" s="8"/>
      <c r="H35" s="9"/>
      <c r="I35" s="10"/>
      <c r="J35" s="10"/>
      <c r="K35" s="9"/>
    </row>
    <row r="36" spans="2:11" x14ac:dyDescent="0.25">
      <c r="B36" s="35"/>
      <c r="C36" s="8"/>
      <c r="D36" s="9"/>
      <c r="E36" s="8"/>
      <c r="F36" s="9"/>
      <c r="G36" s="8"/>
      <c r="H36" s="9"/>
      <c r="I36" s="10"/>
      <c r="J36" s="10"/>
      <c r="K36" s="9"/>
    </row>
    <row r="37" spans="2:11" x14ac:dyDescent="0.25">
      <c r="B37" s="35"/>
      <c r="C37" s="8"/>
      <c r="D37" s="9"/>
      <c r="E37" s="8"/>
      <c r="F37" s="9"/>
      <c r="G37" s="8"/>
      <c r="H37" s="9"/>
      <c r="I37" s="10"/>
      <c r="J37" s="10"/>
      <c r="K37" s="9"/>
    </row>
    <row r="38" spans="2:11" x14ac:dyDescent="0.25">
      <c r="B38" s="35"/>
      <c r="C38" s="8"/>
      <c r="D38" s="9"/>
      <c r="E38" s="8"/>
      <c r="F38" s="9"/>
      <c r="G38" s="8"/>
      <c r="H38" s="9"/>
      <c r="I38" s="10"/>
      <c r="J38" s="10"/>
      <c r="K38" s="9"/>
    </row>
    <row r="39" spans="2:11" x14ac:dyDescent="0.25">
      <c r="B39" s="35"/>
      <c r="C39" s="8"/>
      <c r="D39" s="9"/>
      <c r="E39" s="8"/>
      <c r="F39" s="9"/>
      <c r="G39" s="8"/>
      <c r="H39" s="9"/>
      <c r="I39" s="10"/>
      <c r="J39" s="10"/>
      <c r="K39" s="9"/>
    </row>
    <row r="40" spans="2:11" x14ac:dyDescent="0.25">
      <c r="B40" s="35"/>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74598</v>
      </c>
      <c r="D6" s="9" t="str">
        <f>IF($B6="N/A","N/A",IF(C6&gt;15,"No",IF(C6&lt;-15,"No","Yes")))</f>
        <v>N/A</v>
      </c>
      <c r="E6" s="36">
        <v>70061</v>
      </c>
      <c r="F6" s="9" t="str">
        <f>IF($B6="N/A","N/A",IF(E6&gt;15,"No",IF(E6&lt;-15,"No","Yes")))</f>
        <v>N/A</v>
      </c>
      <c r="G6" s="36">
        <v>66850</v>
      </c>
      <c r="H6" s="9" t="str">
        <f>IF($B6="N/A","N/A",IF(G6&gt;15,"No",IF(G6&lt;-15,"No","Yes")))</f>
        <v>N/A</v>
      </c>
      <c r="I6" s="10">
        <v>-6.08</v>
      </c>
      <c r="J6" s="10">
        <v>-4.58</v>
      </c>
      <c r="K6" s="9" t="str">
        <f t="shared" ref="K6:K36" si="0">IF(J6="Div by 0", "N/A", IF(J6="N/A","N/A", IF(J6&gt;30, "No", IF(J6&lt;-30, "No", "Yes"))))</f>
        <v>Yes</v>
      </c>
    </row>
    <row r="7" spans="1:11" x14ac:dyDescent="0.25">
      <c r="A7" s="96" t="s">
        <v>307</v>
      </c>
      <c r="B7" s="35" t="s">
        <v>214</v>
      </c>
      <c r="C7" s="97">
        <v>100</v>
      </c>
      <c r="D7" s="9" t="str">
        <f>IF($B7="N/A","N/A",IF(C7&gt;100,"No",IF(C7&lt;95,"No","Yes")))</f>
        <v>Yes</v>
      </c>
      <c r="E7" s="97">
        <v>100</v>
      </c>
      <c r="F7" s="9" t="str">
        <f>IF($B7="N/A","N/A",IF(E7&gt;100,"No",IF(E7&lt;95,"No","Yes")))</f>
        <v>Yes</v>
      </c>
      <c r="G7" s="9">
        <v>100</v>
      </c>
      <c r="H7" s="9" t="str">
        <f>IF($B7="N/A","N/A",IF(G7&gt;100,"No",IF(G7&lt;95,"No","Yes")))</f>
        <v>Yes</v>
      </c>
      <c r="I7" s="10">
        <v>0</v>
      </c>
      <c r="J7" s="10">
        <v>0</v>
      </c>
      <c r="K7" s="9" t="str">
        <f t="shared" si="0"/>
        <v>Yes</v>
      </c>
    </row>
    <row r="8" spans="1:11" x14ac:dyDescent="0.25">
      <c r="A8" s="96" t="s">
        <v>308</v>
      </c>
      <c r="B8" s="35" t="s">
        <v>217</v>
      </c>
      <c r="C8" s="97">
        <v>0</v>
      </c>
      <c r="D8" s="9" t="str">
        <f>IF($B8="N/A","N/A",IF(C8=0,"Yes","No"))</f>
        <v>Yes</v>
      </c>
      <c r="E8" s="97">
        <v>0</v>
      </c>
      <c r="F8" s="9" t="str">
        <f>IF($B8="N/A","N/A",IF(E8=0,"Yes","No"))</f>
        <v>Yes</v>
      </c>
      <c r="G8" s="97">
        <v>0</v>
      </c>
      <c r="H8" s="9" t="str">
        <f>IF($B8="N/A","N/A",IF(G8=0,"Yes","No"))</f>
        <v>Yes</v>
      </c>
      <c r="I8" s="10" t="s">
        <v>1746</v>
      </c>
      <c r="J8" s="10" t="s">
        <v>1746</v>
      </c>
      <c r="K8" s="9" t="str">
        <f t="shared" si="0"/>
        <v>N/A</v>
      </c>
    </row>
    <row r="9" spans="1:11" x14ac:dyDescent="0.25">
      <c r="A9" s="96" t="s">
        <v>824</v>
      </c>
      <c r="B9" s="35" t="s">
        <v>218</v>
      </c>
      <c r="C9" s="82">
        <v>8034.5438752</v>
      </c>
      <c r="D9" s="9" t="str">
        <f>IF($B9="N/A","N/A",IF(C9&gt;7000,"No",IF(C9&lt;2000,"No","Yes")))</f>
        <v>No</v>
      </c>
      <c r="E9" s="82">
        <v>7850.5152938000001</v>
      </c>
      <c r="F9" s="9" t="str">
        <f>IF($B9="N/A","N/A",IF(E9&gt;7000,"No",IF(E9&lt;2000,"No","Yes")))</f>
        <v>No</v>
      </c>
      <c r="G9" s="82">
        <v>7876.8451758000001</v>
      </c>
      <c r="H9" s="9" t="str">
        <f>IF($B9="N/A","N/A",IF(G9&gt;7000,"No",IF(G9&lt;2000,"No","Yes")))</f>
        <v>No</v>
      </c>
      <c r="I9" s="10">
        <v>-2.29</v>
      </c>
      <c r="J9" s="10">
        <v>0.33539999999999998</v>
      </c>
      <c r="K9" s="9" t="str">
        <f t="shared" si="0"/>
        <v>Yes</v>
      </c>
    </row>
    <row r="10" spans="1:11" x14ac:dyDescent="0.25">
      <c r="A10" s="96" t="s">
        <v>825</v>
      </c>
      <c r="B10" s="35" t="s">
        <v>213</v>
      </c>
      <c r="C10" s="82">
        <v>1706.9440356</v>
      </c>
      <c r="D10" s="9" t="str">
        <f>IF($B10="N/A","N/A",IF(C10&gt;15,"No",IF(C10&lt;-15,"No","Yes")))</f>
        <v>N/A</v>
      </c>
      <c r="E10" s="82">
        <v>1632.8788909</v>
      </c>
      <c r="F10" s="9" t="str">
        <f>IF($B10="N/A","N/A",IF(E10&gt;15,"No",IF(E10&lt;-15,"No","Yes")))</f>
        <v>N/A</v>
      </c>
      <c r="G10" s="82">
        <v>1695.3182786</v>
      </c>
      <c r="H10" s="9" t="str">
        <f>IF($B10="N/A","N/A",IF(G10&gt;15,"No",IF(G10&lt;-15,"No","Yes")))</f>
        <v>N/A</v>
      </c>
      <c r="I10" s="10">
        <v>-4.34</v>
      </c>
      <c r="J10" s="10">
        <v>3.8239999999999998</v>
      </c>
      <c r="K10" s="9" t="str">
        <f t="shared" si="0"/>
        <v>Yes</v>
      </c>
    </row>
    <row r="11" spans="1:11" x14ac:dyDescent="0.25">
      <c r="A11" s="96" t="s">
        <v>309</v>
      </c>
      <c r="B11" s="35" t="s">
        <v>219</v>
      </c>
      <c r="C11" s="9">
        <v>3.0027614681000001</v>
      </c>
      <c r="D11" s="9" t="str">
        <f>IF($B11="N/A","N/A",IF(C11&gt;10,"No",IF(C11&lt;=0,"No","Yes")))</f>
        <v>Yes</v>
      </c>
      <c r="E11" s="9">
        <v>2.8460912633</v>
      </c>
      <c r="F11" s="9" t="str">
        <f>IF($B11="N/A","N/A",IF(E11&gt;10,"No",IF(E11&lt;=0,"No","Yes")))</f>
        <v>Yes</v>
      </c>
      <c r="G11" s="9">
        <v>3.4390426328000001</v>
      </c>
      <c r="H11" s="9" t="str">
        <f>IF($B11="N/A","N/A",IF(G11&gt;10,"No",IF(G11&lt;=0,"No","Yes")))</f>
        <v>Yes</v>
      </c>
      <c r="I11" s="10">
        <v>-5.22</v>
      </c>
      <c r="J11" s="10">
        <v>20.83</v>
      </c>
      <c r="K11" s="9" t="str">
        <f t="shared" si="0"/>
        <v>Yes</v>
      </c>
    </row>
    <row r="12" spans="1:11" x14ac:dyDescent="0.25">
      <c r="A12" s="96" t="s">
        <v>826</v>
      </c>
      <c r="B12" s="35" t="s">
        <v>213</v>
      </c>
      <c r="C12" s="82">
        <v>4606.5883929000001</v>
      </c>
      <c r="D12" s="9" t="str">
        <f>IF($B12="N/A","N/A",IF(C12&gt;15,"No",IF(C12&lt;-15,"No","Yes")))</f>
        <v>N/A</v>
      </c>
      <c r="E12" s="82">
        <v>4325.4669007000002</v>
      </c>
      <c r="F12" s="9" t="str">
        <f>IF($B12="N/A","N/A",IF(E12&gt;15,"No",IF(E12&lt;-15,"No","Yes")))</f>
        <v>N/A</v>
      </c>
      <c r="G12" s="82">
        <v>3924.8181817999998</v>
      </c>
      <c r="H12" s="9" t="str">
        <f>IF($B12="N/A","N/A",IF(G12&gt;15,"No",IF(G12&lt;-15,"No","Yes")))</f>
        <v>N/A</v>
      </c>
      <c r="I12" s="10">
        <v>-6.1</v>
      </c>
      <c r="J12" s="10">
        <v>-9.26</v>
      </c>
      <c r="K12" s="9" t="str">
        <f t="shared" si="0"/>
        <v>Yes</v>
      </c>
    </row>
    <row r="13" spans="1:11" x14ac:dyDescent="0.25">
      <c r="A13" s="96" t="s">
        <v>310</v>
      </c>
      <c r="B13" s="35" t="s">
        <v>214</v>
      </c>
      <c r="C13" s="8">
        <v>99.924930962999994</v>
      </c>
      <c r="D13" s="9" t="str">
        <f>IF($B13="N/A","N/A",IF(C13&gt;100,"No",IF(C13&lt;95,"No","Yes")))</f>
        <v>Yes</v>
      </c>
      <c r="E13" s="8">
        <v>99.980017412999999</v>
      </c>
      <c r="F13" s="9" t="str">
        <f>IF($B13="N/A","N/A",IF(E13&gt;100,"No",IF(E13&lt;95,"No","Yes")))</f>
        <v>Yes</v>
      </c>
      <c r="G13" s="8">
        <v>99.998504113999999</v>
      </c>
      <c r="H13" s="9" t="str">
        <f>IF($B13="N/A","N/A",IF(G13&gt;100,"No",IF(G13&lt;95,"No","Yes")))</f>
        <v>Yes</v>
      </c>
      <c r="I13" s="10">
        <v>5.5100000000000003E-2</v>
      </c>
      <c r="J13" s="10">
        <v>1.8499999999999999E-2</v>
      </c>
      <c r="K13" s="9" t="str">
        <f t="shared" si="0"/>
        <v>Yes</v>
      </c>
    </row>
    <row r="14" spans="1:11" x14ac:dyDescent="0.25">
      <c r="A14" s="96" t="s">
        <v>827</v>
      </c>
      <c r="B14" s="35" t="s">
        <v>220</v>
      </c>
      <c r="C14" s="8">
        <v>1.1460384749999999</v>
      </c>
      <c r="D14" s="9" t="str">
        <f>IF($B14="N/A","N/A",IF(C14&gt;1,"Yes","No"))</f>
        <v>Yes</v>
      </c>
      <c r="E14" s="8">
        <v>1.1488857481000001</v>
      </c>
      <c r="F14" s="9" t="str">
        <f>IF($B14="N/A","N/A",IF(E14&gt;1,"Yes","No"))</f>
        <v>Yes</v>
      </c>
      <c r="G14" s="8">
        <v>1.1538542087000001</v>
      </c>
      <c r="H14" s="9" t="str">
        <f>IF($B14="N/A","N/A",IF(G14&gt;1,"Yes","No"))</f>
        <v>Yes</v>
      </c>
      <c r="I14" s="10">
        <v>0.24840000000000001</v>
      </c>
      <c r="J14" s="10">
        <v>0.4325</v>
      </c>
      <c r="K14" s="9" t="str">
        <f t="shared" si="0"/>
        <v>Yes</v>
      </c>
    </row>
    <row r="15" spans="1:11" x14ac:dyDescent="0.25">
      <c r="A15" s="96" t="s">
        <v>311</v>
      </c>
      <c r="B15" s="35" t="s">
        <v>214</v>
      </c>
      <c r="C15" s="8">
        <v>99.601866001999994</v>
      </c>
      <c r="D15" s="9" t="str">
        <f>IF($B15="N/A","N/A",IF(C15&gt;100,"No",IF(C15&lt;95,"No","Yes")))</f>
        <v>Yes</v>
      </c>
      <c r="E15" s="8">
        <v>99.551819128999995</v>
      </c>
      <c r="F15" s="9" t="str">
        <f>IF($B15="N/A","N/A",IF(E15&gt;100,"No",IF(E15&lt;95,"No","Yes")))</f>
        <v>Yes</v>
      </c>
      <c r="G15" s="8">
        <v>99.724756917999997</v>
      </c>
      <c r="H15" s="9" t="str">
        <f>IF($B15="N/A","N/A",IF(G15&gt;100,"No",IF(G15&lt;95,"No","Yes")))</f>
        <v>Yes</v>
      </c>
      <c r="I15" s="10">
        <v>-0.05</v>
      </c>
      <c r="J15" s="10">
        <v>0.17369999999999999</v>
      </c>
      <c r="K15" s="9" t="str">
        <f t="shared" si="0"/>
        <v>Yes</v>
      </c>
    </row>
    <row r="16" spans="1:11" x14ac:dyDescent="0.25">
      <c r="A16" s="96" t="s">
        <v>828</v>
      </c>
      <c r="B16" s="35" t="s">
        <v>221</v>
      </c>
      <c r="C16" s="8">
        <v>9.1573060928000007</v>
      </c>
      <c r="D16" s="9" t="str">
        <f>IF($B16="N/A","N/A",IF(C16&gt;3,"Yes","No"))</f>
        <v>Yes</v>
      </c>
      <c r="E16" s="8">
        <v>9.2733307525999997</v>
      </c>
      <c r="F16" s="9" t="str">
        <f>IF($B16="N/A","N/A",IF(E16&gt;3,"Yes","No"))</f>
        <v>Yes</v>
      </c>
      <c r="G16" s="8">
        <v>8.8625986260000005</v>
      </c>
      <c r="H16" s="9" t="str">
        <f>IF($B16="N/A","N/A",IF(G16&gt;3,"Yes","No"))</f>
        <v>Yes</v>
      </c>
      <c r="I16" s="10">
        <v>1.2669999999999999</v>
      </c>
      <c r="J16" s="10">
        <v>-4.43</v>
      </c>
      <c r="K16" s="9" t="str">
        <f t="shared" si="0"/>
        <v>Yes</v>
      </c>
    </row>
    <row r="17" spans="1:11" x14ac:dyDescent="0.25">
      <c r="A17" s="96" t="s">
        <v>829</v>
      </c>
      <c r="B17" s="35" t="s">
        <v>222</v>
      </c>
      <c r="C17" s="8">
        <v>4.7007802235999998</v>
      </c>
      <c r="D17" s="9" t="str">
        <f>IF($B17="N/A","N/A",IF(C17&gt;=8,"No",IF(C17&lt;2,"No","Yes")))</f>
        <v>Yes</v>
      </c>
      <c r="E17" s="8">
        <v>4.7891167147000004</v>
      </c>
      <c r="F17" s="9" t="str">
        <f>IF($B17="N/A","N/A",IF(E17&gt;=8,"No",IF(E17&lt;2,"No","Yes")))</f>
        <v>Yes</v>
      </c>
      <c r="G17" s="8">
        <v>4.6317261807000003</v>
      </c>
      <c r="H17" s="9" t="str">
        <f>IF($B17="N/A","N/A",IF(G17&gt;=8,"No",IF(G17&lt;2,"No","Yes")))</f>
        <v>Yes</v>
      </c>
      <c r="I17" s="10">
        <v>1.879</v>
      </c>
      <c r="J17" s="10">
        <v>-3.29</v>
      </c>
      <c r="K17" s="9" t="str">
        <f t="shared" si="0"/>
        <v>Yes</v>
      </c>
    </row>
    <row r="18" spans="1:11" x14ac:dyDescent="0.25">
      <c r="A18" s="96" t="s">
        <v>830</v>
      </c>
      <c r="B18" s="35" t="s">
        <v>222</v>
      </c>
      <c r="C18" s="8">
        <v>4.7084557491999997</v>
      </c>
      <c r="D18" s="9" t="str">
        <f>IF($B18="N/A","N/A",IF(C18&gt;=8,"No",IF(C18&lt;2,"No","Yes")))</f>
        <v>Yes</v>
      </c>
      <c r="E18" s="8">
        <v>4.8067615608000001</v>
      </c>
      <c r="F18" s="9" t="str">
        <f>IF($B18="N/A","N/A",IF(E18&gt;=8,"No",IF(E18&lt;2,"No","Yes")))</f>
        <v>Yes</v>
      </c>
      <c r="G18" s="8">
        <v>4.6502992036000004</v>
      </c>
      <c r="H18" s="9" t="str">
        <f>IF($B18="N/A","N/A",IF(G18&gt;=8,"No",IF(G18&lt;2,"No","Yes")))</f>
        <v>Yes</v>
      </c>
      <c r="I18" s="10">
        <v>2.0880000000000001</v>
      </c>
      <c r="J18" s="10">
        <v>-3.26</v>
      </c>
      <c r="K18" s="9" t="str">
        <f t="shared" si="0"/>
        <v>Yes</v>
      </c>
    </row>
    <row r="19" spans="1:11" x14ac:dyDescent="0.25">
      <c r="A19" s="96" t="s">
        <v>312</v>
      </c>
      <c r="B19" s="35"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5">
      <c r="A20" s="96" t="s">
        <v>31</v>
      </c>
      <c r="B20" s="51" t="s">
        <v>214</v>
      </c>
      <c r="C20" s="8">
        <v>98.86458082</v>
      </c>
      <c r="D20" s="9" t="str">
        <f>IF($B20="N/A","N/A",IF(C20&gt;100,"No",IF(C20&lt;95,"No","Yes")))</f>
        <v>Yes</v>
      </c>
      <c r="E20" s="8">
        <v>99.157876707</v>
      </c>
      <c r="F20" s="9" t="str">
        <f>IF($B20="N/A","N/A",IF(E20&gt;100,"No",IF(E20&lt;95,"No","Yes")))</f>
        <v>Yes</v>
      </c>
      <c r="G20" s="8">
        <v>99.220643230999997</v>
      </c>
      <c r="H20" s="9" t="str">
        <f>IF($B20="N/A","N/A",IF(G20&gt;100,"No",IF(G20&lt;95,"No","Yes")))</f>
        <v>Yes</v>
      </c>
      <c r="I20" s="10">
        <v>0.29670000000000002</v>
      </c>
      <c r="J20" s="10">
        <v>6.3299999999999995E-2</v>
      </c>
      <c r="K20" s="9" t="str">
        <f t="shared" si="0"/>
        <v>Yes</v>
      </c>
    </row>
    <row r="21" spans="1:11" x14ac:dyDescent="0.25">
      <c r="A21" s="96" t="s">
        <v>313</v>
      </c>
      <c r="B21" s="35" t="s">
        <v>214</v>
      </c>
      <c r="C21" s="8">
        <v>99.979892222000004</v>
      </c>
      <c r="D21" s="9" t="str">
        <f>IF($B21="N/A","N/A",IF(C21&gt;100,"No",IF(C21&lt;95,"No","Yes")))</f>
        <v>Yes</v>
      </c>
      <c r="E21" s="8">
        <v>99.972880774999993</v>
      </c>
      <c r="F21" s="9" t="str">
        <f>IF($B21="N/A","N/A",IF(E21&gt;100,"No",IF(E21&lt;95,"No","Yes")))</f>
        <v>Yes</v>
      </c>
      <c r="G21" s="8">
        <v>99.850411369</v>
      </c>
      <c r="H21" s="9" t="str">
        <f>IF($B21="N/A","N/A",IF(G21&gt;100,"No",IF(G21&lt;95,"No","Yes")))</f>
        <v>Yes</v>
      </c>
      <c r="I21" s="10">
        <v>-7.0000000000000001E-3</v>
      </c>
      <c r="J21" s="10">
        <v>-0.123</v>
      </c>
      <c r="K21" s="9" t="str">
        <f t="shared" si="0"/>
        <v>Yes</v>
      </c>
    </row>
    <row r="22" spans="1:11" x14ac:dyDescent="0.25">
      <c r="A22" s="96" t="s">
        <v>1708</v>
      </c>
      <c r="B22" s="35" t="s">
        <v>224</v>
      </c>
      <c r="C22" s="8">
        <v>8.8474221800000002E-2</v>
      </c>
      <c r="D22" s="9" t="str">
        <f>IF($B22="N/A","N/A",IF(C22&gt;5,"No",IF(C22&lt;=0,"No","Yes")))</f>
        <v>Yes</v>
      </c>
      <c r="E22" s="8">
        <v>9.4203622599999995E-2</v>
      </c>
      <c r="F22" s="9" t="str">
        <f>IF($B22="N/A","N/A",IF(E22&gt;5,"No",IF(E22&lt;=0,"No","Yes")))</f>
        <v>Yes</v>
      </c>
      <c r="G22" s="8">
        <v>0.20643231109999999</v>
      </c>
      <c r="H22" s="9" t="str">
        <f>IF($B22="N/A","N/A",IF(G22&gt;5,"No",IF(G22&lt;=0,"No","Yes")))</f>
        <v>Yes</v>
      </c>
      <c r="I22" s="10">
        <v>6.476</v>
      </c>
      <c r="J22" s="10">
        <v>119.1</v>
      </c>
      <c r="K22" s="9" t="str">
        <f t="shared" si="0"/>
        <v>No</v>
      </c>
    </row>
    <row r="23" spans="1:11" x14ac:dyDescent="0.25">
      <c r="A23" s="96" t="s">
        <v>314</v>
      </c>
      <c r="B23" s="35" t="s">
        <v>223</v>
      </c>
      <c r="C23" s="8">
        <v>99.971849110999997</v>
      </c>
      <c r="D23" s="9" t="str">
        <f>IF($B23="N/A","N/A",IF(C23&gt;100,"No",IF(C23&lt;98,"No","Yes")))</f>
        <v>Yes</v>
      </c>
      <c r="E23" s="8">
        <v>99.984299395999997</v>
      </c>
      <c r="F23" s="9" t="str">
        <f>IF($B23="N/A","N/A",IF(E23&gt;100,"No",IF(E23&lt;98,"No","Yes")))</f>
        <v>Yes</v>
      </c>
      <c r="G23" s="8">
        <v>99.997008226999995</v>
      </c>
      <c r="H23" s="9" t="str">
        <f>IF($B23="N/A","N/A",IF(G23&gt;100,"No",IF(G23&lt;98,"No","Yes")))</f>
        <v>Yes</v>
      </c>
      <c r="I23" s="10">
        <v>1.2500000000000001E-2</v>
      </c>
      <c r="J23" s="10">
        <v>1.2699999999999999E-2</v>
      </c>
      <c r="K23" s="9" t="str">
        <f t="shared" si="0"/>
        <v>Yes</v>
      </c>
    </row>
    <row r="24" spans="1:11" x14ac:dyDescent="0.25">
      <c r="A24" s="96" t="s">
        <v>831</v>
      </c>
      <c r="B24" s="35" t="s">
        <v>225</v>
      </c>
      <c r="C24" s="8">
        <v>5.3123349021999999</v>
      </c>
      <c r="D24" s="9" t="str">
        <f>IF($B24="N/A","N/A",IF(C24&gt;=2,"Yes","No"))</f>
        <v>Yes</v>
      </c>
      <c r="E24" s="8">
        <v>5.8278515345999997</v>
      </c>
      <c r="F24" s="9" t="str">
        <f>IF($B24="N/A","N/A",IF(E24&gt;=2,"Yes","No"))</f>
        <v>Yes</v>
      </c>
      <c r="G24" s="8">
        <v>6.0551998563999998</v>
      </c>
      <c r="H24" s="9" t="str">
        <f>IF($B24="N/A","N/A",IF(G24&gt;=2,"Yes","No"))</f>
        <v>Yes</v>
      </c>
      <c r="I24" s="10">
        <v>9.7040000000000006</v>
      </c>
      <c r="J24" s="10">
        <v>3.9009999999999998</v>
      </c>
      <c r="K24" s="9" t="str">
        <f t="shared" si="0"/>
        <v>Yes</v>
      </c>
    </row>
    <row r="25" spans="1:11" x14ac:dyDescent="0.25">
      <c r="A25" s="96" t="s">
        <v>832</v>
      </c>
      <c r="B25" s="35" t="s">
        <v>226</v>
      </c>
      <c r="C25" s="8">
        <v>5.8731244217</v>
      </c>
      <c r="D25" s="9" t="str">
        <f>IF($B25="N/A","N/A",IF(C25&gt;30,"No",IF(C25&lt;5,"No","Yes")))</f>
        <v>Yes</v>
      </c>
      <c r="E25" s="8">
        <v>6.0885082084000004</v>
      </c>
      <c r="F25" s="9" t="str">
        <f>IF($B25="N/A","N/A",IF(E25&gt;30,"No",IF(E25&lt;5,"No","Yes")))</f>
        <v>Yes</v>
      </c>
      <c r="G25" s="8">
        <v>6.1826831020000004</v>
      </c>
      <c r="H25" s="9" t="str">
        <f>IF($B25="N/A","N/A",IF(G25&gt;30,"No",IF(G25&lt;5,"No","Yes")))</f>
        <v>Yes</v>
      </c>
      <c r="I25" s="10">
        <v>3.6669999999999998</v>
      </c>
      <c r="J25" s="10">
        <v>1.5469999999999999</v>
      </c>
      <c r="K25" s="9" t="str">
        <f t="shared" si="0"/>
        <v>Yes</v>
      </c>
    </row>
    <row r="26" spans="1:11" x14ac:dyDescent="0.25">
      <c r="A26" s="96" t="s">
        <v>833</v>
      </c>
      <c r="B26" s="35" t="s">
        <v>227</v>
      </c>
      <c r="C26" s="8">
        <v>29.25835043</v>
      </c>
      <c r="D26" s="9" t="str">
        <f>IF($B26="N/A","N/A",IF(C26&gt;75,"No",IF(C26&lt;15,"No","Yes")))</f>
        <v>Yes</v>
      </c>
      <c r="E26" s="8">
        <v>30.973590293000001</v>
      </c>
      <c r="F26" s="9" t="str">
        <f>IF($B26="N/A","N/A",IF(E26&gt;75,"No",IF(E26&lt;15,"No","Yes")))</f>
        <v>Yes</v>
      </c>
      <c r="G26" s="8">
        <v>29.505744374999999</v>
      </c>
      <c r="H26" s="9" t="str">
        <f>IF($B26="N/A","N/A",IF(G26&gt;75,"No",IF(G26&lt;15,"No","Yes")))</f>
        <v>Yes</v>
      </c>
      <c r="I26" s="10">
        <v>5.8620000000000001</v>
      </c>
      <c r="J26" s="10">
        <v>-4.74</v>
      </c>
      <c r="K26" s="9" t="str">
        <f t="shared" si="0"/>
        <v>Yes</v>
      </c>
    </row>
    <row r="27" spans="1:11" x14ac:dyDescent="0.25">
      <c r="A27" s="96" t="s">
        <v>834</v>
      </c>
      <c r="B27" s="35" t="s">
        <v>228</v>
      </c>
      <c r="C27" s="8">
        <v>64.868525149000007</v>
      </c>
      <c r="D27" s="9" t="str">
        <f>IF($B27="N/A","N/A",IF(C27&gt;70,"No",IF(C27&lt;25,"No","Yes")))</f>
        <v>Yes</v>
      </c>
      <c r="E27" s="8">
        <v>62.937901498999999</v>
      </c>
      <c r="F27" s="9" t="str">
        <f>IF($B27="N/A","N/A",IF(E27&gt;70,"No",IF(E27&lt;25,"No","Yes")))</f>
        <v>Yes</v>
      </c>
      <c r="G27" s="8">
        <v>64.311572522999995</v>
      </c>
      <c r="H27" s="9" t="str">
        <f>IF($B27="N/A","N/A",IF(G27&gt;70,"No",IF(G27&lt;25,"No","Yes")))</f>
        <v>Yes</v>
      </c>
      <c r="I27" s="10">
        <v>-2.98</v>
      </c>
      <c r="J27" s="10">
        <v>2.1829999999999998</v>
      </c>
      <c r="K27" s="9" t="str">
        <f t="shared" si="0"/>
        <v>Yes</v>
      </c>
    </row>
    <row r="28" spans="1:11" x14ac:dyDescent="0.25">
      <c r="A28" s="96" t="s">
        <v>318</v>
      </c>
      <c r="B28" s="35" t="s">
        <v>229</v>
      </c>
      <c r="C28" s="8">
        <v>60.913161211000002</v>
      </c>
      <c r="D28" s="9" t="str">
        <f>IF($B28="N/A","N/A",IF(C28&gt;70,"No",IF(C28&lt;35,"No","Yes")))</f>
        <v>Yes</v>
      </c>
      <c r="E28" s="8">
        <v>62.655400294000003</v>
      </c>
      <c r="F28" s="9" t="str">
        <f>IF($B28="N/A","N/A",IF(E28&gt;70,"No",IF(E28&lt;35,"No","Yes")))</f>
        <v>Yes</v>
      </c>
      <c r="G28" s="8">
        <v>64.891548241999999</v>
      </c>
      <c r="H28" s="9" t="str">
        <f>IF($B28="N/A","N/A",IF(G28&gt;70,"No",IF(G28&lt;35,"No","Yes")))</f>
        <v>Yes</v>
      </c>
      <c r="I28" s="10">
        <v>2.86</v>
      </c>
      <c r="J28" s="10">
        <v>3.569</v>
      </c>
      <c r="K28" s="9" t="str">
        <f t="shared" si="0"/>
        <v>Yes</v>
      </c>
    </row>
    <row r="29" spans="1:11" x14ac:dyDescent="0.25">
      <c r="A29" s="96" t="s">
        <v>835</v>
      </c>
      <c r="B29" s="35" t="s">
        <v>220</v>
      </c>
      <c r="C29" s="8">
        <v>1.9780369717999999</v>
      </c>
      <c r="D29" s="9" t="str">
        <f>IF($B29="N/A","N/A",IF(C29&gt;1,"Yes","No"))</f>
        <v>Yes</v>
      </c>
      <c r="E29" s="8">
        <v>2.0756771533</v>
      </c>
      <c r="F29" s="9" t="str">
        <f>IF($B29="N/A","N/A",IF(E29&gt;1,"Yes","No"))</f>
        <v>Yes</v>
      </c>
      <c r="G29" s="8">
        <v>2.0822959888999999</v>
      </c>
      <c r="H29" s="9" t="str">
        <f>IF($B29="N/A","N/A",IF(G29&gt;1,"Yes","No"))</f>
        <v>Yes</v>
      </c>
      <c r="I29" s="10">
        <v>4.9359999999999999</v>
      </c>
      <c r="J29" s="10">
        <v>0.31890000000000002</v>
      </c>
      <c r="K29" s="9" t="str">
        <f t="shared" si="0"/>
        <v>Yes</v>
      </c>
    </row>
    <row r="30" spans="1:11" x14ac:dyDescent="0.25">
      <c r="A30" s="96" t="s">
        <v>319</v>
      </c>
      <c r="B30" s="35"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6" t="s">
        <v>836</v>
      </c>
      <c r="B31" s="35" t="s">
        <v>213</v>
      </c>
      <c r="C31" s="8">
        <v>99.988996478999994</v>
      </c>
      <c r="D31" s="9" t="str">
        <f>IF($B31="N/A","N/A",IF(C31&gt;15,"No",IF(C31&lt;-15,"No","Yes")))</f>
        <v>N/A</v>
      </c>
      <c r="E31" s="8">
        <v>99.988609699999998</v>
      </c>
      <c r="F31" s="9" t="str">
        <f>IF($B31="N/A","N/A",IF(E31&gt;15,"No",IF(E31&lt;-15,"No","Yes")))</f>
        <v>N/A</v>
      </c>
      <c r="G31" s="8">
        <v>99.815583218</v>
      </c>
      <c r="H31" s="9" t="str">
        <f>IF($B31="N/A","N/A",IF(G31&gt;15,"No",IF(G31&lt;-15,"No","Yes")))</f>
        <v>N/A</v>
      </c>
      <c r="I31" s="10">
        <v>0</v>
      </c>
      <c r="J31" s="10">
        <v>-0.17299999999999999</v>
      </c>
      <c r="K31" s="9" t="str">
        <f t="shared" si="0"/>
        <v>Yes</v>
      </c>
    </row>
    <row r="32" spans="1:11" x14ac:dyDescent="0.25">
      <c r="A32" s="96" t="s">
        <v>320</v>
      </c>
      <c r="B32" s="35"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6" t="s">
        <v>321</v>
      </c>
      <c r="B33" s="35"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6" t="s">
        <v>322</v>
      </c>
      <c r="B34" s="35" t="s">
        <v>230</v>
      </c>
      <c r="C34" s="8">
        <v>81.707284377999997</v>
      </c>
      <c r="D34" s="9" t="str">
        <f>IF($B34="N/A","N/A",IF(C34&gt;=90,"Yes","No"))</f>
        <v>No</v>
      </c>
      <c r="E34" s="8">
        <v>97.736258402999994</v>
      </c>
      <c r="F34" s="9" t="str">
        <f>IF($B34="N/A","N/A",IF(E34&gt;=90,"Yes","No"))</f>
        <v>Yes</v>
      </c>
      <c r="G34" s="8">
        <v>99.142857143000001</v>
      </c>
      <c r="H34" s="9" t="str">
        <f>IF($B34="N/A","N/A",IF(G34&gt;=90,"Yes","No"))</f>
        <v>Yes</v>
      </c>
      <c r="I34" s="10">
        <v>19.62</v>
      </c>
      <c r="J34" s="10">
        <v>1.4390000000000001</v>
      </c>
      <c r="K34" s="9" t="str">
        <f t="shared" si="0"/>
        <v>Yes</v>
      </c>
    </row>
    <row r="35" spans="1:11" x14ac:dyDescent="0.25">
      <c r="A35" s="96" t="s">
        <v>323</v>
      </c>
      <c r="B35" s="35" t="s">
        <v>213</v>
      </c>
      <c r="C35" s="8">
        <v>10.528432398</v>
      </c>
      <c r="D35" s="9" t="str">
        <f>IF($B35="N/A","N/A",IF(C35&gt;15,"No",IF(C35&lt;-15,"No","Yes")))</f>
        <v>N/A</v>
      </c>
      <c r="E35" s="8">
        <v>10.726367023</v>
      </c>
      <c r="F35" s="9" t="str">
        <f>IF($B35="N/A","N/A",IF(E35&gt;15,"No",IF(E35&lt;-15,"No","Yes")))</f>
        <v>N/A</v>
      </c>
      <c r="G35" s="8">
        <v>12.84367988</v>
      </c>
      <c r="H35" s="9" t="str">
        <f>IF($B35="N/A","N/A",IF(G35&gt;15,"No",IF(G35&lt;-15,"No","Yes")))</f>
        <v>N/A</v>
      </c>
      <c r="I35" s="10">
        <v>1.88</v>
      </c>
      <c r="J35" s="10">
        <v>19.739999999999998</v>
      </c>
      <c r="K35" s="9" t="str">
        <f t="shared" si="0"/>
        <v>Yes</v>
      </c>
    </row>
    <row r="36" spans="1:11" ht="25" x14ac:dyDescent="0.25">
      <c r="A36" s="96" t="s">
        <v>369</v>
      </c>
      <c r="B36" s="35" t="s">
        <v>213</v>
      </c>
      <c r="C36" s="8">
        <v>19.546100431999999</v>
      </c>
      <c r="D36" s="9" t="str">
        <f>IF($B36="N/A","N/A",IF(C36&gt;15,"No",IF(C36&lt;-15,"No","Yes")))</f>
        <v>N/A</v>
      </c>
      <c r="E36" s="8">
        <v>18.882117011999998</v>
      </c>
      <c r="F36" s="9" t="str">
        <f>IF($B36="N/A","N/A",IF(E36&gt;15,"No",IF(E36&lt;-15,"No","Yes")))</f>
        <v>N/A</v>
      </c>
      <c r="G36" s="8">
        <v>21.403141360999999</v>
      </c>
      <c r="H36" s="9" t="str">
        <f>IF($B36="N/A","N/A",IF(G36&gt;15,"No",IF(G36&lt;-15,"No","Yes")))</f>
        <v>N/A</v>
      </c>
      <c r="I36" s="10">
        <v>-3.4</v>
      </c>
      <c r="J36" s="10">
        <v>13.35</v>
      </c>
      <c r="K36" s="9" t="str">
        <f t="shared" si="0"/>
        <v>Yes</v>
      </c>
    </row>
    <row r="37" spans="1:11" x14ac:dyDescent="0.25">
      <c r="A37" s="96" t="s">
        <v>374</v>
      </c>
      <c r="B37" s="35" t="s">
        <v>231</v>
      </c>
      <c r="C37" s="8">
        <v>71.967076864999996</v>
      </c>
      <c r="D37" s="9" t="str">
        <f>IF($B37="N/A","N/A",IF(C37&gt;90,"No",IF(C37&lt;75,"No","Yes")))</f>
        <v>No</v>
      </c>
      <c r="E37" s="8">
        <v>71.179400807999997</v>
      </c>
      <c r="F37" s="9" t="str">
        <f>IF($B37="N/A","N/A",IF(E37&gt;90,"No",IF(E37&lt;75,"No","Yes")))</f>
        <v>No</v>
      </c>
      <c r="G37" s="8">
        <v>71.516828720999996</v>
      </c>
      <c r="H37" s="9" t="str">
        <f>IF($B37="N/A","N/A",IF(G37&gt;90,"No",IF(G37&lt;75,"No","Yes")))</f>
        <v>No</v>
      </c>
      <c r="I37" s="10">
        <v>-1.0900000000000001</v>
      </c>
      <c r="J37" s="10">
        <v>0.47410000000000002</v>
      </c>
      <c r="K37" s="9" t="str">
        <f>IF(J37="Div by 0", "N/A", IF(J37="N/A","N/A", IF(J37&gt;30, "No", IF(J37&lt;-30, "No", "Yes"))))</f>
        <v>Yes</v>
      </c>
    </row>
    <row r="38" spans="1:11" x14ac:dyDescent="0.25">
      <c r="A38" s="96" t="s">
        <v>375</v>
      </c>
      <c r="B38" s="35" t="s">
        <v>232</v>
      </c>
      <c r="C38" s="8">
        <v>23.787501004999999</v>
      </c>
      <c r="D38" s="9" t="str">
        <f>IF($B38="N/A","N/A",IF(C38&gt;10,"No",IF(C38&lt;1,"No","Yes")))</f>
        <v>No</v>
      </c>
      <c r="E38" s="8">
        <v>23.680792451999999</v>
      </c>
      <c r="F38" s="9" t="str">
        <f>IF($B38="N/A","N/A",IF(E38&gt;10,"No",IF(E38&lt;1,"No","Yes")))</f>
        <v>No</v>
      </c>
      <c r="G38" s="8">
        <v>22.794315632</v>
      </c>
      <c r="H38" s="9" t="str">
        <f>IF($B38="N/A","N/A",IF(G38&gt;10,"No",IF(G38&lt;1,"No","Yes")))</f>
        <v>No</v>
      </c>
      <c r="I38" s="10">
        <v>-0.44900000000000001</v>
      </c>
      <c r="J38" s="10">
        <v>-3.74</v>
      </c>
      <c r="K38" s="9" t="str">
        <f>IF(J38="Div by 0", "N/A", IF(J38="N/A","N/A", IF(J38&gt;30, "No", IF(J38&lt;-30, "No", "Yes"))))</f>
        <v>Yes</v>
      </c>
    </row>
    <row r="39" spans="1:11" x14ac:dyDescent="0.25">
      <c r="A39" s="96" t="s">
        <v>376</v>
      </c>
      <c r="B39" s="35" t="s">
        <v>233</v>
      </c>
      <c r="C39" s="8">
        <v>1.0992251802999999</v>
      </c>
      <c r="D39" s="9" t="str">
        <f>IF($B39="N/A","N/A",IF(C39&gt;2,"No",IF(C39&lt;=0,"No","Yes")))</f>
        <v>Yes</v>
      </c>
      <c r="E39" s="8">
        <v>1.1704086439000001</v>
      </c>
      <c r="F39" s="9" t="str">
        <f>IF($B39="N/A","N/A",IF(E39&gt;2,"No",IF(E39&lt;=0,"No","Yes")))</f>
        <v>Yes</v>
      </c>
      <c r="G39" s="8">
        <v>2.0807778609000001</v>
      </c>
      <c r="H39" s="9" t="str">
        <f>IF($B39="N/A","N/A",IF(G39&gt;2,"No",IF(G39&lt;=0,"No","Yes")))</f>
        <v>No</v>
      </c>
      <c r="I39" s="10">
        <v>6.476</v>
      </c>
      <c r="J39" s="10">
        <v>77.78</v>
      </c>
      <c r="K39" s="9" t="str">
        <f>IF(J39="Div by 0", "N/A", IF(J39="N/A","N/A", IF(J39&gt;30, "No", IF(J39&lt;-30, "No", "Yes"))))</f>
        <v>No</v>
      </c>
    </row>
    <row r="40" spans="1:11" x14ac:dyDescent="0.25">
      <c r="A40" s="96" t="s">
        <v>377</v>
      </c>
      <c r="B40" s="35" t="s">
        <v>234</v>
      </c>
      <c r="C40" s="8">
        <v>1.0000268104000001</v>
      </c>
      <c r="D40" s="9" t="str">
        <f>IF($B40="N/A","N/A",IF(C40&gt;3,"No",IF(C40&lt;=0,"No","Yes")))</f>
        <v>Yes</v>
      </c>
      <c r="E40" s="8">
        <v>1.0176845890999999</v>
      </c>
      <c r="F40" s="9" t="str">
        <f>IF($B40="N/A","N/A",IF(E40&gt;3,"No",IF(E40&lt;=0,"No","Yes")))</f>
        <v>Yes</v>
      </c>
      <c r="G40" s="8">
        <v>0.94540014959999996</v>
      </c>
      <c r="H40" s="9" t="str">
        <f>IF($B40="N/A","N/A",IF(G40&gt;3,"No",IF(G40&lt;=0,"No","Yes")))</f>
        <v>Yes</v>
      </c>
      <c r="I40" s="10">
        <v>1.766</v>
      </c>
      <c r="J40" s="10">
        <v>-7.1</v>
      </c>
      <c r="K40" s="9" t="str">
        <f>IF(J40="Div by 0", "N/A", IF(J40="N/A","N/A", IF(J40&gt;30, "No", IF(J40&lt;-30, "No", "Yes"))))</f>
        <v>Yes</v>
      </c>
    </row>
    <row r="41" spans="1:11" s="101" customFormat="1" x14ac:dyDescent="0.25">
      <c r="A41" s="140" t="s">
        <v>1646</v>
      </c>
      <c r="B41" s="141"/>
      <c r="C41" s="141"/>
      <c r="D41" s="141"/>
      <c r="E41" s="141"/>
      <c r="F41" s="141"/>
      <c r="G41" s="141"/>
      <c r="H41" s="141"/>
      <c r="I41" s="141"/>
      <c r="J41" s="141"/>
      <c r="K41" s="142"/>
    </row>
    <row r="42" spans="1:11" ht="16.5" customHeight="1" x14ac:dyDescent="0.25">
      <c r="A42" s="132" t="s">
        <v>1644</v>
      </c>
      <c r="B42" s="133"/>
      <c r="C42" s="133"/>
      <c r="D42" s="133"/>
      <c r="E42" s="133"/>
      <c r="F42" s="133"/>
      <c r="G42" s="133"/>
      <c r="H42" s="133"/>
      <c r="I42" s="133"/>
      <c r="J42" s="133"/>
      <c r="K42" s="134"/>
    </row>
    <row r="43" spans="1:11" x14ac:dyDescent="0.25">
      <c r="A43" s="135" t="s">
        <v>1742</v>
      </c>
      <c r="B43" s="135"/>
      <c r="C43" s="135"/>
      <c r="D43" s="135"/>
      <c r="E43" s="135"/>
      <c r="F43" s="135"/>
      <c r="G43" s="135"/>
      <c r="H43" s="135"/>
      <c r="I43" s="135"/>
      <c r="J43" s="135"/>
      <c r="K43" s="136"/>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30590</v>
      </c>
      <c r="D6" s="9" t="str">
        <f>IF($B6="N/A","N/A",IF(C6&gt;15,"No",IF(C6&lt;-15,"No","Yes")))</f>
        <v>N/A</v>
      </c>
      <c r="E6" s="36">
        <v>27851</v>
      </c>
      <c r="F6" s="9" t="str">
        <f>IF($B6="N/A","N/A",IF(E6&gt;15,"No",IF(E6&lt;-15,"No","Yes")))</f>
        <v>N/A</v>
      </c>
      <c r="G6" s="36">
        <v>28375</v>
      </c>
      <c r="H6" s="9" t="str">
        <f>IF($B6="N/A","N/A",IF(G6&gt;15,"No",IF(G6&lt;-15,"No","Yes")))</f>
        <v>N/A</v>
      </c>
      <c r="I6" s="10">
        <v>-8.9499999999999993</v>
      </c>
      <c r="J6" s="10">
        <v>1.881</v>
      </c>
      <c r="K6" s="9" t="str">
        <f t="shared" ref="K6:K31" si="0">IF(J6="Div by 0", "N/A", IF(J6="N/A","N/A", IF(J6&gt;30, "No", IF(J6&lt;-30, "No", "Yes"))))</f>
        <v>Yes</v>
      </c>
    </row>
    <row r="7" spans="1:11" x14ac:dyDescent="0.25">
      <c r="A7" s="96"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6" t="s">
        <v>308</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6" t="s">
        <v>824</v>
      </c>
      <c r="B9" s="35" t="s">
        <v>213</v>
      </c>
      <c r="C9" s="82">
        <v>1103.2128146</v>
      </c>
      <c r="D9" s="9" t="str">
        <f>IF($B9="N/A","N/A",IF(C9&gt;15,"No",IF(C9&lt;-15,"No","Yes")))</f>
        <v>N/A</v>
      </c>
      <c r="E9" s="82">
        <v>1137.8796093000001</v>
      </c>
      <c r="F9" s="9" t="str">
        <f>IF($B9="N/A","N/A",IF(E9&gt;15,"No",IF(E9&lt;-15,"No","Yes")))</f>
        <v>N/A</v>
      </c>
      <c r="G9" s="82">
        <v>1103.034326</v>
      </c>
      <c r="H9" s="9" t="str">
        <f>IF($B9="N/A","N/A",IF(G9&gt;15,"No",IF(G9&lt;-15,"No","Yes")))</f>
        <v>N/A</v>
      </c>
      <c r="I9" s="10">
        <v>3.1419999999999999</v>
      </c>
      <c r="J9" s="10">
        <v>-3.06</v>
      </c>
      <c r="K9" s="9" t="str">
        <f t="shared" si="0"/>
        <v>Yes</v>
      </c>
    </row>
    <row r="10" spans="1:11" x14ac:dyDescent="0.25">
      <c r="A10" s="96" t="s">
        <v>309</v>
      </c>
      <c r="B10" s="35" t="s">
        <v>213</v>
      </c>
      <c r="C10" s="8">
        <v>7.8457012100000001E-2</v>
      </c>
      <c r="D10" s="9" t="str">
        <f>IF($B10="N/A","N/A",IF(C10&gt;15,"No",IF(C10&lt;-15,"No","Yes")))</f>
        <v>N/A</v>
      </c>
      <c r="E10" s="8">
        <v>0.29442389860000001</v>
      </c>
      <c r="F10" s="9" t="str">
        <f>IF($B10="N/A","N/A",IF(E10&gt;15,"No",IF(E10&lt;-15,"No","Yes")))</f>
        <v>N/A</v>
      </c>
      <c r="G10" s="8">
        <v>0.26079295149999998</v>
      </c>
      <c r="H10" s="9" t="str">
        <f>IF($B10="N/A","N/A",IF(G10&gt;15,"No",IF(G10&lt;-15,"No","Yes")))</f>
        <v>N/A</v>
      </c>
      <c r="I10" s="10">
        <v>275.3</v>
      </c>
      <c r="J10" s="10">
        <v>-11.4</v>
      </c>
      <c r="K10" s="9" t="str">
        <f t="shared" si="0"/>
        <v>Yes</v>
      </c>
    </row>
    <row r="11" spans="1:11" x14ac:dyDescent="0.25">
      <c r="A11" s="96" t="s">
        <v>826</v>
      </c>
      <c r="B11" s="35" t="s">
        <v>213</v>
      </c>
      <c r="C11" s="82">
        <v>1897.75</v>
      </c>
      <c r="D11" s="9" t="str">
        <f>IF($B11="N/A","N/A",IF(C11&gt;15,"No",IF(C11&lt;-15,"No","Yes")))</f>
        <v>N/A</v>
      </c>
      <c r="E11" s="82">
        <v>1444.8780488</v>
      </c>
      <c r="F11" s="9" t="str">
        <f>IF($B11="N/A","N/A",IF(E11&gt;15,"No",IF(E11&lt;-15,"No","Yes")))</f>
        <v>N/A</v>
      </c>
      <c r="G11" s="82">
        <v>1851.5675676000001</v>
      </c>
      <c r="H11" s="9" t="str">
        <f>IF($B11="N/A","N/A",IF(G11&gt;15,"No",IF(G11&lt;-15,"No","Yes")))</f>
        <v>N/A</v>
      </c>
      <c r="I11" s="10">
        <v>-23.9</v>
      </c>
      <c r="J11" s="10">
        <v>28.15</v>
      </c>
      <c r="K11" s="9" t="str">
        <f t="shared" si="0"/>
        <v>Yes</v>
      </c>
    </row>
    <row r="12" spans="1:11" x14ac:dyDescent="0.25">
      <c r="A12" s="96" t="s">
        <v>310</v>
      </c>
      <c r="B12" s="35" t="s">
        <v>214</v>
      </c>
      <c r="C12" s="8">
        <v>81.621444917000005</v>
      </c>
      <c r="D12" s="9" t="str">
        <f>IF($B12="N/A","N/A",IF(C12&gt;100,"No",IF(C12&lt;95,"No","Yes")))</f>
        <v>No</v>
      </c>
      <c r="E12" s="8">
        <v>99.946141969999999</v>
      </c>
      <c r="F12" s="9" t="str">
        <f>IF($B12="N/A","N/A",IF(E12&gt;100,"No",IF(E12&lt;95,"No","Yes")))</f>
        <v>Yes</v>
      </c>
      <c r="G12" s="8">
        <v>99.971806166999997</v>
      </c>
      <c r="H12" s="9" t="str">
        <f>IF($B12="N/A","N/A",IF(G12&gt;100,"No",IF(G12&lt;95,"No","Yes")))</f>
        <v>Yes</v>
      </c>
      <c r="I12" s="10">
        <v>22.45</v>
      </c>
      <c r="J12" s="10">
        <v>2.5700000000000001E-2</v>
      </c>
      <c r="K12" s="9" t="str">
        <f t="shared" si="0"/>
        <v>Yes</v>
      </c>
    </row>
    <row r="13" spans="1:11" x14ac:dyDescent="0.25">
      <c r="A13" s="96" t="s">
        <v>827</v>
      </c>
      <c r="B13" s="35" t="s">
        <v>220</v>
      </c>
      <c r="C13" s="8">
        <v>1.0676065364</v>
      </c>
      <c r="D13" s="9" t="str">
        <f>IF($B13="N/A","N/A",IF(C13&gt;1,"Yes","No"))</f>
        <v>Yes</v>
      </c>
      <c r="E13" s="8">
        <v>1.0782440006</v>
      </c>
      <c r="F13" s="9" t="str">
        <f>IF($B13="N/A","N/A",IF(E13&gt;1,"Yes","No"))</f>
        <v>Yes</v>
      </c>
      <c r="G13" s="8">
        <v>1.0861211972</v>
      </c>
      <c r="H13" s="9" t="str">
        <f>IF($B13="N/A","N/A",IF(G13&gt;1,"Yes","No"))</f>
        <v>Yes</v>
      </c>
      <c r="I13" s="10">
        <v>0.99639999999999995</v>
      </c>
      <c r="J13" s="10">
        <v>0.73060000000000003</v>
      </c>
      <c r="K13" s="9" t="str">
        <f t="shared" si="0"/>
        <v>Yes</v>
      </c>
    </row>
    <row r="14" spans="1:11" x14ac:dyDescent="0.25">
      <c r="A14" s="96" t="s">
        <v>311</v>
      </c>
      <c r="B14" s="35" t="s">
        <v>214</v>
      </c>
      <c r="C14" s="8">
        <v>70.058842759000001</v>
      </c>
      <c r="D14" s="9" t="str">
        <f>IF($B14="N/A","N/A",IF(C14&gt;100,"No",IF(C14&lt;95,"No","Yes")))</f>
        <v>No</v>
      </c>
      <c r="E14" s="8">
        <v>99.684032888999994</v>
      </c>
      <c r="F14" s="9" t="str">
        <f>IF($B14="N/A","N/A",IF(E14&gt;100,"No",IF(E14&lt;95,"No","Yes")))</f>
        <v>Yes</v>
      </c>
      <c r="G14" s="8">
        <v>99.224669603999999</v>
      </c>
      <c r="H14" s="9" t="str">
        <f>IF($B14="N/A","N/A",IF(G14&gt;100,"No",IF(G14&lt;95,"No","Yes")))</f>
        <v>Yes</v>
      </c>
      <c r="I14" s="10">
        <v>42.29</v>
      </c>
      <c r="J14" s="10">
        <v>-0.46100000000000002</v>
      </c>
      <c r="K14" s="9" t="str">
        <f t="shared" si="0"/>
        <v>Yes</v>
      </c>
    </row>
    <row r="15" spans="1:11" x14ac:dyDescent="0.25">
      <c r="A15" s="96" t="s">
        <v>828</v>
      </c>
      <c r="B15" s="35" t="s">
        <v>221</v>
      </c>
      <c r="C15" s="8">
        <v>9.5425785078000001</v>
      </c>
      <c r="D15" s="9" t="str">
        <f>IF($B15="N/A","N/A",IF(C15&gt;3,"Yes","No"))</f>
        <v>Yes</v>
      </c>
      <c r="E15" s="8">
        <v>9.5893095126999999</v>
      </c>
      <c r="F15" s="9" t="str">
        <f>IF($B15="N/A","N/A",IF(E15&gt;3,"Yes","No"))</f>
        <v>Yes</v>
      </c>
      <c r="G15" s="8">
        <v>9.4693304918999992</v>
      </c>
      <c r="H15" s="9" t="str">
        <f>IF($B15="N/A","N/A",IF(G15&gt;3,"Yes","No"))</f>
        <v>Yes</v>
      </c>
      <c r="I15" s="10">
        <v>0.48970000000000002</v>
      </c>
      <c r="J15" s="10">
        <v>-1.25</v>
      </c>
      <c r="K15" s="9" t="str">
        <f t="shared" si="0"/>
        <v>Yes</v>
      </c>
    </row>
    <row r="16" spans="1:11" x14ac:dyDescent="0.25">
      <c r="A16" s="96" t="s">
        <v>829</v>
      </c>
      <c r="B16" s="35" t="s">
        <v>222</v>
      </c>
      <c r="C16" s="8">
        <v>4.4728015690999996</v>
      </c>
      <c r="D16" s="9" t="str">
        <f>IF($B16="N/A","N/A",IF(C16&gt;=8,"No",IF(C16&lt;2,"No","Yes")))</f>
        <v>Yes</v>
      </c>
      <c r="E16" s="8">
        <v>4.6795332136000001</v>
      </c>
      <c r="F16" s="9" t="str">
        <f>IF($B16="N/A","N/A",IF(E16&gt;=8,"No",IF(E16&lt;2,"No","Yes")))</f>
        <v>Yes</v>
      </c>
      <c r="G16" s="8">
        <v>4.6144493392000001</v>
      </c>
      <c r="H16" s="9" t="str">
        <f>IF($B16="N/A","N/A",IF(G16&gt;=8,"No",IF(G16&lt;2,"No","Yes")))</f>
        <v>Yes</v>
      </c>
      <c r="I16" s="10">
        <v>4.6219999999999999</v>
      </c>
      <c r="J16" s="10">
        <v>-1.39</v>
      </c>
      <c r="K16" s="9" t="str">
        <f t="shared" si="0"/>
        <v>Yes</v>
      </c>
    </row>
    <row r="17" spans="1:11" x14ac:dyDescent="0.25">
      <c r="A17" s="96" t="s">
        <v>312</v>
      </c>
      <c r="B17" s="35" t="s">
        <v>223</v>
      </c>
      <c r="C17" s="8">
        <v>99.950964366999997</v>
      </c>
      <c r="D17" s="9" t="str">
        <f>IF(OR($B17="N/A",$C17="N/A"),"N/A",IF(C17&gt;100,"No",IF(C17&lt;98,"No","Yes")))</f>
        <v>Yes</v>
      </c>
      <c r="E17" s="8">
        <v>99.971275716999997</v>
      </c>
      <c r="F17" s="9" t="str">
        <f>IF(OR($B17="N/A",$E17="N/A"),"N/A",IF(E17&gt;100,"No",IF(E17&lt;98,"No","Yes")))</f>
        <v>Yes</v>
      </c>
      <c r="G17" s="8">
        <v>99.686343612000002</v>
      </c>
      <c r="H17" s="9" t="str">
        <f>IF($B17="N/A","N/A",IF(G17&gt;100,"No",IF(G17&lt;98,"No","Yes")))</f>
        <v>Yes</v>
      </c>
      <c r="I17" s="10">
        <v>2.0299999999999999E-2</v>
      </c>
      <c r="J17" s="10">
        <v>-0.28499999999999998</v>
      </c>
      <c r="K17" s="9" t="str">
        <f t="shared" si="0"/>
        <v>Yes</v>
      </c>
    </row>
    <row r="18" spans="1:11" x14ac:dyDescent="0.25">
      <c r="A18" s="96" t="s">
        <v>31</v>
      </c>
      <c r="B18" s="35" t="s">
        <v>214</v>
      </c>
      <c r="C18" s="8">
        <v>99.885583523999998</v>
      </c>
      <c r="D18" s="9" t="str">
        <f>IF($B18="N/A","N/A",IF(C18&gt;100,"No",IF(C18&lt;95,"No","Yes")))</f>
        <v>Yes</v>
      </c>
      <c r="E18" s="8">
        <v>99.938960898999994</v>
      </c>
      <c r="F18" s="9" t="str">
        <f>IF($B18="N/A","N/A",IF(E18&gt;100,"No",IF(E18&lt;95,"No","Yes")))</f>
        <v>Yes</v>
      </c>
      <c r="G18" s="8">
        <v>99.608810573</v>
      </c>
      <c r="H18" s="9" t="str">
        <f>IF($B18="N/A","N/A",IF(G18&gt;100,"No",IF(G18&lt;95,"No","Yes")))</f>
        <v>Yes</v>
      </c>
      <c r="I18" s="10">
        <v>5.3400000000000003E-2</v>
      </c>
      <c r="J18" s="10">
        <v>-0.33</v>
      </c>
      <c r="K18" s="9" t="str">
        <f t="shared" si="0"/>
        <v>Yes</v>
      </c>
    </row>
    <row r="19" spans="1:11" x14ac:dyDescent="0.25">
      <c r="A19" s="96" t="s">
        <v>313</v>
      </c>
      <c r="B19" s="35" t="s">
        <v>214</v>
      </c>
      <c r="C19" s="8">
        <v>100</v>
      </c>
      <c r="D19" s="9" t="str">
        <f>IF($B19="N/A","N/A",IF(C19&gt;100,"No",IF(C19&lt;95,"No","Yes")))</f>
        <v>Yes</v>
      </c>
      <c r="E19" s="8">
        <v>100</v>
      </c>
      <c r="F19" s="9" t="str">
        <f>IF($B19="N/A","N/A",IF(E19&gt;100,"No",IF(E19&lt;95,"No","Yes")))</f>
        <v>Yes</v>
      </c>
      <c r="G19" s="8">
        <v>99.996475770999993</v>
      </c>
      <c r="H19" s="9" t="str">
        <f>IF($B19="N/A","N/A",IF(G19&gt;100,"No",IF(G19&lt;95,"No","Yes")))</f>
        <v>Yes</v>
      </c>
      <c r="I19" s="10">
        <v>0</v>
      </c>
      <c r="J19" s="10">
        <v>-4.0000000000000001E-3</v>
      </c>
      <c r="K19" s="9" t="str">
        <f t="shared" si="0"/>
        <v>Yes</v>
      </c>
    </row>
    <row r="20" spans="1:11" x14ac:dyDescent="0.25">
      <c r="A20" s="96" t="s">
        <v>314</v>
      </c>
      <c r="B20" s="35" t="s">
        <v>223</v>
      </c>
      <c r="C20" s="8">
        <v>99.221967962999997</v>
      </c>
      <c r="D20" s="9" t="str">
        <f>IF($B20="N/A","N/A",IF(C20&gt;100,"No",IF(C20&lt;98,"No","Yes")))</f>
        <v>Yes</v>
      </c>
      <c r="E20" s="8">
        <v>100</v>
      </c>
      <c r="F20" s="9" t="str">
        <f>IF($B20="N/A","N/A",IF(E20&gt;100,"No",IF(E20&lt;98,"No","Yes")))</f>
        <v>Yes</v>
      </c>
      <c r="G20" s="8">
        <v>100</v>
      </c>
      <c r="H20" s="9" t="str">
        <f>IF($B20="N/A","N/A",IF(G20&gt;100,"No",IF(G20&lt;98,"No","Yes")))</f>
        <v>Yes</v>
      </c>
      <c r="I20" s="10">
        <v>0.78410000000000002</v>
      </c>
      <c r="J20" s="10">
        <v>0</v>
      </c>
      <c r="K20" s="9" t="str">
        <f t="shared" si="0"/>
        <v>Yes</v>
      </c>
    </row>
    <row r="21" spans="1:11" x14ac:dyDescent="0.25">
      <c r="A21" s="96" t="s">
        <v>831</v>
      </c>
      <c r="B21" s="35" t="s">
        <v>225</v>
      </c>
      <c r="C21" s="8">
        <v>5.5785121244000004</v>
      </c>
      <c r="D21" s="9" t="str">
        <f>IF($B21="N/A","N/A",IF(C21&gt;=2,"Yes","No"))</f>
        <v>Yes</v>
      </c>
      <c r="E21" s="8">
        <v>7.4318695918</v>
      </c>
      <c r="F21" s="9" t="str">
        <f>IF($B21="N/A","N/A",IF(E21&gt;=2,"Yes","No"))</f>
        <v>Yes</v>
      </c>
      <c r="G21" s="8">
        <v>7.7843876651999997</v>
      </c>
      <c r="H21" s="9" t="str">
        <f>IF($B21="N/A","N/A",IF(G21&gt;=2,"Yes","No"))</f>
        <v>Yes</v>
      </c>
      <c r="I21" s="10">
        <v>33.22</v>
      </c>
      <c r="J21" s="10">
        <v>4.7430000000000003</v>
      </c>
      <c r="K21" s="9" t="str">
        <f t="shared" si="0"/>
        <v>Yes</v>
      </c>
    </row>
    <row r="22" spans="1:11" x14ac:dyDescent="0.25">
      <c r="A22" s="96" t="s">
        <v>832</v>
      </c>
      <c r="B22" s="35" t="s">
        <v>226</v>
      </c>
      <c r="C22" s="8">
        <v>6.8331576173000004</v>
      </c>
      <c r="D22" s="9" t="str">
        <f>IF($B22="N/A","N/A",IF(C22&gt;30,"No",IF(C22&lt;5,"No","Yes")))</f>
        <v>Yes</v>
      </c>
      <c r="E22" s="8">
        <v>6.9045994758000004</v>
      </c>
      <c r="F22" s="9" t="str">
        <f>IF($B22="N/A","N/A",IF(E22&gt;30,"No",IF(E22&lt;5,"No","Yes")))</f>
        <v>Yes</v>
      </c>
      <c r="G22" s="8">
        <v>7.2986784141000003</v>
      </c>
      <c r="H22" s="9" t="str">
        <f>IF($B22="N/A","N/A",IF(G22&gt;30,"No",IF(G22&lt;5,"No","Yes")))</f>
        <v>Yes</v>
      </c>
      <c r="I22" s="10">
        <v>1.046</v>
      </c>
      <c r="J22" s="10">
        <v>5.7069999999999999</v>
      </c>
      <c r="K22" s="9" t="str">
        <f t="shared" si="0"/>
        <v>Yes</v>
      </c>
    </row>
    <row r="23" spans="1:11" x14ac:dyDescent="0.25">
      <c r="A23" s="96" t="s">
        <v>833</v>
      </c>
      <c r="B23" s="35" t="s">
        <v>227</v>
      </c>
      <c r="C23" s="8">
        <v>35.259620452999997</v>
      </c>
      <c r="D23" s="9" t="str">
        <f>IF($B23="N/A","N/A",IF(C23&gt;75,"No",IF(C23&lt;15,"No","Yes")))</f>
        <v>Yes</v>
      </c>
      <c r="E23" s="8">
        <v>35.517575671000003</v>
      </c>
      <c r="F23" s="9" t="str">
        <f>IF($B23="N/A","N/A",IF(E23&gt;75,"No",IF(E23&lt;15,"No","Yes")))</f>
        <v>Yes</v>
      </c>
      <c r="G23" s="8">
        <v>35.443171806000002</v>
      </c>
      <c r="H23" s="9" t="str">
        <f>IF($B23="N/A","N/A",IF(G23&gt;75,"No",IF(G23&lt;15,"No","Yes")))</f>
        <v>Yes</v>
      </c>
      <c r="I23" s="10">
        <v>0.73160000000000003</v>
      </c>
      <c r="J23" s="10">
        <v>-0.20899999999999999</v>
      </c>
      <c r="K23" s="9" t="str">
        <f t="shared" si="0"/>
        <v>Yes</v>
      </c>
    </row>
    <row r="24" spans="1:11" x14ac:dyDescent="0.25">
      <c r="A24" s="96" t="s">
        <v>834</v>
      </c>
      <c r="B24" s="35" t="s">
        <v>228</v>
      </c>
      <c r="C24" s="8">
        <v>57.907221929000002</v>
      </c>
      <c r="D24" s="9" t="str">
        <f>IF($B24="N/A","N/A",IF(C24&gt;70,"No",IF(C24&lt;25,"No","Yes")))</f>
        <v>Yes</v>
      </c>
      <c r="E24" s="8">
        <v>57.577824853999999</v>
      </c>
      <c r="F24" s="9" t="str">
        <f>IF($B24="N/A","N/A",IF(E24&gt;70,"No",IF(E24&lt;25,"No","Yes")))</f>
        <v>Yes</v>
      </c>
      <c r="G24" s="8">
        <v>57.258149779999997</v>
      </c>
      <c r="H24" s="9" t="str">
        <f>IF($B24="N/A","N/A",IF(G24&gt;70,"No",IF(G24&lt;25,"No","Yes")))</f>
        <v>Yes</v>
      </c>
      <c r="I24" s="10">
        <v>-0.56899999999999995</v>
      </c>
      <c r="J24" s="10">
        <v>-0.55500000000000005</v>
      </c>
      <c r="K24" s="9" t="str">
        <f t="shared" si="0"/>
        <v>Yes</v>
      </c>
    </row>
    <row r="25" spans="1:11" x14ac:dyDescent="0.25">
      <c r="A25" s="96" t="s">
        <v>318</v>
      </c>
      <c r="B25" s="35" t="s">
        <v>229</v>
      </c>
      <c r="C25" s="8">
        <v>31.052631579</v>
      </c>
      <c r="D25" s="9" t="str">
        <f>IF($B25="N/A","N/A",IF(C25&gt;70,"No",IF(C25&lt;35,"No","Yes")))</f>
        <v>No</v>
      </c>
      <c r="E25" s="8">
        <v>33.126279128</v>
      </c>
      <c r="F25" s="9" t="str">
        <f>IF($B25="N/A","N/A",IF(E25&gt;70,"No",IF(E25&lt;35,"No","Yes")))</f>
        <v>No</v>
      </c>
      <c r="G25" s="8">
        <v>32.616740088</v>
      </c>
      <c r="H25" s="9" t="str">
        <f>IF($B25="N/A","N/A",IF(G25&gt;70,"No",IF(G25&lt;35,"No","Yes")))</f>
        <v>No</v>
      </c>
      <c r="I25" s="10">
        <v>6.6779999999999999</v>
      </c>
      <c r="J25" s="10">
        <v>-1.54</v>
      </c>
      <c r="K25" s="9" t="str">
        <f t="shared" si="0"/>
        <v>Yes</v>
      </c>
    </row>
    <row r="26" spans="1:11" x14ac:dyDescent="0.25">
      <c r="A26" s="96" t="s">
        <v>835</v>
      </c>
      <c r="B26" s="35" t="s">
        <v>220</v>
      </c>
      <c r="C26" s="8">
        <v>1.6575428993000001</v>
      </c>
      <c r="D26" s="9" t="str">
        <f>IF($B26="N/A","N/A",IF(C26&gt;1,"Yes","No"))</f>
        <v>Yes</v>
      </c>
      <c r="E26" s="8">
        <v>1.6016691958</v>
      </c>
      <c r="F26" s="9" t="str">
        <f>IF($B26="N/A","N/A",IF(E26&gt;1,"Yes","No"))</f>
        <v>Yes</v>
      </c>
      <c r="G26" s="8">
        <v>1.6019448946999999</v>
      </c>
      <c r="H26" s="9" t="str">
        <f>IF($B26="N/A","N/A",IF(G26&gt;1,"Yes","No"))</f>
        <v>Yes</v>
      </c>
      <c r="I26" s="10">
        <v>-3.37</v>
      </c>
      <c r="J26" s="10">
        <v>1.72E-2</v>
      </c>
      <c r="K26" s="9" t="str">
        <f t="shared" si="0"/>
        <v>Yes</v>
      </c>
    </row>
    <row r="27" spans="1:11" x14ac:dyDescent="0.25">
      <c r="A27" s="96" t="s">
        <v>319</v>
      </c>
      <c r="B27" s="35"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5">
      <c r="A28" s="96" t="s">
        <v>836</v>
      </c>
      <c r="B28" s="35" t="s">
        <v>213</v>
      </c>
      <c r="C28" s="8">
        <v>75.829034634999999</v>
      </c>
      <c r="D28" s="9" t="str">
        <f>IF($B28="N/A","N/A",IF(C28&gt;15,"No",IF(C28&lt;-15,"No","Yes")))</f>
        <v>N/A</v>
      </c>
      <c r="E28" s="8">
        <v>99.371341860000001</v>
      </c>
      <c r="F28" s="9" t="str">
        <f>IF($B28="N/A","N/A",IF(E28&gt;15,"No",IF(E28&lt;-15,"No","Yes")))</f>
        <v>N/A</v>
      </c>
      <c r="G28" s="8">
        <v>99.049162615</v>
      </c>
      <c r="H28" s="9" t="str">
        <f>IF($B28="N/A","N/A",IF(G28&gt;15,"No",IF(G28&lt;-15,"No","Yes")))</f>
        <v>N/A</v>
      </c>
      <c r="I28" s="10">
        <v>31.05</v>
      </c>
      <c r="J28" s="10">
        <v>-0.32400000000000001</v>
      </c>
      <c r="K28" s="9" t="str">
        <f t="shared" si="0"/>
        <v>Yes</v>
      </c>
    </row>
    <row r="29" spans="1:11" x14ac:dyDescent="0.25">
      <c r="A29" s="96" t="s">
        <v>320</v>
      </c>
      <c r="B29" s="35"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6" t="s">
        <v>321</v>
      </c>
      <c r="B30" s="35" t="s">
        <v>213</v>
      </c>
      <c r="C30" s="8">
        <v>99.986116895999999</v>
      </c>
      <c r="D30" s="9" t="str">
        <f>IF($B30="N/A","N/A",IF(C30&gt;15,"No",IF(C30&lt;-15,"No","Yes")))</f>
        <v>N/A</v>
      </c>
      <c r="E30" s="8">
        <v>100</v>
      </c>
      <c r="F30" s="9" t="str">
        <f>IF($B30="N/A","N/A",IF(E30&gt;15,"No",IF(E30&lt;-15,"No","Yes")))</f>
        <v>N/A</v>
      </c>
      <c r="G30" s="8">
        <v>100</v>
      </c>
      <c r="H30" s="9" t="str">
        <f>IF($B30="N/A","N/A",IF(G30&gt;15,"No",IF(G30&lt;-15,"No","Yes")))</f>
        <v>N/A</v>
      </c>
      <c r="I30" s="10">
        <v>1.3899999999999999E-2</v>
      </c>
      <c r="J30" s="10">
        <v>0</v>
      </c>
      <c r="K30" s="9" t="str">
        <f t="shared" si="0"/>
        <v>Yes</v>
      </c>
    </row>
    <row r="31" spans="1:11" x14ac:dyDescent="0.25">
      <c r="A31" s="96" t="s">
        <v>322</v>
      </c>
      <c r="B31" s="35" t="s">
        <v>230</v>
      </c>
      <c r="C31" s="8">
        <v>68.646616541</v>
      </c>
      <c r="D31" s="9" t="str">
        <f>IF($B31="N/A","N/A",IF(C31&gt;=90,"Yes","No"))</f>
        <v>No</v>
      </c>
      <c r="E31" s="8">
        <v>97.666152022999995</v>
      </c>
      <c r="F31" s="9" t="str">
        <f>IF($B31="N/A","N/A",IF(E31&gt;=90,"Yes","No"))</f>
        <v>Yes</v>
      </c>
      <c r="G31" s="8">
        <v>99.129515419000001</v>
      </c>
      <c r="H31" s="9" t="str">
        <f>IF($B31="N/A","N/A",IF(G31&gt;=90,"Yes","No"))</f>
        <v>Yes</v>
      </c>
      <c r="I31" s="10">
        <v>42.27</v>
      </c>
      <c r="J31" s="10">
        <v>1.498</v>
      </c>
      <c r="K31" s="9" t="str">
        <f t="shared" si="0"/>
        <v>Yes</v>
      </c>
    </row>
    <row r="32" spans="1:1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5" t="s">
        <v>301</v>
      </c>
      <c r="B6" s="91" t="s">
        <v>213</v>
      </c>
      <c r="C6" s="36">
        <v>0</v>
      </c>
      <c r="D6" s="9" t="str">
        <f>IF(OR($B6="N/A",$C6="N/A"),"N/A",IF(C6&lt;0,"No","Yes"))</f>
        <v>N/A</v>
      </c>
      <c r="E6" s="36">
        <v>0</v>
      </c>
      <c r="F6" s="9" t="str">
        <f>IF($B6="N/A","N/A",IF(E6&lt;0,"No","Yes"))</f>
        <v>N/A</v>
      </c>
      <c r="G6" s="36">
        <v>146676</v>
      </c>
      <c r="H6" s="9" t="str">
        <f>IF($B6="N/A","N/A",IF(G6&lt;0,"No","Yes"))</f>
        <v>N/A</v>
      </c>
      <c r="I6" s="10" t="s">
        <v>1746</v>
      </c>
      <c r="J6" s="10" t="s">
        <v>1746</v>
      </c>
      <c r="K6" s="9" t="str">
        <f t="shared" ref="K6:K35" si="0">IF(J6="Div by 0", "N/A", IF(J6="N/A","N/A", IF(J6&gt;30, "No", IF(J6&lt;-30, "No", "Yes"))))</f>
        <v>N/A</v>
      </c>
    </row>
    <row r="7" spans="1:11" x14ac:dyDescent="0.25">
      <c r="A7" s="96" t="s">
        <v>438</v>
      </c>
      <c r="B7" s="91" t="s">
        <v>213</v>
      </c>
      <c r="C7" s="9" t="s">
        <v>1746</v>
      </c>
      <c r="D7" s="9" t="str">
        <f t="shared" ref="D7:D17" si="1">IF(OR($B7="N/A",$C7="N/A"),"N/A",IF(C7&lt;0,"No","Yes"))</f>
        <v>N/A</v>
      </c>
      <c r="E7" s="9" t="s">
        <v>1746</v>
      </c>
      <c r="F7" s="9" t="str">
        <f t="shared" ref="F7:F17" si="2">IF($B7="N/A","N/A",IF(E7&lt;0,"No","Yes"))</f>
        <v>N/A</v>
      </c>
      <c r="G7" s="9">
        <v>0.16839837460000001</v>
      </c>
      <c r="H7" s="9" t="str">
        <f t="shared" ref="H7:H17" si="3">IF($B7="N/A","N/A",IF(G7&lt;0,"No","Yes"))</f>
        <v>N/A</v>
      </c>
      <c r="I7" s="10" t="s">
        <v>1746</v>
      </c>
      <c r="J7" s="10" t="s">
        <v>1746</v>
      </c>
      <c r="K7" s="9" t="str">
        <f t="shared" si="0"/>
        <v>N/A</v>
      </c>
    </row>
    <row r="8" spans="1:11" x14ac:dyDescent="0.25">
      <c r="A8" s="96" t="s">
        <v>439</v>
      </c>
      <c r="B8" s="91" t="s">
        <v>213</v>
      </c>
      <c r="C8" s="9" t="s">
        <v>1746</v>
      </c>
      <c r="D8" s="9" t="str">
        <f t="shared" si="1"/>
        <v>N/A</v>
      </c>
      <c r="E8" s="9" t="s">
        <v>1746</v>
      </c>
      <c r="F8" s="9" t="str">
        <f t="shared" si="2"/>
        <v>N/A</v>
      </c>
      <c r="G8" s="9">
        <v>34.953912023999997</v>
      </c>
      <c r="H8" s="9" t="str">
        <f t="shared" si="3"/>
        <v>N/A</v>
      </c>
      <c r="I8" s="10" t="s">
        <v>1746</v>
      </c>
      <c r="J8" s="10" t="s">
        <v>1746</v>
      </c>
      <c r="K8" s="9" t="str">
        <f t="shared" si="0"/>
        <v>N/A</v>
      </c>
    </row>
    <row r="9" spans="1:11" x14ac:dyDescent="0.25">
      <c r="A9" s="96" t="s">
        <v>440</v>
      </c>
      <c r="B9" s="91" t="s">
        <v>213</v>
      </c>
      <c r="C9" s="9" t="s">
        <v>1746</v>
      </c>
      <c r="D9" s="9" t="str">
        <f t="shared" si="1"/>
        <v>N/A</v>
      </c>
      <c r="E9" s="9" t="s">
        <v>1746</v>
      </c>
      <c r="F9" s="9" t="str">
        <f t="shared" si="2"/>
        <v>N/A</v>
      </c>
      <c r="G9" s="9">
        <v>16.163516866999998</v>
      </c>
      <c r="H9" s="9" t="str">
        <f t="shared" si="3"/>
        <v>N/A</v>
      </c>
      <c r="I9" s="10" t="s">
        <v>1746</v>
      </c>
      <c r="J9" s="10" t="s">
        <v>1746</v>
      </c>
      <c r="K9" s="9" t="str">
        <f t="shared" si="0"/>
        <v>N/A</v>
      </c>
    </row>
    <row r="10" spans="1:11" x14ac:dyDescent="0.25">
      <c r="A10" s="96" t="s">
        <v>441</v>
      </c>
      <c r="B10" s="91" t="s">
        <v>213</v>
      </c>
      <c r="C10" s="9" t="s">
        <v>1746</v>
      </c>
      <c r="D10" s="9" t="str">
        <f t="shared" si="1"/>
        <v>N/A</v>
      </c>
      <c r="E10" s="9" t="s">
        <v>1746</v>
      </c>
      <c r="F10" s="9" t="str">
        <f t="shared" si="2"/>
        <v>N/A</v>
      </c>
      <c r="G10" s="9">
        <v>47.799230958000003</v>
      </c>
      <c r="H10" s="9" t="str">
        <f t="shared" si="3"/>
        <v>N/A</v>
      </c>
      <c r="I10" s="10" t="s">
        <v>1746</v>
      </c>
      <c r="J10" s="10" t="s">
        <v>1746</v>
      </c>
      <c r="K10" s="9" t="str">
        <f t="shared" si="0"/>
        <v>N/A</v>
      </c>
    </row>
    <row r="11" spans="1:11" x14ac:dyDescent="0.25">
      <c r="A11" s="26" t="s">
        <v>324</v>
      </c>
      <c r="B11" s="91" t="s">
        <v>213</v>
      </c>
      <c r="C11" s="9" t="s">
        <v>1746</v>
      </c>
      <c r="D11" s="9" t="str">
        <f t="shared" si="1"/>
        <v>N/A</v>
      </c>
      <c r="E11" s="9" t="s">
        <v>1746</v>
      </c>
      <c r="F11" s="9" t="str">
        <f t="shared" si="2"/>
        <v>N/A</v>
      </c>
      <c r="G11" s="9">
        <v>0</v>
      </c>
      <c r="H11" s="9" t="str">
        <f t="shared" si="3"/>
        <v>N/A</v>
      </c>
      <c r="I11" s="10" t="s">
        <v>1746</v>
      </c>
      <c r="J11" s="10" t="s">
        <v>1746</v>
      </c>
      <c r="K11" s="9" t="str">
        <f t="shared" si="0"/>
        <v>N/A</v>
      </c>
    </row>
    <row r="12" spans="1:11" x14ac:dyDescent="0.25">
      <c r="A12" s="26" t="s">
        <v>310</v>
      </c>
      <c r="B12" s="91" t="s">
        <v>213</v>
      </c>
      <c r="C12" s="9" t="s">
        <v>1746</v>
      </c>
      <c r="D12" s="9" t="str">
        <f t="shared" si="1"/>
        <v>N/A</v>
      </c>
      <c r="E12" s="9" t="s">
        <v>1746</v>
      </c>
      <c r="F12" s="9" t="str">
        <f t="shared" si="2"/>
        <v>N/A</v>
      </c>
      <c r="G12" s="9">
        <v>19.947366985999999</v>
      </c>
      <c r="H12" s="9" t="str">
        <f t="shared" si="3"/>
        <v>N/A</v>
      </c>
      <c r="I12" s="10" t="s">
        <v>1746</v>
      </c>
      <c r="J12" s="10" t="s">
        <v>1746</v>
      </c>
      <c r="K12" s="9" t="str">
        <f t="shared" si="0"/>
        <v>N/A</v>
      </c>
    </row>
    <row r="13" spans="1:11" x14ac:dyDescent="0.25">
      <c r="A13" s="26" t="s">
        <v>827</v>
      </c>
      <c r="B13" s="91" t="s">
        <v>213</v>
      </c>
      <c r="C13" s="9" t="s">
        <v>1746</v>
      </c>
      <c r="D13" s="9" t="str">
        <f t="shared" si="1"/>
        <v>N/A</v>
      </c>
      <c r="E13" s="9" t="s">
        <v>1746</v>
      </c>
      <c r="F13" s="9" t="str">
        <f t="shared" si="2"/>
        <v>N/A</v>
      </c>
      <c r="G13" s="9">
        <v>1.0082712421</v>
      </c>
      <c r="H13" s="9" t="str">
        <f t="shared" si="3"/>
        <v>N/A</v>
      </c>
      <c r="I13" s="10" t="s">
        <v>1746</v>
      </c>
      <c r="J13" s="10" t="s">
        <v>1746</v>
      </c>
      <c r="K13" s="9" t="str">
        <f t="shared" si="0"/>
        <v>N/A</v>
      </c>
    </row>
    <row r="14" spans="1:11" x14ac:dyDescent="0.25">
      <c r="A14" s="26" t="s">
        <v>311</v>
      </c>
      <c r="B14" s="91" t="s">
        <v>213</v>
      </c>
      <c r="C14" s="9" t="s">
        <v>1746</v>
      </c>
      <c r="D14" s="9" t="str">
        <f t="shared" si="1"/>
        <v>N/A</v>
      </c>
      <c r="E14" s="9" t="s">
        <v>1746</v>
      </c>
      <c r="F14" s="9" t="str">
        <f t="shared" si="2"/>
        <v>N/A</v>
      </c>
      <c r="G14" s="9">
        <v>81.934331451999995</v>
      </c>
      <c r="H14" s="9" t="str">
        <f t="shared" si="3"/>
        <v>N/A</v>
      </c>
      <c r="I14" s="10" t="s">
        <v>1746</v>
      </c>
      <c r="J14" s="10" t="s">
        <v>1746</v>
      </c>
      <c r="K14" s="9" t="str">
        <f t="shared" si="0"/>
        <v>N/A</v>
      </c>
    </row>
    <row r="15" spans="1:11" x14ac:dyDescent="0.25">
      <c r="A15" s="26" t="s">
        <v>828</v>
      </c>
      <c r="B15" s="91" t="s">
        <v>213</v>
      </c>
      <c r="C15" s="9" t="s">
        <v>1746</v>
      </c>
      <c r="D15" s="9" t="str">
        <f t="shared" si="1"/>
        <v>N/A</v>
      </c>
      <c r="E15" s="9" t="s">
        <v>1746</v>
      </c>
      <c r="F15" s="9" t="str">
        <f t="shared" si="2"/>
        <v>N/A</v>
      </c>
      <c r="G15" s="9">
        <v>1.30670339</v>
      </c>
      <c r="H15" s="9" t="str">
        <f t="shared" si="3"/>
        <v>N/A</v>
      </c>
      <c r="I15" s="10" t="s">
        <v>1746</v>
      </c>
      <c r="J15" s="10" t="s">
        <v>1746</v>
      </c>
      <c r="K15" s="9" t="str">
        <f t="shared" si="0"/>
        <v>N/A</v>
      </c>
    </row>
    <row r="16" spans="1:11" x14ac:dyDescent="0.25">
      <c r="A16" s="26" t="s">
        <v>837</v>
      </c>
      <c r="B16" s="91" t="s">
        <v>213</v>
      </c>
      <c r="C16" s="9" t="s">
        <v>1746</v>
      </c>
      <c r="D16" s="9" t="str">
        <f t="shared" si="1"/>
        <v>N/A</v>
      </c>
      <c r="E16" s="9" t="s">
        <v>1746</v>
      </c>
      <c r="F16" s="9" t="str">
        <f t="shared" si="2"/>
        <v>N/A</v>
      </c>
      <c r="G16" s="9">
        <v>1.8000409096000001</v>
      </c>
      <c r="H16" s="9" t="str">
        <f t="shared" si="3"/>
        <v>N/A</v>
      </c>
      <c r="I16" s="10" t="s">
        <v>1746</v>
      </c>
      <c r="J16" s="10" t="s">
        <v>1746</v>
      </c>
      <c r="K16" s="9" t="str">
        <f t="shared" si="0"/>
        <v>N/A</v>
      </c>
    </row>
    <row r="17" spans="1:11" x14ac:dyDescent="0.25">
      <c r="A17" s="26" t="s">
        <v>830</v>
      </c>
      <c r="B17" s="91" t="s">
        <v>213</v>
      </c>
      <c r="C17" s="9" t="s">
        <v>1746</v>
      </c>
      <c r="D17" s="9" t="str">
        <f t="shared" si="1"/>
        <v>N/A</v>
      </c>
      <c r="E17" s="9" t="s">
        <v>1746</v>
      </c>
      <c r="F17" s="9" t="str">
        <f t="shared" si="2"/>
        <v>N/A</v>
      </c>
      <c r="G17" s="9">
        <v>5.7901386938000003</v>
      </c>
      <c r="H17" s="9" t="str">
        <f t="shared" si="3"/>
        <v>N/A</v>
      </c>
      <c r="I17" s="10" t="s">
        <v>1746</v>
      </c>
      <c r="J17" s="10" t="s">
        <v>1746</v>
      </c>
      <c r="K17" s="9" t="str">
        <f t="shared" si="0"/>
        <v>N/A</v>
      </c>
    </row>
    <row r="18" spans="1:11" x14ac:dyDescent="0.25">
      <c r="A18" s="96" t="s">
        <v>312</v>
      </c>
      <c r="B18" s="35" t="s">
        <v>223</v>
      </c>
      <c r="C18" s="9" t="s">
        <v>1746</v>
      </c>
      <c r="D18" s="9" t="str">
        <f>IF(OR($B18="N/A",$C18="N/A"),"N/A",IF(C18&gt;100,"No",IF(C18&lt;98,"No","Yes")))</f>
        <v>No</v>
      </c>
      <c r="E18" s="9" t="s">
        <v>1746</v>
      </c>
      <c r="F18" s="9" t="str">
        <f>IF(OR($B18="N/A",$E18="N/A"),"N/A",IF(E18&gt;100,"No",IF(E18&lt;98,"No","Yes")))</f>
        <v>No</v>
      </c>
      <c r="G18" s="9">
        <v>99.796149335999999</v>
      </c>
      <c r="H18" s="9" t="str">
        <f>IF($B18="N/A","N/A",IF(G18&gt;100,"No",IF(G18&lt;98,"No","Yes")))</f>
        <v>Yes</v>
      </c>
      <c r="I18" s="10" t="s">
        <v>1746</v>
      </c>
      <c r="J18" s="10" t="s">
        <v>1746</v>
      </c>
      <c r="K18" s="9" t="str">
        <f t="shared" si="0"/>
        <v>N/A</v>
      </c>
    </row>
    <row r="19" spans="1:11" x14ac:dyDescent="0.25">
      <c r="A19" s="96" t="s">
        <v>31</v>
      </c>
      <c r="B19" s="35" t="s">
        <v>214</v>
      </c>
      <c r="C19" s="9" t="s">
        <v>1746</v>
      </c>
      <c r="D19" s="9" t="str">
        <f>IF(OR($B19="N/A",$C19="N/A"),"N/A",IF(C19&gt;100,"No",IF(C19&lt;95,"No","Yes")))</f>
        <v>No</v>
      </c>
      <c r="E19" s="9" t="s">
        <v>1746</v>
      </c>
      <c r="F19" s="9" t="str">
        <f>IF(OR($B19="N/A",$E19="N/A"),"N/A",IF(E19&gt;100,"No",IF(E19&lt;98,"No","Yes")))</f>
        <v>No</v>
      </c>
      <c r="G19" s="9">
        <v>97.570154626999994</v>
      </c>
      <c r="H19" s="9" t="str">
        <f>IF($B19="N/A","N/A",IF(G19&gt;100,"No",IF(G19&lt;95,"No","Yes")))</f>
        <v>Yes</v>
      </c>
      <c r="I19" s="10" t="s">
        <v>1746</v>
      </c>
      <c r="J19" s="10" t="s">
        <v>1746</v>
      </c>
      <c r="K19" s="9" t="str">
        <f t="shared" si="0"/>
        <v>N/A</v>
      </c>
    </row>
    <row r="20" spans="1:11" x14ac:dyDescent="0.25">
      <c r="A20" s="26" t="s">
        <v>313</v>
      </c>
      <c r="B20" s="91" t="s">
        <v>213</v>
      </c>
      <c r="C20" s="9" t="s">
        <v>1746</v>
      </c>
      <c r="D20" s="9" t="str">
        <f t="shared" ref="D20:D35" si="4">IF(OR($B20="N/A",$C20="N/A"),"N/A",IF(C20&lt;0,"No","Yes"))</f>
        <v>N/A</v>
      </c>
      <c r="E20" s="9" t="s">
        <v>1746</v>
      </c>
      <c r="F20" s="9" t="str">
        <f t="shared" ref="F20:F34" si="5">IF($B20="N/A","N/A",IF(E20&lt;0,"No","Yes"))</f>
        <v>N/A</v>
      </c>
      <c r="G20" s="9">
        <v>99.958411737000006</v>
      </c>
      <c r="H20" s="9" t="str">
        <f t="shared" ref="H20:H35" si="6">IF($B20="N/A","N/A",IF(G20&lt;0,"No","Yes"))</f>
        <v>N/A</v>
      </c>
      <c r="I20" s="10" t="s">
        <v>1746</v>
      </c>
      <c r="J20" s="10" t="s">
        <v>1746</v>
      </c>
      <c r="K20" s="9" t="str">
        <f t="shared" si="0"/>
        <v>N/A</v>
      </c>
    </row>
    <row r="21" spans="1:11" x14ac:dyDescent="0.25">
      <c r="A21" s="26" t="s">
        <v>838</v>
      </c>
      <c r="B21" s="91" t="s">
        <v>213</v>
      </c>
      <c r="C21" s="9" t="s">
        <v>1746</v>
      </c>
      <c r="D21" s="9" t="str">
        <f t="shared" si="4"/>
        <v>N/A</v>
      </c>
      <c r="E21" s="9" t="s">
        <v>1746</v>
      </c>
      <c r="F21" s="9" t="str">
        <f t="shared" si="5"/>
        <v>N/A</v>
      </c>
      <c r="G21" s="9">
        <v>0</v>
      </c>
      <c r="H21" s="9" t="str">
        <f t="shared" si="6"/>
        <v>N/A</v>
      </c>
      <c r="I21" s="10" t="s">
        <v>1746</v>
      </c>
      <c r="J21" s="10" t="s">
        <v>1746</v>
      </c>
      <c r="K21" s="9" t="str">
        <f t="shared" si="0"/>
        <v>N/A</v>
      </c>
    </row>
    <row r="22" spans="1:11" x14ac:dyDescent="0.25">
      <c r="A22" s="26" t="s">
        <v>314</v>
      </c>
      <c r="B22" s="91" t="s">
        <v>213</v>
      </c>
      <c r="C22" s="9" t="s">
        <v>1746</v>
      </c>
      <c r="D22" s="9" t="str">
        <f t="shared" si="4"/>
        <v>N/A</v>
      </c>
      <c r="E22" s="9" t="s">
        <v>1746</v>
      </c>
      <c r="F22" s="9" t="str">
        <f t="shared" si="5"/>
        <v>N/A</v>
      </c>
      <c r="G22" s="9">
        <v>99.999318224999996</v>
      </c>
      <c r="H22" s="9" t="str">
        <f t="shared" si="6"/>
        <v>N/A</v>
      </c>
      <c r="I22" s="10" t="s">
        <v>1746</v>
      </c>
      <c r="J22" s="10" t="s">
        <v>1746</v>
      </c>
      <c r="K22" s="9" t="str">
        <f t="shared" si="0"/>
        <v>N/A</v>
      </c>
    </row>
    <row r="23" spans="1:11" x14ac:dyDescent="0.25">
      <c r="A23" s="26" t="s">
        <v>831</v>
      </c>
      <c r="B23" s="91" t="s">
        <v>213</v>
      </c>
      <c r="C23" s="9" t="s">
        <v>1746</v>
      </c>
      <c r="D23" s="9" t="str">
        <f t="shared" si="4"/>
        <v>N/A</v>
      </c>
      <c r="E23" s="9" t="s">
        <v>1746</v>
      </c>
      <c r="F23" s="9" t="str">
        <f t="shared" si="5"/>
        <v>N/A</v>
      </c>
      <c r="G23" s="9">
        <v>4.5957116073000002</v>
      </c>
      <c r="H23" s="9" t="str">
        <f t="shared" si="6"/>
        <v>N/A</v>
      </c>
      <c r="I23" s="10" t="s">
        <v>1746</v>
      </c>
      <c r="J23" s="10" t="s">
        <v>1746</v>
      </c>
      <c r="K23" s="9" t="str">
        <f t="shared" si="0"/>
        <v>N/A</v>
      </c>
    </row>
    <row r="24" spans="1:11" x14ac:dyDescent="0.25">
      <c r="A24" s="26" t="s">
        <v>315</v>
      </c>
      <c r="B24" s="91" t="s">
        <v>213</v>
      </c>
      <c r="C24" s="9" t="s">
        <v>1746</v>
      </c>
      <c r="D24" s="9" t="str">
        <f t="shared" si="4"/>
        <v>N/A</v>
      </c>
      <c r="E24" s="9" t="s">
        <v>1746</v>
      </c>
      <c r="F24" s="9" t="str">
        <f t="shared" si="5"/>
        <v>N/A</v>
      </c>
      <c r="G24" s="9">
        <v>5.2749275609000001</v>
      </c>
      <c r="H24" s="9" t="str">
        <f t="shared" si="6"/>
        <v>N/A</v>
      </c>
      <c r="I24" s="10" t="s">
        <v>1746</v>
      </c>
      <c r="J24" s="10" t="s">
        <v>1746</v>
      </c>
      <c r="K24" s="9" t="str">
        <f t="shared" si="0"/>
        <v>N/A</v>
      </c>
    </row>
    <row r="25" spans="1:11" x14ac:dyDescent="0.25">
      <c r="A25" s="26" t="s">
        <v>316</v>
      </c>
      <c r="B25" s="91" t="s">
        <v>213</v>
      </c>
      <c r="C25" s="9" t="s">
        <v>1746</v>
      </c>
      <c r="D25" s="9" t="str">
        <f t="shared" si="4"/>
        <v>N/A</v>
      </c>
      <c r="E25" s="9" t="s">
        <v>1746</v>
      </c>
      <c r="F25" s="9" t="str">
        <f t="shared" si="5"/>
        <v>N/A</v>
      </c>
      <c r="G25" s="9">
        <v>26.689619908000001</v>
      </c>
      <c r="H25" s="9" t="str">
        <f t="shared" si="6"/>
        <v>N/A</v>
      </c>
      <c r="I25" s="10" t="s">
        <v>1746</v>
      </c>
      <c r="J25" s="10" t="s">
        <v>1746</v>
      </c>
      <c r="K25" s="9" t="str">
        <f t="shared" si="0"/>
        <v>N/A</v>
      </c>
    </row>
    <row r="26" spans="1:11" x14ac:dyDescent="0.25">
      <c r="A26" s="26" t="s">
        <v>317</v>
      </c>
      <c r="B26" s="91" t="s">
        <v>213</v>
      </c>
      <c r="C26" s="9" t="s">
        <v>1746</v>
      </c>
      <c r="D26" s="9" t="str">
        <f t="shared" si="4"/>
        <v>N/A</v>
      </c>
      <c r="E26" s="9" t="s">
        <v>1746</v>
      </c>
      <c r="F26" s="9" t="str">
        <f t="shared" si="5"/>
        <v>N/A</v>
      </c>
      <c r="G26" s="9">
        <v>68.035452531000004</v>
      </c>
      <c r="H26" s="9" t="str">
        <f t="shared" si="6"/>
        <v>N/A</v>
      </c>
      <c r="I26" s="10" t="s">
        <v>1746</v>
      </c>
      <c r="J26" s="10" t="s">
        <v>1746</v>
      </c>
      <c r="K26" s="9" t="str">
        <f t="shared" si="0"/>
        <v>N/A</v>
      </c>
    </row>
    <row r="27" spans="1:11" x14ac:dyDescent="0.25">
      <c r="A27" s="26" t="s">
        <v>318</v>
      </c>
      <c r="B27" s="91" t="s">
        <v>213</v>
      </c>
      <c r="C27" s="9" t="s">
        <v>1746</v>
      </c>
      <c r="D27" s="9" t="str">
        <f t="shared" si="4"/>
        <v>N/A</v>
      </c>
      <c r="E27" s="9" t="s">
        <v>1746</v>
      </c>
      <c r="F27" s="9" t="str">
        <f t="shared" si="5"/>
        <v>N/A</v>
      </c>
      <c r="G27" s="9">
        <v>49.424582072</v>
      </c>
      <c r="H27" s="9" t="str">
        <f t="shared" si="6"/>
        <v>N/A</v>
      </c>
      <c r="I27" s="10" t="s">
        <v>1746</v>
      </c>
      <c r="J27" s="10" t="s">
        <v>1746</v>
      </c>
      <c r="K27" s="9" t="str">
        <f t="shared" si="0"/>
        <v>N/A</v>
      </c>
    </row>
    <row r="28" spans="1:11" x14ac:dyDescent="0.25">
      <c r="A28" s="26" t="s">
        <v>835</v>
      </c>
      <c r="B28" s="91" t="s">
        <v>213</v>
      </c>
      <c r="C28" s="9" t="s">
        <v>1746</v>
      </c>
      <c r="D28" s="9" t="str">
        <f t="shared" si="4"/>
        <v>N/A</v>
      </c>
      <c r="E28" s="9" t="s">
        <v>1746</v>
      </c>
      <c r="F28" s="9" t="str">
        <f t="shared" si="5"/>
        <v>N/A</v>
      </c>
      <c r="G28" s="9">
        <v>2.1486191960999999</v>
      </c>
      <c r="H28" s="9" t="str">
        <f t="shared" si="6"/>
        <v>N/A</v>
      </c>
      <c r="I28" s="10" t="s">
        <v>1746</v>
      </c>
      <c r="J28" s="10" t="s">
        <v>1746</v>
      </c>
      <c r="K28" s="9" t="str">
        <f t="shared" si="0"/>
        <v>N/A</v>
      </c>
    </row>
    <row r="29" spans="1:11" x14ac:dyDescent="0.25">
      <c r="A29" s="26" t="s">
        <v>319</v>
      </c>
      <c r="B29" s="91" t="s">
        <v>213</v>
      </c>
      <c r="C29" s="9" t="s">
        <v>1746</v>
      </c>
      <c r="D29" s="9" t="str">
        <f t="shared" si="4"/>
        <v>N/A</v>
      </c>
      <c r="E29" s="9" t="s">
        <v>1746</v>
      </c>
      <c r="F29" s="9" t="str">
        <f t="shared" si="5"/>
        <v>N/A</v>
      </c>
      <c r="G29" s="9">
        <v>0</v>
      </c>
      <c r="H29" s="9" t="str">
        <f t="shared" si="6"/>
        <v>N/A</v>
      </c>
      <c r="I29" s="10" t="s">
        <v>1746</v>
      </c>
      <c r="J29" s="10" t="s">
        <v>1746</v>
      </c>
      <c r="K29" s="9" t="str">
        <f t="shared" si="0"/>
        <v>N/A</v>
      </c>
    </row>
    <row r="30" spans="1:11" x14ac:dyDescent="0.25">
      <c r="A30" s="26" t="s">
        <v>836</v>
      </c>
      <c r="B30" s="91" t="s">
        <v>213</v>
      </c>
      <c r="C30" s="9" t="s">
        <v>1746</v>
      </c>
      <c r="D30" s="9" t="str">
        <f t="shared" si="4"/>
        <v>N/A</v>
      </c>
      <c r="E30" s="9" t="s">
        <v>1746</v>
      </c>
      <c r="F30" s="9" t="str">
        <f t="shared" si="5"/>
        <v>N/A</v>
      </c>
      <c r="G30" s="9">
        <v>99.593069771000003</v>
      </c>
      <c r="H30" s="9" t="str">
        <f t="shared" si="6"/>
        <v>N/A</v>
      </c>
      <c r="I30" s="10" t="s">
        <v>1746</v>
      </c>
      <c r="J30" s="10" t="s">
        <v>1746</v>
      </c>
      <c r="K30" s="9" t="str">
        <f t="shared" si="0"/>
        <v>N/A</v>
      </c>
    </row>
    <row r="31" spans="1:11" x14ac:dyDescent="0.25">
      <c r="A31" s="96" t="s">
        <v>320</v>
      </c>
      <c r="B31" s="35"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6" t="s">
        <v>321</v>
      </c>
      <c r="B32" s="35" t="s">
        <v>213</v>
      </c>
      <c r="C32" s="9" t="s">
        <v>1746</v>
      </c>
      <c r="D32" s="9" t="str">
        <f t="shared" si="4"/>
        <v>N/A</v>
      </c>
      <c r="E32" s="9" t="s">
        <v>1746</v>
      </c>
      <c r="F32" s="9" t="str">
        <f t="shared" si="5"/>
        <v>N/A</v>
      </c>
      <c r="G32" s="9">
        <v>95.479161761</v>
      </c>
      <c r="H32" s="9" t="str">
        <f t="shared" si="6"/>
        <v>N/A</v>
      </c>
      <c r="I32" s="10" t="s">
        <v>1746</v>
      </c>
      <c r="J32" s="10" t="s">
        <v>1746</v>
      </c>
      <c r="K32" s="9" t="str">
        <f t="shared" si="0"/>
        <v>N/A</v>
      </c>
    </row>
    <row r="33" spans="1:11" x14ac:dyDescent="0.25">
      <c r="A33" s="26" t="s">
        <v>322</v>
      </c>
      <c r="B33" s="91" t="s">
        <v>213</v>
      </c>
      <c r="C33" s="9" t="s">
        <v>1746</v>
      </c>
      <c r="D33" s="9" t="str">
        <f t="shared" si="4"/>
        <v>N/A</v>
      </c>
      <c r="E33" s="9" t="s">
        <v>1746</v>
      </c>
      <c r="F33" s="9" t="str">
        <f t="shared" si="5"/>
        <v>N/A</v>
      </c>
      <c r="G33" s="9">
        <v>0</v>
      </c>
      <c r="H33" s="9" t="str">
        <f t="shared" si="6"/>
        <v>N/A</v>
      </c>
      <c r="I33" s="10" t="s">
        <v>1746</v>
      </c>
      <c r="J33" s="10" t="s">
        <v>1746</v>
      </c>
      <c r="K33" s="9" t="str">
        <f t="shared" si="0"/>
        <v>N/A</v>
      </c>
    </row>
    <row r="34" spans="1:11" x14ac:dyDescent="0.25">
      <c r="A34" s="26" t="s">
        <v>323</v>
      </c>
      <c r="B34" s="91" t="s">
        <v>213</v>
      </c>
      <c r="C34" s="9" t="s">
        <v>1746</v>
      </c>
      <c r="D34" s="9" t="str">
        <f t="shared" si="4"/>
        <v>N/A</v>
      </c>
      <c r="E34" s="9" t="s">
        <v>1746</v>
      </c>
      <c r="F34" s="9" t="str">
        <f t="shared" si="5"/>
        <v>N/A</v>
      </c>
      <c r="G34" s="9">
        <v>16.11988328</v>
      </c>
      <c r="H34" s="9" t="str">
        <f t="shared" si="6"/>
        <v>N/A</v>
      </c>
      <c r="I34" s="10" t="s">
        <v>1746</v>
      </c>
      <c r="J34" s="10" t="s">
        <v>1746</v>
      </c>
      <c r="K34" s="9" t="str">
        <f t="shared" si="0"/>
        <v>N/A</v>
      </c>
    </row>
    <row r="35" spans="1:11" ht="25" x14ac:dyDescent="0.25">
      <c r="A35" s="26" t="s">
        <v>370</v>
      </c>
      <c r="B35" s="91" t="s">
        <v>213</v>
      </c>
      <c r="C35" s="9" t="s">
        <v>1746</v>
      </c>
      <c r="D35" s="9" t="str">
        <f t="shared" si="4"/>
        <v>N/A</v>
      </c>
      <c r="E35" s="9" t="s">
        <v>1746</v>
      </c>
      <c r="F35" s="9" t="str">
        <f>IF($B35="N/A","N/A",IF(E35&lt;0,"No","Yes"))</f>
        <v>N/A</v>
      </c>
      <c r="G35" s="9">
        <v>7.397938313</v>
      </c>
      <c r="H35" s="9" t="str">
        <f t="shared" si="6"/>
        <v>N/A</v>
      </c>
      <c r="I35" s="10" t="s">
        <v>1746</v>
      </c>
      <c r="J35" s="10" t="s">
        <v>1746</v>
      </c>
      <c r="K35" s="9" t="str">
        <f t="shared" si="0"/>
        <v>N/A</v>
      </c>
    </row>
    <row r="36" spans="1:11" x14ac:dyDescent="0.25">
      <c r="A36" s="29" t="s">
        <v>374</v>
      </c>
      <c r="B36" s="1" t="s">
        <v>213</v>
      </c>
      <c r="C36" s="8" t="s">
        <v>1746</v>
      </c>
      <c r="D36" s="9" t="str">
        <f t="shared" ref="D36:D39" si="7">IF($B36="N/A","N/A",IF(C36&lt;0,"No","Yes"))</f>
        <v>N/A</v>
      </c>
      <c r="E36" s="8" t="s">
        <v>1746</v>
      </c>
      <c r="F36" s="9" t="str">
        <f t="shared" ref="F36:F39" si="8">IF($B36="N/A","N/A",IF(E36&lt;0,"No","Yes"))</f>
        <v>N/A</v>
      </c>
      <c r="G36" s="8">
        <v>73.484414627999996</v>
      </c>
      <c r="H36" s="9" t="str">
        <f t="shared" ref="H36:H39" si="9">IF($B36="N/A","N/A",IF(G36&lt;0,"No","Yes"))</f>
        <v>N/A</v>
      </c>
      <c r="I36" s="10" t="s">
        <v>1746</v>
      </c>
      <c r="J36" s="10" t="s">
        <v>1746</v>
      </c>
      <c r="K36" s="9" t="str">
        <f>IF(J36="Div by 0", "N/A", IF(J36="N/A","N/A", IF(J36&gt;30, "No", IF(J36&lt;-30, "No", "Yes"))))</f>
        <v>N/A</v>
      </c>
    </row>
    <row r="37" spans="1:11" x14ac:dyDescent="0.25">
      <c r="A37" s="29" t="s">
        <v>375</v>
      </c>
      <c r="B37" s="1" t="s">
        <v>213</v>
      </c>
      <c r="C37" s="8" t="s">
        <v>1746</v>
      </c>
      <c r="D37" s="9" t="str">
        <f t="shared" si="7"/>
        <v>N/A</v>
      </c>
      <c r="E37" s="8" t="s">
        <v>1746</v>
      </c>
      <c r="F37" s="9" t="str">
        <f t="shared" si="8"/>
        <v>N/A</v>
      </c>
      <c r="G37" s="8">
        <v>17.098911887</v>
      </c>
      <c r="H37" s="9" t="str">
        <f t="shared" si="9"/>
        <v>N/A</v>
      </c>
      <c r="I37" s="10" t="s">
        <v>1746</v>
      </c>
      <c r="J37" s="10" t="s">
        <v>1746</v>
      </c>
      <c r="K37" s="9" t="str">
        <f>IF(J37="Div by 0", "N/A", IF(J37="N/A","N/A", IF(J37&gt;30, "No", IF(J37&lt;-30, "No", "Yes"))))</f>
        <v>N/A</v>
      </c>
    </row>
    <row r="38" spans="1:11" x14ac:dyDescent="0.25">
      <c r="A38" s="29" t="s">
        <v>376</v>
      </c>
      <c r="B38" s="1" t="s">
        <v>213</v>
      </c>
      <c r="C38" s="8" t="s">
        <v>1746</v>
      </c>
      <c r="D38" s="9" t="str">
        <f t="shared" si="7"/>
        <v>N/A</v>
      </c>
      <c r="E38" s="8" t="s">
        <v>1746</v>
      </c>
      <c r="F38" s="9" t="str">
        <f t="shared" si="8"/>
        <v>N/A</v>
      </c>
      <c r="G38" s="8">
        <v>0.90880580330000005</v>
      </c>
      <c r="H38" s="9" t="str">
        <f t="shared" si="9"/>
        <v>N/A</v>
      </c>
      <c r="I38" s="10" t="s">
        <v>1746</v>
      </c>
      <c r="J38" s="10" t="s">
        <v>1746</v>
      </c>
      <c r="K38" s="9" t="str">
        <f>IF(J38="Div by 0", "N/A", IF(J38="N/A","N/A", IF(J38&gt;30, "No", IF(J38&lt;-30, "No", "Yes"))))</f>
        <v>N/A</v>
      </c>
    </row>
    <row r="39" spans="1:11" x14ac:dyDescent="0.25">
      <c r="A39" s="29" t="s">
        <v>377</v>
      </c>
      <c r="B39" s="1" t="s">
        <v>213</v>
      </c>
      <c r="C39" s="8" t="s">
        <v>1746</v>
      </c>
      <c r="D39" s="9" t="str">
        <f t="shared" si="7"/>
        <v>N/A</v>
      </c>
      <c r="E39" s="8" t="s">
        <v>1746</v>
      </c>
      <c r="F39" s="9" t="str">
        <f t="shared" si="8"/>
        <v>N/A</v>
      </c>
      <c r="G39" s="8">
        <v>0.7076822384</v>
      </c>
      <c r="H39" s="9" t="str">
        <f t="shared" si="9"/>
        <v>N/A</v>
      </c>
      <c r="I39" s="10" t="s">
        <v>1746</v>
      </c>
      <c r="J39" s="10" t="s">
        <v>1746</v>
      </c>
      <c r="K39" s="9" t="str">
        <f>IF(J39="Div by 0", "N/A", IF(J39="N/A","N/A", IF(J39&gt;30, "No", IF(J39&lt;-30, "No", "Yes"))))</f>
        <v>N/A</v>
      </c>
    </row>
    <row r="40" spans="1:11" x14ac:dyDescent="0.25">
      <c r="A40" s="140" t="s">
        <v>1646</v>
      </c>
      <c r="B40" s="141"/>
      <c r="C40" s="141"/>
      <c r="D40" s="141"/>
      <c r="E40" s="141"/>
      <c r="F40" s="141"/>
      <c r="G40" s="141"/>
      <c r="H40" s="141"/>
      <c r="I40" s="141"/>
      <c r="J40" s="141"/>
      <c r="K40" s="142"/>
    </row>
    <row r="41" spans="1:11" x14ac:dyDescent="0.25">
      <c r="A41" s="132" t="s">
        <v>1644</v>
      </c>
      <c r="B41" s="133"/>
      <c r="C41" s="133"/>
      <c r="D41" s="133"/>
      <c r="E41" s="133"/>
      <c r="F41" s="133"/>
      <c r="G41" s="133"/>
      <c r="H41" s="133"/>
      <c r="I41" s="133"/>
      <c r="J41" s="133"/>
      <c r="K41" s="134"/>
    </row>
    <row r="42" spans="1:11" x14ac:dyDescent="0.25">
      <c r="A42" s="135" t="s">
        <v>1742</v>
      </c>
      <c r="B42" s="135"/>
      <c r="C42" s="135"/>
      <c r="D42" s="135"/>
      <c r="E42" s="135"/>
      <c r="F42" s="135"/>
      <c r="G42" s="135"/>
      <c r="H42" s="135"/>
      <c r="I42" s="135"/>
      <c r="J42" s="135"/>
      <c r="K42" s="136"/>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93" t="s">
        <v>342</v>
      </c>
      <c r="B6" s="9" t="s">
        <v>213</v>
      </c>
      <c r="C6" s="5">
        <v>7</v>
      </c>
      <c r="D6" s="9" t="s">
        <v>213</v>
      </c>
      <c r="E6" s="5">
        <v>7</v>
      </c>
      <c r="F6" s="9" t="s">
        <v>213</v>
      </c>
      <c r="G6" s="5">
        <v>7</v>
      </c>
      <c r="H6" s="9" t="s">
        <v>213</v>
      </c>
      <c r="I6" s="114" t="s">
        <v>213</v>
      </c>
      <c r="J6" s="114" t="s">
        <v>213</v>
      </c>
      <c r="K6" s="9" t="s">
        <v>213</v>
      </c>
    </row>
    <row r="7" spans="1:11" s="28" customFormat="1" x14ac:dyDescent="0.25">
      <c r="A7" s="93" t="s">
        <v>12</v>
      </c>
      <c r="B7" s="30" t="s">
        <v>213</v>
      </c>
      <c r="C7" s="31">
        <v>431121</v>
      </c>
      <c r="D7" s="32" t="str">
        <f>IF($B7="N/A","N/A",IF(C7&gt;15,"No",IF(C7&lt;-15,"No","Yes")))</f>
        <v>N/A</v>
      </c>
      <c r="E7" s="31">
        <v>418348</v>
      </c>
      <c r="F7" s="32" t="str">
        <f>IF($B7="N/A","N/A",IF(E7&gt;15,"No",IF(E7&lt;-15,"No","Yes")))</f>
        <v>N/A</v>
      </c>
      <c r="G7" s="31">
        <v>443703</v>
      </c>
      <c r="H7" s="32" t="str">
        <f>IF($B7="N/A","N/A",IF(G7&gt;15,"No",IF(G7&lt;-15,"No","Yes")))</f>
        <v>N/A</v>
      </c>
      <c r="I7" s="33">
        <v>-2.96</v>
      </c>
      <c r="J7" s="33">
        <v>6.0609999999999999</v>
      </c>
      <c r="K7" s="32" t="str">
        <f t="shared" ref="K7:K24" si="0">IF(J7="Div by 0", "N/A", IF(J7="N/A","N/A", IF(J7&gt;30, "No", IF(J7&lt;-30, "No", "Yes"))))</f>
        <v>Yes</v>
      </c>
    </row>
    <row r="8" spans="1:11" x14ac:dyDescent="0.25">
      <c r="A8" s="93" t="s">
        <v>362</v>
      </c>
      <c r="B8" s="30" t="s">
        <v>213</v>
      </c>
      <c r="C8" s="34" t="s">
        <v>213</v>
      </c>
      <c r="D8" s="32" t="str">
        <f>IF($B8="N/A","N/A",IF(C8&gt;15,"No",IF(C8&lt;-15,"No","Yes")))</f>
        <v>N/A</v>
      </c>
      <c r="E8" s="34">
        <v>100</v>
      </c>
      <c r="F8" s="32" t="str">
        <f>IF($B8="N/A","N/A",IF(E8&gt;15,"No",IF(E8&lt;-15,"No","Yes")))</f>
        <v>N/A</v>
      </c>
      <c r="G8" s="34">
        <v>96.082289278999994</v>
      </c>
      <c r="H8" s="32" t="str">
        <f>IF($B8="N/A","N/A",IF(G8&gt;15,"No",IF(G8&lt;-15,"No","Yes")))</f>
        <v>N/A</v>
      </c>
      <c r="I8" s="33" t="s">
        <v>213</v>
      </c>
      <c r="J8" s="33">
        <v>-3.92</v>
      </c>
      <c r="K8" s="32" t="str">
        <f t="shared" si="0"/>
        <v>Yes</v>
      </c>
    </row>
    <row r="9" spans="1:11" x14ac:dyDescent="0.25">
      <c r="A9" s="93" t="s">
        <v>119</v>
      </c>
      <c r="B9" s="35" t="s">
        <v>213</v>
      </c>
      <c r="C9" s="8">
        <v>0</v>
      </c>
      <c r="D9" s="9" t="str">
        <f>IF($B9="N/A","N/A",IF(C9&gt;15,"No",IF(C9&lt;-15,"No","Yes")))</f>
        <v>N/A</v>
      </c>
      <c r="E9" s="8">
        <v>0</v>
      </c>
      <c r="F9" s="9" t="str">
        <f>IF($B9="N/A","N/A",IF(E9&gt;15,"No",IF(E9&lt;-15,"No","Yes")))</f>
        <v>N/A</v>
      </c>
      <c r="G9" s="8">
        <v>3.9177107209000002</v>
      </c>
      <c r="H9" s="9" t="str">
        <f>IF($B9="N/A","N/A",IF(G9&gt;15,"No",IF(G9&lt;-15,"No","Yes")))</f>
        <v>N/A</v>
      </c>
      <c r="I9" s="10" t="s">
        <v>1746</v>
      </c>
      <c r="J9" s="10" t="s">
        <v>1746</v>
      </c>
      <c r="K9" s="9" t="str">
        <f t="shared" si="0"/>
        <v>N/A</v>
      </c>
    </row>
    <row r="10" spans="1:11" x14ac:dyDescent="0.25">
      <c r="A10" s="93" t="s">
        <v>120</v>
      </c>
      <c r="B10" s="35"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3" t="s">
        <v>839</v>
      </c>
      <c r="B11" s="35" t="s">
        <v>214</v>
      </c>
      <c r="C11" s="8">
        <v>84.137167988000002</v>
      </c>
      <c r="D11" s="9" t="str">
        <f>IF(OR($B11="N/A",$C11="N/A"),"N/A",IF(C11&gt;100,"No",IF(C11&lt;95,"No","Yes")))</f>
        <v>No</v>
      </c>
      <c r="E11" s="8">
        <v>100</v>
      </c>
      <c r="F11" s="9" t="str">
        <f>IF(OR($B11="N/A",$E11="N/A"),"N/A",IF(E11&gt;100,"No",IF(E11&lt;95,"No","Yes")))</f>
        <v>Yes</v>
      </c>
      <c r="G11" s="8">
        <v>99.997520863999995</v>
      </c>
      <c r="H11" s="9" t="str">
        <f>IF($B11="N/A","N/A",IF(G11&gt;100,"No",IF(G11&lt;95,"No","Yes")))</f>
        <v>Yes</v>
      </c>
      <c r="I11" s="10">
        <v>18.850000000000001</v>
      </c>
      <c r="J11" s="10">
        <v>-2E-3</v>
      </c>
      <c r="K11" s="9" t="str">
        <f t="shared" si="0"/>
        <v>Yes</v>
      </c>
    </row>
    <row r="12" spans="1:11" x14ac:dyDescent="0.25">
      <c r="A12" s="93" t="s">
        <v>348</v>
      </c>
      <c r="B12" s="35" t="s">
        <v>213</v>
      </c>
      <c r="C12" s="8">
        <v>0</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1746</v>
      </c>
      <c r="J12" s="10" t="s">
        <v>1746</v>
      </c>
      <c r="K12" s="9" t="str">
        <f t="shared" si="0"/>
        <v>N/A</v>
      </c>
    </row>
    <row r="13" spans="1:11" x14ac:dyDescent="0.25">
      <c r="A13" s="93" t="s">
        <v>840</v>
      </c>
      <c r="B13" s="35" t="s">
        <v>214</v>
      </c>
      <c r="C13" s="8">
        <v>84.143198776999995</v>
      </c>
      <c r="D13" s="9" t="str">
        <f t="shared" si="1"/>
        <v>No</v>
      </c>
      <c r="E13" s="8">
        <v>100</v>
      </c>
      <c r="F13" s="9" t="str">
        <f t="shared" si="2"/>
        <v>Yes</v>
      </c>
      <c r="G13" s="8">
        <v>99.997520863999995</v>
      </c>
      <c r="H13" s="9" t="str">
        <f t="shared" si="3"/>
        <v>Yes</v>
      </c>
      <c r="I13" s="10">
        <v>18.850000000000001</v>
      </c>
      <c r="J13" s="10">
        <v>-2E-3</v>
      </c>
      <c r="K13" s="9" t="str">
        <f t="shared" si="0"/>
        <v>Yes</v>
      </c>
    </row>
    <row r="14" spans="1:11" x14ac:dyDescent="0.25">
      <c r="A14" s="93" t="s">
        <v>13</v>
      </c>
      <c r="B14" s="35" t="s">
        <v>213</v>
      </c>
      <c r="C14" s="36">
        <v>431121</v>
      </c>
      <c r="D14" s="9" t="str">
        <f>IF($B14="N/A","N/A",IF(C14&gt;15,"No",IF(C14&lt;-15,"No","Yes")))</f>
        <v>N/A</v>
      </c>
      <c r="E14" s="36">
        <v>418348</v>
      </c>
      <c r="F14" s="9" t="str">
        <f>IF($B14="N/A","N/A",IF(E14&gt;15,"No",IF(E14&lt;-15,"No","Yes")))</f>
        <v>N/A</v>
      </c>
      <c r="G14" s="36">
        <v>426320</v>
      </c>
      <c r="H14" s="9" t="str">
        <f>IF($B14="N/A","N/A",IF(G14&gt;15,"No",IF(G14&lt;-15,"No","Yes")))</f>
        <v>N/A</v>
      </c>
      <c r="I14" s="10">
        <v>-2.96</v>
      </c>
      <c r="J14" s="10">
        <v>1.9059999999999999</v>
      </c>
      <c r="K14" s="9" t="str">
        <f t="shared" si="0"/>
        <v>Yes</v>
      </c>
    </row>
    <row r="15" spans="1:11" x14ac:dyDescent="0.25">
      <c r="A15" s="93" t="s">
        <v>442</v>
      </c>
      <c r="B15" s="35" t="s">
        <v>215</v>
      </c>
      <c r="C15" s="8">
        <v>10.247471128000001</v>
      </c>
      <c r="D15" s="9" t="str">
        <f>IF($B15="N/A","N/A",IF(C15&gt;20,"No",IF(C15&lt;5,"No","Yes")))</f>
        <v>Yes</v>
      </c>
      <c r="E15" s="8">
        <v>6.3602550985999997</v>
      </c>
      <c r="F15" s="9" t="str">
        <f>IF($B15="N/A","N/A",IF(E15&gt;20,"No",IF(E15&lt;5,"No","Yes")))</f>
        <v>Yes</v>
      </c>
      <c r="G15" s="8">
        <v>6.2342841057999996</v>
      </c>
      <c r="H15" s="9" t="str">
        <f>IF($B15="N/A","N/A",IF(G15&gt;20,"No",IF(G15&lt;5,"No","Yes")))</f>
        <v>Yes</v>
      </c>
      <c r="I15" s="10">
        <v>-37.9</v>
      </c>
      <c r="J15" s="10">
        <v>-1.98</v>
      </c>
      <c r="K15" s="9" t="str">
        <f t="shared" si="0"/>
        <v>Yes</v>
      </c>
    </row>
    <row r="16" spans="1:11" x14ac:dyDescent="0.25">
      <c r="A16" s="93" t="s">
        <v>443</v>
      </c>
      <c r="B16" s="30" t="s">
        <v>213</v>
      </c>
      <c r="C16" s="8" t="s">
        <v>213</v>
      </c>
      <c r="D16" s="9" t="str">
        <f>IF($B16="N/A","N/A",IF(C16&gt;15,"No",IF(C16&lt;-15,"No","Yes")))</f>
        <v>N/A</v>
      </c>
      <c r="E16" s="8">
        <v>93.639744901</v>
      </c>
      <c r="F16" s="9" t="str">
        <f>IF($B16="N/A","N/A",IF(E16&gt;15,"No",IF(E16&lt;-15,"No","Yes")))</f>
        <v>N/A</v>
      </c>
      <c r="G16" s="8">
        <v>93.765715893999996</v>
      </c>
      <c r="H16" s="9" t="str">
        <f>IF($B16="N/A","N/A",IF(G16&gt;15,"No",IF(G16&lt;-15,"No","Yes")))</f>
        <v>N/A</v>
      </c>
      <c r="I16" s="10" t="s">
        <v>213</v>
      </c>
      <c r="J16" s="10">
        <v>0.13450000000000001</v>
      </c>
      <c r="K16" s="9" t="str">
        <f t="shared" si="0"/>
        <v>Yes</v>
      </c>
    </row>
    <row r="17" spans="1:11" x14ac:dyDescent="0.25">
      <c r="A17" s="93" t="s">
        <v>444</v>
      </c>
      <c r="B17" s="35" t="s">
        <v>235</v>
      </c>
      <c r="C17" s="8">
        <v>8.2640372424000006</v>
      </c>
      <c r="D17" s="9" t="str">
        <f>IF($B17="N/A","N/A",IF(C17&gt;1,"Yes","No"))</f>
        <v>Yes</v>
      </c>
      <c r="E17" s="8">
        <v>10.718110281</v>
      </c>
      <c r="F17" s="9" t="str">
        <f>IF($B17="N/A","N/A",IF(E17&gt;1,"Yes","No"))</f>
        <v>Yes</v>
      </c>
      <c r="G17" s="8">
        <v>10.701116532</v>
      </c>
      <c r="H17" s="9" t="str">
        <f>IF($B17="N/A","N/A",IF(G17&gt;1,"Yes","No"))</f>
        <v>Yes</v>
      </c>
      <c r="I17" s="10">
        <v>29.7</v>
      </c>
      <c r="J17" s="10">
        <v>-0.159</v>
      </c>
      <c r="K17" s="9" t="str">
        <f t="shared" si="0"/>
        <v>Yes</v>
      </c>
    </row>
    <row r="18" spans="1:11" x14ac:dyDescent="0.25">
      <c r="A18" s="93" t="s">
        <v>862</v>
      </c>
      <c r="B18" s="35" t="s">
        <v>213</v>
      </c>
      <c r="C18" s="94">
        <v>6601.6665543999998</v>
      </c>
      <c r="D18" s="9" t="str">
        <f>IF($B18="N/A","N/A",IF(C18&gt;15,"No",IF(C18&lt;-15,"No","Yes")))</f>
        <v>N/A</v>
      </c>
      <c r="E18" s="94">
        <v>5929.8548362000001</v>
      </c>
      <c r="F18" s="9" t="str">
        <f>IF($B18="N/A","N/A",IF(E18&gt;15,"No",IF(E18&lt;-15,"No","Yes")))</f>
        <v>N/A</v>
      </c>
      <c r="G18" s="94">
        <v>5074.9033339999996</v>
      </c>
      <c r="H18" s="9" t="str">
        <f>IF($B18="N/A","N/A",IF(G18&gt;15,"No",IF(G18&lt;-15,"No","Yes")))</f>
        <v>N/A</v>
      </c>
      <c r="I18" s="10">
        <v>-10.199999999999999</v>
      </c>
      <c r="J18" s="10">
        <v>-14.4</v>
      </c>
      <c r="K18" s="9" t="str">
        <f t="shared" si="0"/>
        <v>Yes</v>
      </c>
    </row>
    <row r="19" spans="1:11" x14ac:dyDescent="0.25">
      <c r="A19" s="3" t="s">
        <v>131</v>
      </c>
      <c r="B19" s="35" t="s">
        <v>213</v>
      </c>
      <c r="C19" s="36">
        <v>346</v>
      </c>
      <c r="D19" s="35" t="s">
        <v>213</v>
      </c>
      <c r="E19" s="36">
        <v>34814</v>
      </c>
      <c r="F19" s="35" t="s">
        <v>213</v>
      </c>
      <c r="G19" s="36">
        <v>14311</v>
      </c>
      <c r="H19" s="9" t="str">
        <f>IF($B19="N/A","N/A",IF(G19&gt;15,"No",IF(G19&lt;-15,"No","Yes")))</f>
        <v>N/A</v>
      </c>
      <c r="I19" s="10">
        <v>9962</v>
      </c>
      <c r="J19" s="10">
        <v>-58.9</v>
      </c>
      <c r="K19" s="9" t="str">
        <f t="shared" si="0"/>
        <v>No</v>
      </c>
    </row>
    <row r="20" spans="1:11" x14ac:dyDescent="0.25">
      <c r="A20" s="3" t="s">
        <v>346</v>
      </c>
      <c r="B20" s="30" t="s">
        <v>213</v>
      </c>
      <c r="C20" s="8" t="s">
        <v>213</v>
      </c>
      <c r="D20" s="35" t="s">
        <v>213</v>
      </c>
      <c r="E20" s="8">
        <v>8.3217799535000001</v>
      </c>
      <c r="F20" s="35" t="s">
        <v>213</v>
      </c>
      <c r="G20" s="8">
        <v>3.2253556996000001</v>
      </c>
      <c r="H20" s="9" t="str">
        <f>IF($B20="N/A","N/A",IF(G20&gt;15,"No",IF(G20&lt;-15,"No","Yes")))</f>
        <v>N/A</v>
      </c>
      <c r="I20" s="10" t="s">
        <v>213</v>
      </c>
      <c r="J20" s="10">
        <v>-61.2</v>
      </c>
      <c r="K20" s="9" t="str">
        <f t="shared" si="0"/>
        <v>No</v>
      </c>
    </row>
    <row r="21" spans="1:11" ht="25" x14ac:dyDescent="0.25">
      <c r="A21" s="3" t="s">
        <v>841</v>
      </c>
      <c r="B21" s="35" t="s">
        <v>213</v>
      </c>
      <c r="C21" s="94">
        <v>6390.5982659000001</v>
      </c>
      <c r="D21" s="9" t="str">
        <f>IF($B21="N/A","N/A",IF(C21&gt;60,"No",IF(C21&lt;15,"No","Yes")))</f>
        <v>N/A</v>
      </c>
      <c r="E21" s="94">
        <v>4159.9830241</v>
      </c>
      <c r="F21" s="9" t="str">
        <f>IF($B21="N/A","N/A",IF(E21&gt;60,"No",IF(E21&lt;15,"No","Yes")))</f>
        <v>N/A</v>
      </c>
      <c r="G21" s="94">
        <v>3610.6757040000002</v>
      </c>
      <c r="H21" s="9" t="str">
        <f>IF($B21="N/A","N/A",IF(G21&gt;60,"No",IF(G21&lt;15,"No","Yes")))</f>
        <v>N/A</v>
      </c>
      <c r="I21" s="10">
        <v>-34.9</v>
      </c>
      <c r="J21" s="10">
        <v>-13.2</v>
      </c>
      <c r="K21" s="9" t="str">
        <f t="shared" si="0"/>
        <v>Yes</v>
      </c>
    </row>
    <row r="22" spans="1:11" x14ac:dyDescent="0.25">
      <c r="A22" s="3" t="s">
        <v>27</v>
      </c>
      <c r="B22" s="35" t="s">
        <v>217</v>
      </c>
      <c r="C22" s="36">
        <v>0</v>
      </c>
      <c r="D22" s="9" t="str">
        <f>IF($B22="N/A","N/A",IF(C22="N/A","N/A",IF(C22=0,"Yes","No")))</f>
        <v>Yes</v>
      </c>
      <c r="E22" s="36">
        <v>0</v>
      </c>
      <c r="F22" s="9" t="str">
        <f>IF($B22="N/A","N/A",IF(E22="N/A","N/A",IF(E22=0,"Yes","No")))</f>
        <v>Yes</v>
      </c>
      <c r="G22" s="36">
        <v>0</v>
      </c>
      <c r="H22" s="9" t="str">
        <f>IF($B22="N/A","N/A",IF(G22=0,"Yes","No"))</f>
        <v>Yes</v>
      </c>
      <c r="I22" s="10" t="s">
        <v>1746</v>
      </c>
      <c r="J22" s="10" t="s">
        <v>1746</v>
      </c>
      <c r="K22" s="9" t="str">
        <f t="shared" si="0"/>
        <v>N/A</v>
      </c>
    </row>
    <row r="23" spans="1:11" x14ac:dyDescent="0.25">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5" t="s">
        <v>217</v>
      </c>
      <c r="C24" s="45">
        <v>0</v>
      </c>
      <c r="D24" s="9" t="str">
        <f t="shared" si="4"/>
        <v>Yes</v>
      </c>
      <c r="E24" s="45">
        <v>0</v>
      </c>
      <c r="F24" s="9" t="str">
        <f t="shared" si="5"/>
        <v>Yes</v>
      </c>
      <c r="G24" s="45">
        <v>0</v>
      </c>
      <c r="H24" s="9" t="str">
        <f t="shared" si="6"/>
        <v>Yes</v>
      </c>
      <c r="I24" s="10" t="s">
        <v>1746</v>
      </c>
      <c r="J24" s="10" t="s">
        <v>1746</v>
      </c>
      <c r="K24" s="9" t="str">
        <f t="shared" si="0"/>
        <v>N/A</v>
      </c>
    </row>
    <row r="25" spans="1:11" x14ac:dyDescent="0.25">
      <c r="A25" s="140" t="s">
        <v>1646</v>
      </c>
      <c r="B25" s="141"/>
      <c r="C25" s="141"/>
      <c r="D25" s="141"/>
      <c r="E25" s="141"/>
      <c r="F25" s="141"/>
      <c r="G25" s="141"/>
      <c r="H25" s="141"/>
      <c r="I25" s="141"/>
      <c r="J25" s="141"/>
      <c r="K25" s="142"/>
    </row>
    <row r="26" spans="1:1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1593</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386942</v>
      </c>
      <c r="D6" s="9" t="str">
        <f>IF($B6="N/A","N/A",IF(C6&gt;15,"No",IF(C6&lt;-15,"No","Yes")))</f>
        <v>N/A</v>
      </c>
      <c r="E6" s="36">
        <v>391740</v>
      </c>
      <c r="F6" s="9" t="str">
        <f>IF($B6="N/A","N/A",IF(E6&gt;15,"No",IF(E6&lt;-15,"No","Yes")))</f>
        <v>N/A</v>
      </c>
      <c r="G6" s="36">
        <v>399742</v>
      </c>
      <c r="H6" s="9" t="str">
        <f>IF($B6="N/A","N/A",IF(G6&gt;15,"No",IF(G6&lt;-15,"No","Yes")))</f>
        <v>N/A</v>
      </c>
      <c r="I6" s="10">
        <v>1.24</v>
      </c>
      <c r="J6" s="10">
        <v>2.0430000000000001</v>
      </c>
      <c r="K6" s="9" t="str">
        <f t="shared" ref="K6:K1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5" t="s">
        <v>843</v>
      </c>
      <c r="B9" s="35" t="s">
        <v>236</v>
      </c>
      <c r="C9" s="37">
        <v>180.31452088</v>
      </c>
      <c r="D9" s="9" t="str">
        <f>IF($B9="N/A","N/A",IF(C9&gt;100,"No",IF(C9&lt;50,"No","Yes")))</f>
        <v>No</v>
      </c>
      <c r="E9" s="37">
        <v>183.27087213999999</v>
      </c>
      <c r="F9" s="9" t="str">
        <f>IF($B9="N/A","N/A",IF(E9&gt;100,"No",IF(E9&lt;50,"No","Yes")))</f>
        <v>No</v>
      </c>
      <c r="G9" s="37">
        <v>182.59554206000001</v>
      </c>
      <c r="H9" s="9" t="str">
        <f>IF($B9="N/A","N/A",IF(G9&gt;100,"No",IF(G9&lt;50,"No","Yes")))</f>
        <v>No</v>
      </c>
      <c r="I9" s="10">
        <v>1.64</v>
      </c>
      <c r="J9" s="10">
        <v>-0.36799999999999999</v>
      </c>
      <c r="K9" s="9" t="str">
        <f t="shared" si="0"/>
        <v>Yes</v>
      </c>
    </row>
    <row r="10" spans="1:11" ht="25" x14ac:dyDescent="0.25">
      <c r="A10" s="75" t="s">
        <v>844</v>
      </c>
      <c r="B10" s="35" t="s">
        <v>213</v>
      </c>
      <c r="C10" s="37">
        <v>687.99426052000001</v>
      </c>
      <c r="D10" s="9" t="str">
        <f>IF($B10="N/A","N/A",IF(C10&gt;15,"No",IF(C10&lt;-15,"No","Yes")))</f>
        <v>N/A</v>
      </c>
      <c r="E10" s="37">
        <v>656.73493210000004</v>
      </c>
      <c r="F10" s="9" t="str">
        <f>IF($B10="N/A","N/A",IF(E10&gt;15,"No",IF(E10&lt;-15,"No","Yes")))</f>
        <v>N/A</v>
      </c>
      <c r="G10" s="37">
        <v>644.59763043999999</v>
      </c>
      <c r="H10" s="9" t="str">
        <f>IF($B10="N/A","N/A",IF(G10&gt;15,"No",IF(G10&lt;-15,"No","Yes")))</f>
        <v>N/A</v>
      </c>
      <c r="I10" s="10">
        <v>-4.54</v>
      </c>
      <c r="J10" s="10">
        <v>-1.85</v>
      </c>
      <c r="K10" s="9" t="str">
        <f t="shared" si="0"/>
        <v>Yes</v>
      </c>
    </row>
    <row r="11" spans="1:11" ht="25" x14ac:dyDescent="0.25">
      <c r="A11" s="75" t="s">
        <v>845</v>
      </c>
      <c r="B11" s="35" t="s">
        <v>213</v>
      </c>
      <c r="C11" s="37">
        <v>595.67971609999995</v>
      </c>
      <c r="D11" s="9" t="str">
        <f>IF($B11="N/A","N/A",IF(C11&gt;15,"No",IF(C11&lt;-15,"No","Yes")))</f>
        <v>N/A</v>
      </c>
      <c r="E11" s="37">
        <v>592.46728484000005</v>
      </c>
      <c r="F11" s="9" t="str">
        <f>IF($B11="N/A","N/A",IF(E11&gt;15,"No",IF(E11&lt;-15,"No","Yes")))</f>
        <v>N/A</v>
      </c>
      <c r="G11" s="37">
        <v>599.28600834999997</v>
      </c>
      <c r="H11" s="9" t="str">
        <f>IF($B11="N/A","N/A",IF(G11&gt;15,"No",IF(G11&lt;-15,"No","Yes")))</f>
        <v>N/A</v>
      </c>
      <c r="I11" s="10">
        <v>-0.53900000000000003</v>
      </c>
      <c r="J11" s="10">
        <v>1.151</v>
      </c>
      <c r="K11" s="9" t="str">
        <f t="shared" si="0"/>
        <v>Yes</v>
      </c>
    </row>
    <row r="12" spans="1:11" ht="25" x14ac:dyDescent="0.25">
      <c r="A12" s="75" t="s">
        <v>846</v>
      </c>
      <c r="B12" s="35" t="s">
        <v>213</v>
      </c>
      <c r="C12" s="37">
        <v>607.50880310000002</v>
      </c>
      <c r="D12" s="9" t="str">
        <f>IF($B12="N/A","N/A",IF(C12&gt;15,"No",IF(C12&lt;-15,"No","Yes")))</f>
        <v>N/A</v>
      </c>
      <c r="E12" s="37">
        <v>629.06022753000002</v>
      </c>
      <c r="F12" s="9" t="str">
        <f>IF($B12="N/A","N/A",IF(E12&gt;15,"No",IF(E12&lt;-15,"No","Yes")))</f>
        <v>N/A</v>
      </c>
      <c r="G12" s="37">
        <v>691.84863800999995</v>
      </c>
      <c r="H12" s="9" t="str">
        <f>IF($B12="N/A","N/A",IF(G12&gt;15,"No",IF(G12&lt;-15,"No","Yes")))</f>
        <v>N/A</v>
      </c>
      <c r="I12" s="10">
        <v>3.548</v>
      </c>
      <c r="J12" s="10">
        <v>9.9809999999999999</v>
      </c>
      <c r="K12" s="9" t="str">
        <f t="shared" si="0"/>
        <v>Yes</v>
      </c>
    </row>
    <row r="13" spans="1:11" x14ac:dyDescent="0.25">
      <c r="A13" s="75" t="s">
        <v>655</v>
      </c>
      <c r="B13" s="35" t="s">
        <v>237</v>
      </c>
      <c r="C13" s="8">
        <v>95.892149211000003</v>
      </c>
      <c r="D13" s="9" t="str">
        <f>IF($B13="N/A","N/A",IF(C13&gt;99,"No",IF(C13&lt;75,"No","Yes")))</f>
        <v>Yes</v>
      </c>
      <c r="E13" s="8">
        <v>96.379231122999997</v>
      </c>
      <c r="F13" s="9" t="str">
        <f>IF($B13="N/A","N/A",IF(E13&gt;99,"No",IF(E13&lt;75,"No","Yes")))</f>
        <v>Yes</v>
      </c>
      <c r="G13" s="8">
        <v>96.808441445</v>
      </c>
      <c r="H13" s="9" t="str">
        <f>IF($B13="N/A","N/A",IF(G13&gt;99,"No",IF(G13&lt;75,"No","Yes")))</f>
        <v>Yes</v>
      </c>
      <c r="I13" s="10">
        <v>0.50790000000000002</v>
      </c>
      <c r="J13" s="10">
        <v>0.44529999999999997</v>
      </c>
      <c r="K13" s="9" t="str">
        <f t="shared" ref="K13:K24" si="1">IF(J13="Div by 0", "N/A", IF(J13="N/A","N/A", IF(J13&gt;30, "No", IF(J13&lt;-30, "No", "Yes"))))</f>
        <v>Yes</v>
      </c>
    </row>
    <row r="14" spans="1:11" x14ac:dyDescent="0.25">
      <c r="A14" s="75" t="s">
        <v>495</v>
      </c>
      <c r="B14" s="35" t="s">
        <v>213</v>
      </c>
      <c r="C14" s="9">
        <v>99.992453785999999</v>
      </c>
      <c r="D14" s="9" t="str">
        <f>IF($B14="N/A","N/A",IF(C14&gt;15,"No",IF(C14&lt;-15,"No","Yes")))</f>
        <v>N/A</v>
      </c>
      <c r="E14" s="9">
        <v>99.987286654000002</v>
      </c>
      <c r="F14" s="9" t="str">
        <f>IF($B14="N/A","N/A",IF(E14&gt;15,"No",IF(E14&lt;-15,"No","Yes")))</f>
        <v>N/A</v>
      </c>
      <c r="G14" s="9">
        <v>98.515700907999999</v>
      </c>
      <c r="H14" s="9" t="str">
        <f>IF($B14="N/A","N/A",IF(G14&gt;15,"No",IF(G14&lt;-15,"No","Yes")))</f>
        <v>N/A</v>
      </c>
      <c r="I14" s="10">
        <v>-5.0000000000000001E-3</v>
      </c>
      <c r="J14" s="10">
        <v>-1.47</v>
      </c>
      <c r="K14" s="9" t="str">
        <f t="shared" si="1"/>
        <v>Yes</v>
      </c>
    </row>
    <row r="15" spans="1:11" x14ac:dyDescent="0.25">
      <c r="A15" s="75" t="s">
        <v>847</v>
      </c>
      <c r="B15" s="35" t="s">
        <v>213</v>
      </c>
      <c r="C15" s="36">
        <v>27.121069271</v>
      </c>
      <c r="D15" s="9" t="str">
        <f>IF($B15="N/A","N/A",IF(C15&gt;15,"No",IF(C15&lt;-15,"No","Yes")))</f>
        <v>N/A</v>
      </c>
      <c r="E15" s="10">
        <v>25.967333143000001</v>
      </c>
      <c r="F15" s="9" t="str">
        <f>IF($B15="N/A","N/A",IF(E15&gt;15,"No",IF(E15&lt;-15,"No","Yes")))</f>
        <v>N/A</v>
      </c>
      <c r="G15" s="10">
        <v>24.561286852999999</v>
      </c>
      <c r="H15" s="9" t="str">
        <f>IF($B15="N/A","N/A",IF(G15&gt;15,"No",IF(G15&lt;-15,"No","Yes")))</f>
        <v>N/A</v>
      </c>
      <c r="I15" s="10">
        <v>-4.25</v>
      </c>
      <c r="J15" s="10">
        <v>-5.41</v>
      </c>
      <c r="K15" s="9" t="str">
        <f t="shared" si="1"/>
        <v>Yes</v>
      </c>
    </row>
    <row r="16" spans="1:11" x14ac:dyDescent="0.25">
      <c r="A16" s="72" t="s">
        <v>656</v>
      </c>
      <c r="B16" s="51" t="s">
        <v>238</v>
      </c>
      <c r="C16" s="9">
        <v>3.0521370127999998</v>
      </c>
      <c r="D16" s="9" t="str">
        <f>IF($B16="N/A","N/A",IF(C16&gt;20,"No",IF(C16&lt;=0,"No","Yes")))</f>
        <v>Yes</v>
      </c>
      <c r="E16" s="9">
        <v>2.6208709858999999</v>
      </c>
      <c r="F16" s="9" t="str">
        <f>IF($B16="N/A","N/A",IF(E16&gt;20,"No",IF(E16&lt;=0,"No","Yes")))</f>
        <v>Yes</v>
      </c>
      <c r="G16" s="9">
        <v>2.2459486369000001</v>
      </c>
      <c r="H16" s="9" t="str">
        <f>IF($B16="N/A","N/A",IF(G16&gt;20,"No",IF(G16&lt;=0,"No","Yes")))</f>
        <v>Yes</v>
      </c>
      <c r="I16" s="10">
        <v>-14.1</v>
      </c>
      <c r="J16" s="10">
        <v>-14.3</v>
      </c>
      <c r="K16" s="9" t="str">
        <f t="shared" si="1"/>
        <v>Yes</v>
      </c>
    </row>
    <row r="17" spans="1:11" x14ac:dyDescent="0.25">
      <c r="A17" s="72" t="s">
        <v>371</v>
      </c>
      <c r="B17" s="35"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5">
      <c r="A18" s="72" t="s">
        <v>848</v>
      </c>
      <c r="B18" s="35" t="s">
        <v>213</v>
      </c>
      <c r="C18" s="10">
        <v>27.79449619</v>
      </c>
      <c r="D18" s="9" t="str">
        <f>IF($B18="N/A","N/A",IF(C18&gt;15,"No",IF(C18&lt;-15,"No","Yes")))</f>
        <v>N/A</v>
      </c>
      <c r="E18" s="10">
        <v>27.561020746000001</v>
      </c>
      <c r="F18" s="9" t="str">
        <f>IF($B18="N/A","N/A",IF(E18&gt;15,"No",IF(E18&lt;-15,"No","Yes")))</f>
        <v>N/A</v>
      </c>
      <c r="G18" s="10">
        <v>27.667743373</v>
      </c>
      <c r="H18" s="9" t="str">
        <f>IF($B18="N/A","N/A",IF(G18&gt;15,"No",IF(G18&lt;-15,"No","Yes")))</f>
        <v>N/A</v>
      </c>
      <c r="I18" s="10">
        <v>-0.84</v>
      </c>
      <c r="J18" s="10">
        <v>0.38719999999999999</v>
      </c>
      <c r="K18" s="9" t="str">
        <f t="shared" si="1"/>
        <v>Yes</v>
      </c>
    </row>
    <row r="19" spans="1:11" x14ac:dyDescent="0.25">
      <c r="A19" s="75" t="s">
        <v>657</v>
      </c>
      <c r="B19" s="51" t="s">
        <v>239</v>
      </c>
      <c r="C19" s="9">
        <v>0.46363537690000001</v>
      </c>
      <c r="D19" s="9" t="str">
        <f>IF($B19="N/A","N/A",IF(C19&gt;10,"No",IF(C19&lt;=0,"No","Yes")))</f>
        <v>Yes</v>
      </c>
      <c r="E19" s="9">
        <v>0.4778679737</v>
      </c>
      <c r="F19" s="9" t="str">
        <f>IF($B19="N/A","N/A",IF(E19&gt;10,"No",IF(E19&lt;=0,"No","Yes")))</f>
        <v>Yes</v>
      </c>
      <c r="G19" s="9">
        <v>0.39025171240000001</v>
      </c>
      <c r="H19" s="9" t="str">
        <f>IF($B19="N/A","N/A",IF(G19&gt;10,"No",IF(G19&lt;=0,"No","Yes")))</f>
        <v>Yes</v>
      </c>
      <c r="I19" s="10">
        <v>3.07</v>
      </c>
      <c r="J19" s="10">
        <v>-18.3</v>
      </c>
      <c r="K19" s="9" t="str">
        <f t="shared" si="1"/>
        <v>Yes</v>
      </c>
    </row>
    <row r="20" spans="1:11" x14ac:dyDescent="0.25">
      <c r="A20" s="75" t="s">
        <v>129</v>
      </c>
      <c r="B20" s="35" t="s">
        <v>213</v>
      </c>
      <c r="C20" s="9">
        <v>99.721293200000005</v>
      </c>
      <c r="D20" s="9" t="str">
        <f>IF($B20="N/A","N/A",IF(C20&gt;15,"No",IF(C20&lt;-15,"No","Yes")))</f>
        <v>N/A</v>
      </c>
      <c r="E20" s="9">
        <v>100</v>
      </c>
      <c r="F20" s="9" t="str">
        <f>IF($B20="N/A","N/A",IF(E20&gt;15,"No",IF(E20&lt;-15,"No","Yes")))</f>
        <v>N/A</v>
      </c>
      <c r="G20" s="9">
        <v>87.307692308</v>
      </c>
      <c r="H20" s="9" t="str">
        <f>IF($B20="N/A","N/A",IF(G20&gt;15,"No",IF(G20&lt;-15,"No","Yes")))</f>
        <v>N/A</v>
      </c>
      <c r="I20" s="10">
        <v>0.27950000000000003</v>
      </c>
      <c r="J20" s="10">
        <v>-12.7</v>
      </c>
      <c r="K20" s="9" t="str">
        <f t="shared" si="1"/>
        <v>Yes</v>
      </c>
    </row>
    <row r="21" spans="1:11" x14ac:dyDescent="0.25">
      <c r="A21" s="75" t="s">
        <v>849</v>
      </c>
      <c r="B21" s="35" t="s">
        <v>213</v>
      </c>
      <c r="C21" s="10">
        <v>12.522079374</v>
      </c>
      <c r="D21" s="9" t="str">
        <f>IF($B21="N/A","N/A",IF(C21&gt;15,"No",IF(C21&lt;-15,"No","Yes")))</f>
        <v>N/A</v>
      </c>
      <c r="E21" s="10">
        <v>12.270833333000001</v>
      </c>
      <c r="F21" s="9" t="str">
        <f>IF($B21="N/A","N/A",IF(E21&gt;15,"No",IF(E21&lt;-15,"No","Yes")))</f>
        <v>N/A</v>
      </c>
      <c r="G21" s="10">
        <v>12.840675477</v>
      </c>
      <c r="H21" s="9" t="str">
        <f>IF($B21="N/A","N/A",IF(G21&gt;15,"No",IF(G21&lt;-15,"No","Yes")))</f>
        <v>N/A</v>
      </c>
      <c r="I21" s="10">
        <v>-2.0099999999999998</v>
      </c>
      <c r="J21" s="10">
        <v>4.6440000000000001</v>
      </c>
      <c r="K21" s="9" t="str">
        <f t="shared" si="1"/>
        <v>Yes</v>
      </c>
    </row>
    <row r="22" spans="1:11" x14ac:dyDescent="0.25">
      <c r="A22" s="75" t="s">
        <v>1709</v>
      </c>
      <c r="B22" s="51" t="s">
        <v>224</v>
      </c>
      <c r="C22" s="9">
        <v>0.59207839929999995</v>
      </c>
      <c r="D22" s="9" t="str">
        <f>IF($B22="N/A","N/A",IF(C22&gt;5,"No",IF(C22&lt;=0,"No","Yes")))</f>
        <v>Yes</v>
      </c>
      <c r="E22" s="9">
        <v>0.52202991779999997</v>
      </c>
      <c r="F22" s="9" t="str">
        <f>IF($B22="N/A","N/A",IF(E22&gt;5,"No",IF(E22&lt;=0,"No","Yes")))</f>
        <v>Yes</v>
      </c>
      <c r="G22" s="9">
        <v>0.55535820599999997</v>
      </c>
      <c r="H22" s="9" t="str">
        <f>IF($B22="N/A","N/A",IF(G22&gt;5,"No",IF(G22&lt;=0,"No","Yes")))</f>
        <v>Yes</v>
      </c>
      <c r="I22" s="10">
        <v>-11.8</v>
      </c>
      <c r="J22" s="10">
        <v>6.3840000000000003</v>
      </c>
      <c r="K22" s="9" t="str">
        <f t="shared" si="1"/>
        <v>Yes</v>
      </c>
    </row>
    <row r="23" spans="1:11" x14ac:dyDescent="0.25">
      <c r="A23" s="75" t="s">
        <v>130</v>
      </c>
      <c r="B23" s="35" t="s">
        <v>213</v>
      </c>
      <c r="C23" s="9">
        <v>99.956350938</v>
      </c>
      <c r="D23" s="9" t="str">
        <f>IF($B23="N/A","N/A",IF(C23&gt;15,"No",IF(C23&lt;-15,"No","Yes")))</f>
        <v>N/A</v>
      </c>
      <c r="E23" s="9">
        <v>100</v>
      </c>
      <c r="F23" s="9" t="str">
        <f>IF($B23="N/A","N/A",IF(E23&gt;15,"No",IF(E23&lt;-15,"No","Yes")))</f>
        <v>N/A</v>
      </c>
      <c r="G23" s="9">
        <v>94.954954955000005</v>
      </c>
      <c r="H23" s="9" t="str">
        <f>IF($B23="N/A","N/A",IF(G23&gt;15,"No",IF(G23&lt;-15,"No","Yes")))</f>
        <v>N/A</v>
      </c>
      <c r="I23" s="10">
        <v>4.3700000000000003E-2</v>
      </c>
      <c r="J23" s="10">
        <v>-5.05</v>
      </c>
      <c r="K23" s="9" t="str">
        <f t="shared" si="1"/>
        <v>Yes</v>
      </c>
    </row>
    <row r="24" spans="1:11" x14ac:dyDescent="0.25">
      <c r="A24" s="75" t="s">
        <v>850</v>
      </c>
      <c r="B24" s="35" t="s">
        <v>213</v>
      </c>
      <c r="C24" s="10">
        <v>16.468995632999999</v>
      </c>
      <c r="D24" s="9" t="str">
        <f>IF($B24="N/A","N/A",IF(C24&gt;15,"No",IF(C24&lt;-15,"No","Yes")))</f>
        <v>N/A</v>
      </c>
      <c r="E24" s="10">
        <v>15.345232274000001</v>
      </c>
      <c r="F24" s="9" t="str">
        <f>IF($B24="N/A","N/A",IF(E24&gt;15,"No",IF(E24&lt;-15,"No","Yes")))</f>
        <v>N/A</v>
      </c>
      <c r="G24" s="10">
        <v>15.673624287999999</v>
      </c>
      <c r="H24" s="9" t="str">
        <f>IF($B24="N/A","N/A",IF(G24&gt;15,"No",IF(G24&lt;-15,"No","Yes")))</f>
        <v>N/A</v>
      </c>
      <c r="I24" s="10">
        <v>-6.82</v>
      </c>
      <c r="J24" s="10">
        <v>2.14</v>
      </c>
      <c r="K24" s="9" t="str">
        <f t="shared" si="1"/>
        <v>Yes</v>
      </c>
    </row>
    <row r="25" spans="1:11" x14ac:dyDescent="0.25">
      <c r="A25" s="75" t="s">
        <v>15</v>
      </c>
      <c r="B25" s="35" t="s">
        <v>240</v>
      </c>
      <c r="C25" s="9">
        <v>5.1894082316999999</v>
      </c>
      <c r="D25" s="9" t="str">
        <f>IF($B25="N/A","N/A",IF(C25&gt;20,"No",IF(C25&lt;1,"No","Yes")))</f>
        <v>Yes</v>
      </c>
      <c r="E25" s="9">
        <v>5.8166130596999999</v>
      </c>
      <c r="F25" s="9" t="str">
        <f>IF($B25="N/A","N/A",IF(E25&gt;20,"No",IF(E25&lt;1,"No","Yes")))</f>
        <v>Yes</v>
      </c>
      <c r="G25" s="9">
        <v>5.5645891599999997</v>
      </c>
      <c r="H25" s="9" t="str">
        <f>IF($B25="N/A","N/A",IF(G25&gt;20,"No",IF(G25&lt;1,"No","Yes")))</f>
        <v>Yes</v>
      </c>
      <c r="I25" s="10">
        <v>12.09</v>
      </c>
      <c r="J25" s="10">
        <v>-4.33</v>
      </c>
      <c r="K25" s="9" t="str">
        <f t="shared" ref="K25:K34" si="2">IF(J25="Div by 0", "N/A", IF(J25="N/A","N/A", IF(J25&gt;30, "No", IF(J25&lt;-30, "No", "Yes"))))</f>
        <v>Yes</v>
      </c>
    </row>
    <row r="26" spans="1:11" x14ac:dyDescent="0.25">
      <c r="A26" s="75" t="s">
        <v>159</v>
      </c>
      <c r="B26" s="35" t="s">
        <v>214</v>
      </c>
      <c r="C26" s="9">
        <v>99.964077304</v>
      </c>
      <c r="D26" s="9" t="str">
        <f>IF($B26="N/A","N/A",IF(C26&gt;100,"No",IF(C26&lt;95,"No","Yes")))</f>
        <v>Yes</v>
      </c>
      <c r="E26" s="9">
        <v>100</v>
      </c>
      <c r="F26" s="9" t="str">
        <f>IF($B26="N/A","N/A",IF(E26&gt;100,"No",IF(E26&lt;95,"No","Yes")))</f>
        <v>Yes</v>
      </c>
      <c r="G26" s="9">
        <v>100</v>
      </c>
      <c r="H26" s="9" t="str">
        <f>IF($B26="N/A","N/A",IF(G26&gt;100,"No",IF(G26&lt;95,"No","Yes")))</f>
        <v>Yes</v>
      </c>
      <c r="I26" s="10">
        <v>3.5900000000000001E-2</v>
      </c>
      <c r="J26" s="10">
        <v>0</v>
      </c>
      <c r="K26" s="9" t="str">
        <f t="shared" si="2"/>
        <v>Yes</v>
      </c>
    </row>
    <row r="27" spans="1:11" x14ac:dyDescent="0.25">
      <c r="A27" s="75" t="s">
        <v>32</v>
      </c>
      <c r="B27" s="35" t="s">
        <v>214</v>
      </c>
      <c r="C27" s="9">
        <v>73.229579627000007</v>
      </c>
      <c r="D27" s="9" t="str">
        <f>IF($B27="N/A","N/A",IF(C27&gt;100,"No",IF(C27&lt;95,"No","Yes")))</f>
        <v>No</v>
      </c>
      <c r="E27" s="9">
        <v>99.846326645000005</v>
      </c>
      <c r="F27" s="9" t="str">
        <f>IF($B27="N/A","N/A",IF(E27&gt;100,"No",IF(E27&lt;95,"No","Yes")))</f>
        <v>Yes</v>
      </c>
      <c r="G27" s="9">
        <v>99.961975473999999</v>
      </c>
      <c r="H27" s="9" t="str">
        <f>IF($B27="N/A","N/A",IF(G27&gt;100,"No",IF(G27&lt;95,"No","Yes")))</f>
        <v>Yes</v>
      </c>
      <c r="I27" s="10">
        <v>36.35</v>
      </c>
      <c r="J27" s="10">
        <v>0.1158</v>
      </c>
      <c r="K27" s="9" t="str">
        <f t="shared" si="2"/>
        <v>Yes</v>
      </c>
    </row>
    <row r="28" spans="1:11" x14ac:dyDescent="0.25">
      <c r="A28" s="75" t="s">
        <v>851</v>
      </c>
      <c r="B28" s="35" t="s">
        <v>226</v>
      </c>
      <c r="C28" s="9">
        <v>13.972882169</v>
      </c>
      <c r="D28" s="9" t="str">
        <f>IF($B28="N/A","N/A",IF(C28&gt;30,"No",IF(C28&lt;5,"No","Yes")))</f>
        <v>Yes</v>
      </c>
      <c r="E28" s="9">
        <v>12.613195342999999</v>
      </c>
      <c r="F28" s="9" t="str">
        <f>IF($B28="N/A","N/A",IF(E28&gt;30,"No",IF(E28&lt;5,"No","Yes")))</f>
        <v>Yes</v>
      </c>
      <c r="G28" s="9">
        <v>11.290072324</v>
      </c>
      <c r="H28" s="9" t="str">
        <f>IF($B28="N/A","N/A",IF(G28&gt;30,"No",IF(G28&lt;5,"No","Yes")))</f>
        <v>Yes</v>
      </c>
      <c r="I28" s="10">
        <v>-9.73</v>
      </c>
      <c r="J28" s="10">
        <v>-10.5</v>
      </c>
      <c r="K28" s="9" t="str">
        <f t="shared" si="2"/>
        <v>Yes</v>
      </c>
    </row>
    <row r="29" spans="1:11" x14ac:dyDescent="0.25">
      <c r="A29" s="75" t="s">
        <v>852</v>
      </c>
      <c r="B29" s="35" t="s">
        <v>227</v>
      </c>
      <c r="C29" s="9">
        <v>43.261480257999999</v>
      </c>
      <c r="D29" s="9" t="str">
        <f>IF($B29="N/A","N/A",IF(C29&gt;75,"No",IF(C29&lt;15,"No","Yes")))</f>
        <v>Yes</v>
      </c>
      <c r="E29" s="9">
        <v>43.357331682999998</v>
      </c>
      <c r="F29" s="9" t="str">
        <f>IF($B29="N/A","N/A",IF(E29&gt;75,"No",IF(E29&lt;15,"No","Yes")))</f>
        <v>Yes</v>
      </c>
      <c r="G29" s="9">
        <v>43.070146901000001</v>
      </c>
      <c r="H29" s="9" t="str">
        <f>IF($B29="N/A","N/A",IF(G29&gt;75,"No",IF(G29&lt;15,"No","Yes")))</f>
        <v>Yes</v>
      </c>
      <c r="I29" s="10">
        <v>0.22159999999999999</v>
      </c>
      <c r="J29" s="10">
        <v>-0.66200000000000003</v>
      </c>
      <c r="K29" s="9" t="str">
        <f t="shared" si="2"/>
        <v>Yes</v>
      </c>
    </row>
    <row r="30" spans="1:11" x14ac:dyDescent="0.25">
      <c r="A30" s="75" t="s">
        <v>853</v>
      </c>
      <c r="B30" s="35" t="s">
        <v>228</v>
      </c>
      <c r="C30" s="9">
        <v>42.765637572999999</v>
      </c>
      <c r="D30" s="9" t="str">
        <f>IF($B30="N/A","N/A",IF(C30&gt;70,"No",IF(C30&lt;25,"No","Yes")))</f>
        <v>Yes</v>
      </c>
      <c r="E30" s="9">
        <v>44.029472974000001</v>
      </c>
      <c r="F30" s="9" t="str">
        <f>IF($B30="N/A","N/A",IF(E30&gt;70,"No",IF(E30&lt;25,"No","Yes")))</f>
        <v>Yes</v>
      </c>
      <c r="G30" s="9">
        <v>45.639780774999998</v>
      </c>
      <c r="H30" s="9" t="str">
        <f>IF($B30="N/A","N/A",IF(G30&gt;70,"No",IF(G30&lt;25,"No","Yes")))</f>
        <v>Yes</v>
      </c>
      <c r="I30" s="10">
        <v>2.9550000000000001</v>
      </c>
      <c r="J30" s="10">
        <v>3.657</v>
      </c>
      <c r="K30" s="9" t="str">
        <f t="shared" si="2"/>
        <v>Yes</v>
      </c>
    </row>
    <row r="31" spans="1:11" x14ac:dyDescent="0.25">
      <c r="A31" s="75" t="s">
        <v>160</v>
      </c>
      <c r="B31" s="35" t="s">
        <v>214</v>
      </c>
      <c r="C31" s="9">
        <v>99.863287004</v>
      </c>
      <c r="D31" s="9" t="str">
        <f>IF($B31="N/A","N/A",IF(C31&gt;100,"No",IF(C31&lt;95,"No","Yes")))</f>
        <v>Yes</v>
      </c>
      <c r="E31" s="9">
        <v>99.999744729</v>
      </c>
      <c r="F31" s="9" t="str">
        <f>IF($B31="N/A","N/A",IF(E31&gt;100,"No",IF(E31&lt;95,"No","Yes")))</f>
        <v>Yes</v>
      </c>
      <c r="G31" s="9">
        <v>99.963976764999998</v>
      </c>
      <c r="H31" s="9" t="str">
        <f>IF($B31="N/A","N/A",IF(G31&gt;100,"No",IF(G31&lt;95,"No","Yes")))</f>
        <v>Yes</v>
      </c>
      <c r="I31" s="10">
        <v>0.1366</v>
      </c>
      <c r="J31" s="10">
        <v>-3.5999999999999997E-2</v>
      </c>
      <c r="K31" s="9" t="str">
        <f t="shared" si="2"/>
        <v>Yes</v>
      </c>
    </row>
    <row r="32" spans="1:11" x14ac:dyDescent="0.25">
      <c r="A32" s="29" t="s">
        <v>374</v>
      </c>
      <c r="B32" s="35" t="s">
        <v>241</v>
      </c>
      <c r="C32" s="9">
        <v>1.2373947516999999</v>
      </c>
      <c r="D32" s="9" t="str">
        <f>IF($B32="N/A","N/A",IF(C32&gt;5,"No",IF(C32&lt;1,"No","Yes")))</f>
        <v>Yes</v>
      </c>
      <c r="E32" s="9">
        <v>1.2510849033</v>
      </c>
      <c r="F32" s="9" t="str">
        <f>IF($B32="N/A","N/A",IF(E32&gt;5,"No",IF(E32&lt;1,"No","Yes")))</f>
        <v>Yes</v>
      </c>
      <c r="G32" s="9">
        <v>1.2943348459999999</v>
      </c>
      <c r="H32" s="9" t="str">
        <f>IF($B32="N/A","N/A",IF(G32&gt;5,"No",IF(G32&lt;1,"No","Yes")))</f>
        <v>Yes</v>
      </c>
      <c r="I32" s="10">
        <v>1.1060000000000001</v>
      </c>
      <c r="J32" s="10">
        <v>3.4569999999999999</v>
      </c>
      <c r="K32" s="9" t="str">
        <f t="shared" si="2"/>
        <v>Yes</v>
      </c>
    </row>
    <row r="33" spans="1:11" x14ac:dyDescent="0.25">
      <c r="A33" s="29" t="s">
        <v>376</v>
      </c>
      <c r="B33" s="35" t="s">
        <v>242</v>
      </c>
      <c r="C33" s="9">
        <v>96.744473331999998</v>
      </c>
      <c r="D33" s="9" t="str">
        <f>IF($B33="N/A","N/A",IF(C33&gt;98,"No",IF(C33&lt;8,"No","Yes")))</f>
        <v>Yes</v>
      </c>
      <c r="E33" s="9">
        <v>96.870117934999996</v>
      </c>
      <c r="F33" s="9" t="str">
        <f>IF($B33="N/A","N/A",IF(E33&gt;98,"No",IF(E33&lt;8,"No","Yes")))</f>
        <v>Yes</v>
      </c>
      <c r="G33" s="9">
        <v>96.849968230000002</v>
      </c>
      <c r="H33" s="9" t="str">
        <f>IF($B33="N/A","N/A",IF(G33&gt;98,"No",IF(G33&lt;8,"No","Yes")))</f>
        <v>Yes</v>
      </c>
      <c r="I33" s="10">
        <v>0.12989999999999999</v>
      </c>
      <c r="J33" s="10">
        <v>-2.1000000000000001E-2</v>
      </c>
      <c r="K33" s="9" t="str">
        <f t="shared" si="2"/>
        <v>Yes</v>
      </c>
    </row>
    <row r="34" spans="1:11" x14ac:dyDescent="0.25">
      <c r="A34" s="29" t="s">
        <v>377</v>
      </c>
      <c r="B34" s="51" t="s">
        <v>224</v>
      </c>
      <c r="C34" s="9">
        <v>0.63058546240000002</v>
      </c>
      <c r="D34" s="9" t="str">
        <f>IF($B34="N/A","N/A",IF(C34&gt;5,"No",IF(C34&lt;=0,"No","Yes")))</f>
        <v>Yes</v>
      </c>
      <c r="E34" s="9">
        <v>0.58482667079999995</v>
      </c>
      <c r="F34" s="9" t="str">
        <f>IF($B34="N/A","N/A",IF(E34&gt;5,"No",IF(E34&lt;=0,"No","Yes")))</f>
        <v>Yes</v>
      </c>
      <c r="G34" s="9">
        <v>0.57186885539999999</v>
      </c>
      <c r="H34" s="9" t="str">
        <f>IF($B34="N/A","N/A",IF(G34&gt;5,"No",IF(G34&lt;=0,"No","Yes")))</f>
        <v>Yes</v>
      </c>
      <c r="I34" s="10">
        <v>-7.26</v>
      </c>
      <c r="J34" s="10">
        <v>-2.2200000000000002</v>
      </c>
      <c r="K34" s="9" t="str">
        <f t="shared" si="2"/>
        <v>Yes</v>
      </c>
    </row>
    <row r="35" spans="1:11" ht="12" customHeight="1" x14ac:dyDescent="0.25">
      <c r="A35" s="140" t="s">
        <v>1646</v>
      </c>
      <c r="B35" s="141"/>
      <c r="C35" s="141"/>
      <c r="D35" s="141"/>
      <c r="E35" s="141"/>
      <c r="F35" s="141"/>
      <c r="G35" s="141"/>
      <c r="H35" s="141"/>
      <c r="I35" s="141"/>
      <c r="J35" s="141"/>
      <c r="K35" s="142"/>
    </row>
    <row r="36" spans="1:11" x14ac:dyDescent="0.25">
      <c r="A36" s="132" t="s">
        <v>1644</v>
      </c>
      <c r="B36" s="133"/>
      <c r="C36" s="133"/>
      <c r="D36" s="133"/>
      <c r="E36" s="133"/>
      <c r="F36" s="133"/>
      <c r="G36" s="133"/>
      <c r="H36" s="133"/>
      <c r="I36" s="133"/>
      <c r="J36" s="133"/>
      <c r="K36" s="134"/>
    </row>
    <row r="37" spans="1:11" x14ac:dyDescent="0.25">
      <c r="A37" s="135" t="s">
        <v>1742</v>
      </c>
      <c r="B37" s="135"/>
      <c r="C37" s="135"/>
      <c r="D37" s="135"/>
      <c r="E37" s="135"/>
      <c r="F37" s="135"/>
      <c r="G37" s="135"/>
      <c r="H37" s="135"/>
      <c r="I37" s="135"/>
      <c r="J37" s="135"/>
      <c r="K37" s="136"/>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1594</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44179</v>
      </c>
      <c r="D6" s="9" t="str">
        <f>IF($B6="N/A","N/A",IF(C6&gt;15,"No",IF(C6&lt;-15,"No","Yes")))</f>
        <v>N/A</v>
      </c>
      <c r="E6" s="36">
        <v>26608</v>
      </c>
      <c r="F6" s="9" t="str">
        <f>IF($B6="N/A","N/A",IF(E6&gt;15,"No",IF(E6&lt;-15,"No","Yes")))</f>
        <v>N/A</v>
      </c>
      <c r="G6" s="36">
        <v>26578</v>
      </c>
      <c r="H6" s="9" t="str">
        <f>IF($B6="N/A","N/A",IF(G6&gt;15,"No",IF(G6&lt;-15,"No","Yes")))</f>
        <v>N/A</v>
      </c>
      <c r="I6" s="10">
        <v>-39.799999999999997</v>
      </c>
      <c r="J6" s="10">
        <v>-0.113</v>
      </c>
      <c r="K6" s="9" t="str">
        <f t="shared" ref="K6:K2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37">
        <v>1341.908169</v>
      </c>
      <c r="D9" s="9" t="str">
        <f>IF($B9="N/A","N/A",IF(C9&gt;15,"No",IF(C9&lt;-15,"No","Yes")))</f>
        <v>N/A</v>
      </c>
      <c r="E9" s="37">
        <v>1954.480006</v>
      </c>
      <c r="F9" s="9" t="str">
        <f>IF($B9="N/A","N/A",IF(E9&gt;15,"No",IF(E9&lt;-15,"No","Yes")))</f>
        <v>N/A</v>
      </c>
      <c r="G9" s="37">
        <v>2003.5070734999999</v>
      </c>
      <c r="H9" s="9" t="str">
        <f>IF($B9="N/A","N/A",IF(G9&gt;15,"No",IF(G9&lt;-15,"No","Yes")))</f>
        <v>N/A</v>
      </c>
      <c r="I9" s="10">
        <v>45.65</v>
      </c>
      <c r="J9" s="10">
        <v>2.508</v>
      </c>
      <c r="K9" s="9" t="str">
        <f t="shared" si="0"/>
        <v>Yes</v>
      </c>
    </row>
    <row r="10" spans="1:11" x14ac:dyDescent="0.25">
      <c r="A10" s="75" t="s">
        <v>655</v>
      </c>
      <c r="B10" s="35" t="s">
        <v>237</v>
      </c>
      <c r="C10" s="8">
        <v>93.150591910000003</v>
      </c>
      <c r="D10" s="9" t="str">
        <f>IF($B10="N/A","N/A",IF(C10&gt;99,"No",IF(C10&lt;75,"No","Yes")))</f>
        <v>Yes</v>
      </c>
      <c r="E10" s="8">
        <v>96.290589295999993</v>
      </c>
      <c r="F10" s="9" t="str">
        <f>IF($B10="N/A","N/A",IF(E10&gt;99,"No",IF(E10&lt;75,"No","Yes")))</f>
        <v>Yes</v>
      </c>
      <c r="G10" s="8">
        <v>96.621265707999996</v>
      </c>
      <c r="H10" s="9" t="str">
        <f>IF($B10="N/A","N/A",IF(G10&gt;99,"No",IF(G10&lt;75,"No","Yes")))</f>
        <v>Yes</v>
      </c>
      <c r="I10" s="10">
        <v>3.371</v>
      </c>
      <c r="J10" s="10">
        <v>0.34339999999999998</v>
      </c>
      <c r="K10" s="9" t="str">
        <f t="shared" si="0"/>
        <v>Yes</v>
      </c>
    </row>
    <row r="11" spans="1:11" x14ac:dyDescent="0.25">
      <c r="A11" s="72" t="s">
        <v>656</v>
      </c>
      <c r="B11" s="51"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5">
      <c r="A12" s="75" t="s">
        <v>657</v>
      </c>
      <c r="B12" s="51" t="s">
        <v>239</v>
      </c>
      <c r="C12" s="9">
        <v>5.5614658547999998</v>
      </c>
      <c r="D12" s="9" t="str">
        <f>IF($B12="N/A","N/A",IF(C12&gt;10,"No",IF(C12&lt;=0,"No","Yes")))</f>
        <v>Yes</v>
      </c>
      <c r="E12" s="9">
        <v>3.6154539988000001</v>
      </c>
      <c r="F12" s="9" t="str">
        <f>IF($B12="N/A","N/A",IF(E12&gt;10,"No",IF(E12&lt;=0,"No","Yes")))</f>
        <v>Yes</v>
      </c>
      <c r="G12" s="9">
        <v>3.3260591467</v>
      </c>
      <c r="H12" s="9" t="str">
        <f>IF($B12="N/A","N/A",IF(G12&gt;10,"No",IF(G12&lt;=0,"No","Yes")))</f>
        <v>Yes</v>
      </c>
      <c r="I12" s="10">
        <v>-35</v>
      </c>
      <c r="J12" s="10">
        <v>-8</v>
      </c>
      <c r="K12" s="9" t="str">
        <f t="shared" si="0"/>
        <v>Yes</v>
      </c>
    </row>
    <row r="13" spans="1:11" x14ac:dyDescent="0.25">
      <c r="A13" s="75" t="s">
        <v>658</v>
      </c>
      <c r="B13" s="51" t="s">
        <v>224</v>
      </c>
      <c r="C13" s="9">
        <v>1.2539894519999999</v>
      </c>
      <c r="D13" s="9" t="str">
        <f>IF($B13="N/A","N/A",IF(C13&gt;5,"No",IF(C13&lt;=0,"No","Yes")))</f>
        <v>Yes</v>
      </c>
      <c r="E13" s="9">
        <v>9.3956704799999999E-2</v>
      </c>
      <c r="F13" s="9" t="str">
        <f>IF($B13="N/A","N/A",IF(E13&gt;5,"No",IF(E13&lt;=0,"No","Yes")))</f>
        <v>Yes</v>
      </c>
      <c r="G13" s="9">
        <v>5.2675144899999998E-2</v>
      </c>
      <c r="H13" s="9" t="str">
        <f>IF($B13="N/A","N/A",IF(G13&gt;5,"No",IF(G13&lt;=0,"No","Yes")))</f>
        <v>Yes</v>
      </c>
      <c r="I13" s="10">
        <v>-92.5</v>
      </c>
      <c r="J13" s="10">
        <v>-43.9</v>
      </c>
      <c r="K13" s="9" t="str">
        <f t="shared" si="0"/>
        <v>No</v>
      </c>
    </row>
    <row r="14" spans="1:11" x14ac:dyDescent="0.25">
      <c r="A14" s="75" t="s">
        <v>159</v>
      </c>
      <c r="B14" s="35" t="s">
        <v>214</v>
      </c>
      <c r="C14" s="9">
        <v>99.685370878000001</v>
      </c>
      <c r="D14" s="9" t="str">
        <f>IF($B14="N/A","N/A",IF(C14&gt;100,"No",IF(C14&lt;95,"No","Yes")))</f>
        <v>Yes</v>
      </c>
      <c r="E14" s="9">
        <v>99.387402284999993</v>
      </c>
      <c r="F14" s="9" t="str">
        <f>IF($B14="N/A","N/A",IF(E14&gt;100,"No",IF(E14&lt;95,"No","Yes")))</f>
        <v>Yes</v>
      </c>
      <c r="G14" s="9">
        <v>99.153435172000002</v>
      </c>
      <c r="H14" s="9" t="str">
        <f>IF($B14="N/A","N/A",IF(G14&gt;100,"No",IF(G14&lt;95,"No","Yes")))</f>
        <v>Yes</v>
      </c>
      <c r="I14" s="10">
        <v>-0.29899999999999999</v>
      </c>
      <c r="J14" s="10">
        <v>-0.23499999999999999</v>
      </c>
      <c r="K14" s="9" t="str">
        <f t="shared" si="0"/>
        <v>Yes</v>
      </c>
    </row>
    <row r="15" spans="1:11" x14ac:dyDescent="0.25">
      <c r="A15" s="75" t="s">
        <v>32</v>
      </c>
      <c r="B15" s="35" t="s">
        <v>214</v>
      </c>
      <c r="C15" s="9">
        <v>97.494284614999998</v>
      </c>
      <c r="D15" s="9" t="str">
        <f>IF($B15="N/A","N/A",IF(C15&gt;100,"No",IF(C15&lt;95,"No","Yes")))</f>
        <v>Yes</v>
      </c>
      <c r="E15" s="9">
        <v>99.966175586000006</v>
      </c>
      <c r="F15" s="9" t="str">
        <f>IF($B15="N/A","N/A",IF(E15&gt;100,"No",IF(E15&lt;95,"No","Yes")))</f>
        <v>Yes</v>
      </c>
      <c r="G15" s="9">
        <v>99.966137407000005</v>
      </c>
      <c r="H15" s="9" t="str">
        <f>IF($B15="N/A","N/A",IF(G15&gt;100,"No",IF(G15&lt;95,"No","Yes")))</f>
        <v>Yes</v>
      </c>
      <c r="I15" s="10">
        <v>2.5350000000000001</v>
      </c>
      <c r="J15" s="10">
        <v>0</v>
      </c>
      <c r="K15" s="9" t="str">
        <f t="shared" si="0"/>
        <v>Yes</v>
      </c>
    </row>
    <row r="16" spans="1:11" x14ac:dyDescent="0.25">
      <c r="A16" s="75" t="s">
        <v>851</v>
      </c>
      <c r="B16" s="35" t="s">
        <v>226</v>
      </c>
      <c r="C16" s="9">
        <v>8.1630757800999998</v>
      </c>
      <c r="D16" s="9" t="str">
        <f>IF($B16="N/A","N/A",IF(C16&gt;30,"No",IF(C16&lt;5,"No","Yes")))</f>
        <v>Yes</v>
      </c>
      <c r="E16" s="9">
        <v>9.3048610850000006</v>
      </c>
      <c r="F16" s="9" t="str">
        <f>IF($B16="N/A","N/A",IF(E16&gt;30,"No",IF(E16&lt;5,"No","Yes")))</f>
        <v>Yes</v>
      </c>
      <c r="G16" s="9">
        <v>8.6792878918999996</v>
      </c>
      <c r="H16" s="9" t="str">
        <f>IF($B16="N/A","N/A",IF(G16&gt;30,"No",IF(G16&lt;5,"No","Yes")))</f>
        <v>Yes</v>
      </c>
      <c r="I16" s="10">
        <v>13.99</v>
      </c>
      <c r="J16" s="10">
        <v>-6.72</v>
      </c>
      <c r="K16" s="9" t="str">
        <f t="shared" si="0"/>
        <v>Yes</v>
      </c>
    </row>
    <row r="17" spans="1:11" x14ac:dyDescent="0.25">
      <c r="A17" s="75" t="s">
        <v>852</v>
      </c>
      <c r="B17" s="35" t="s">
        <v>227</v>
      </c>
      <c r="C17" s="9">
        <v>36.334509658000002</v>
      </c>
      <c r="D17" s="9" t="str">
        <f>IF($B17="N/A","N/A",IF(C17&gt;75,"No",IF(C17&lt;15,"No","Yes")))</f>
        <v>Yes</v>
      </c>
      <c r="E17" s="9">
        <v>34.478739802</v>
      </c>
      <c r="F17" s="9" t="str">
        <f>IF($B17="N/A","N/A",IF(E17&gt;75,"No",IF(E17&lt;15,"No","Yes")))</f>
        <v>Yes</v>
      </c>
      <c r="G17" s="9">
        <v>32.601904474999998</v>
      </c>
      <c r="H17" s="9" t="str">
        <f>IF($B17="N/A","N/A",IF(G17&gt;75,"No",IF(G17&lt;15,"No","Yes")))</f>
        <v>Yes</v>
      </c>
      <c r="I17" s="10">
        <v>-5.1100000000000003</v>
      </c>
      <c r="J17" s="10">
        <v>-5.44</v>
      </c>
      <c r="K17" s="9" t="str">
        <f t="shared" si="0"/>
        <v>Yes</v>
      </c>
    </row>
    <row r="18" spans="1:11" x14ac:dyDescent="0.25">
      <c r="A18" s="75" t="s">
        <v>853</v>
      </c>
      <c r="B18" s="35" t="s">
        <v>228</v>
      </c>
      <c r="C18" s="9">
        <v>55.502414561999998</v>
      </c>
      <c r="D18" s="9" t="str">
        <f>IF($B18="N/A","N/A",IF(C18&gt;70,"No",IF(C18&lt;25,"No","Yes")))</f>
        <v>Yes</v>
      </c>
      <c r="E18" s="9">
        <v>56.216399113000001</v>
      </c>
      <c r="F18" s="9" t="str">
        <f>IF($B18="N/A","N/A",IF(E18&gt;70,"No",IF(E18&lt;25,"No","Yes")))</f>
        <v>Yes</v>
      </c>
      <c r="G18" s="9">
        <v>58.718807632999997</v>
      </c>
      <c r="H18" s="9" t="str">
        <f>IF($B18="N/A","N/A",IF(G18&gt;70,"No",IF(G18&lt;25,"No","Yes")))</f>
        <v>Yes</v>
      </c>
      <c r="I18" s="10">
        <v>1.286</v>
      </c>
      <c r="J18" s="10">
        <v>4.4509999999999996</v>
      </c>
      <c r="K18" s="9" t="str">
        <f t="shared" si="0"/>
        <v>Yes</v>
      </c>
    </row>
    <row r="19" spans="1:11" x14ac:dyDescent="0.25">
      <c r="A19" s="75" t="s">
        <v>160</v>
      </c>
      <c r="B19" s="35" t="s">
        <v>214</v>
      </c>
      <c r="C19" s="9">
        <v>49.681975598999998</v>
      </c>
      <c r="D19" s="9" t="str">
        <f>IF($B19="N/A","N/A",IF(C19&gt;100,"No",IF(C19&lt;95,"No","Yes")))</f>
        <v>No</v>
      </c>
      <c r="E19" s="9">
        <v>99.842152736000003</v>
      </c>
      <c r="F19" s="9" t="str">
        <f>IF($B19="N/A","N/A",IF(E19&gt;100,"No",IF(E19&lt;95,"No","Yes")))</f>
        <v>Yes</v>
      </c>
      <c r="G19" s="9">
        <v>99.920987283000002</v>
      </c>
      <c r="H19" s="9" t="str">
        <f>IF($B19="N/A","N/A",IF(G19&gt;100,"No",IF(G19&lt;95,"No","Yes")))</f>
        <v>Yes</v>
      </c>
      <c r="I19" s="10">
        <v>101</v>
      </c>
      <c r="J19" s="10">
        <v>7.9000000000000001E-2</v>
      </c>
      <c r="K19" s="9" t="str">
        <f t="shared" si="0"/>
        <v>Yes</v>
      </c>
    </row>
    <row r="20" spans="1:11" x14ac:dyDescent="0.25">
      <c r="A20" s="29" t="s">
        <v>374</v>
      </c>
      <c r="B20" s="35" t="s">
        <v>241</v>
      </c>
      <c r="C20" s="9">
        <v>10.337490663000001</v>
      </c>
      <c r="D20" s="9" t="str">
        <f>IF($B20="N/A","N/A",IF(C20&gt;5,"No",IF(C20&lt;1,"No","Yes")))</f>
        <v>No</v>
      </c>
      <c r="E20" s="9">
        <v>16.694227300000001</v>
      </c>
      <c r="F20" s="9" t="str">
        <f>IF($B20="N/A","N/A",IF(E20&gt;5,"No",IF(E20&lt;1,"No","Yes")))</f>
        <v>No</v>
      </c>
      <c r="G20" s="9">
        <v>16.077206711999999</v>
      </c>
      <c r="H20" s="9" t="str">
        <f>IF($B20="N/A","N/A",IF(G20&gt;5,"No",IF(G20&lt;1,"No","Yes")))</f>
        <v>No</v>
      </c>
      <c r="I20" s="10">
        <v>61.49</v>
      </c>
      <c r="J20" s="10">
        <v>-3.7</v>
      </c>
      <c r="K20" s="9" t="str">
        <f t="shared" si="0"/>
        <v>Yes</v>
      </c>
    </row>
    <row r="21" spans="1:11" x14ac:dyDescent="0.25">
      <c r="A21" s="29" t="s">
        <v>376</v>
      </c>
      <c r="B21" s="35" t="s">
        <v>242</v>
      </c>
      <c r="C21" s="9">
        <v>31.037370696</v>
      </c>
      <c r="D21" s="9" t="str">
        <f>IF($B21="N/A","N/A",IF(C21&gt;98,"No",IF(C21&lt;8,"No","Yes")))</f>
        <v>Yes</v>
      </c>
      <c r="E21" s="9">
        <v>68.381689717</v>
      </c>
      <c r="F21" s="9" t="str">
        <f>IF($B21="N/A","N/A",IF(E21&gt;98,"No",IF(E21&lt;8,"No","Yes")))</f>
        <v>Yes</v>
      </c>
      <c r="G21" s="9">
        <v>69.474753555999996</v>
      </c>
      <c r="H21" s="9" t="str">
        <f>IF($B21="N/A","N/A",IF(G21&gt;98,"No",IF(G21&lt;8,"No","Yes")))</f>
        <v>Yes</v>
      </c>
      <c r="I21" s="10">
        <v>120.3</v>
      </c>
      <c r="J21" s="10">
        <v>1.5980000000000001</v>
      </c>
      <c r="K21" s="9" t="str">
        <f t="shared" si="0"/>
        <v>Yes</v>
      </c>
    </row>
    <row r="22" spans="1:11" x14ac:dyDescent="0.25">
      <c r="A22" s="29" t="s">
        <v>377</v>
      </c>
      <c r="B22" s="51" t="s">
        <v>224</v>
      </c>
      <c r="C22" s="9">
        <v>0.5432445279</v>
      </c>
      <c r="D22" s="9" t="str">
        <f>IF($B22="N/A","N/A",IF(C22&gt;5,"No",IF(C22&lt;=0,"No","Yes")))</f>
        <v>Yes</v>
      </c>
      <c r="E22" s="9">
        <v>0.91325917020000003</v>
      </c>
      <c r="F22" s="9" t="str">
        <f>IF($B22="N/A","N/A",IF(E22&gt;5,"No",IF(E22&lt;=0,"No","Yes")))</f>
        <v>Yes</v>
      </c>
      <c r="G22" s="9">
        <v>0.93310256599999997</v>
      </c>
      <c r="H22" s="9" t="str">
        <f>IF($B22="N/A","N/A",IF(G22&gt;5,"No",IF(G22&lt;=0,"No","Yes")))</f>
        <v>Yes</v>
      </c>
      <c r="I22" s="10">
        <v>68.11</v>
      </c>
      <c r="J22" s="10">
        <v>2.173</v>
      </c>
      <c r="K22" s="9" t="str">
        <f t="shared" si="0"/>
        <v>Yes</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Richard, Cara (CMS/OEDA)</cp:lastModifiedBy>
  <cp:lastPrinted>2015-06-22T16:10:04Z</cp:lastPrinted>
  <dcterms:created xsi:type="dcterms:W3CDTF">2001-03-26T18:59:21Z</dcterms:created>
  <dcterms:modified xsi:type="dcterms:W3CDTF">2025-04-09T19:35:02Z</dcterms:modified>
  <dc:language>English</dc:language>
</cp:coreProperties>
</file>