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3F02041D-03FC-4995-9160-718F9D63DEF0}"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3">'Abbreviations and Acronyms'!$A$3</definedName>
    <definedName name="ColumnTitleregion2.A9.A78.3">'Abbreviations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Recs'!$A$1:$L$35</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1.19">'PS All Recs'!$A$5</definedName>
    <definedName name="TitleRegion1.A5.L339.20">'PS Enrolled'!$A$5</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<sst xmlns="http://schemas.openxmlformats.org/spreadsheetml/2006/main" count="6854" uniqueCount="1749">
  <si>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</si>
  <si>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</si>
  <si>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</si>
  <si>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</si>
  <si>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</si>
  <si>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</si>
  <si>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</si>
  <si>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</si>
  <si>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</si>
  <si>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</si>
  <si>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</si>
  <si>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</si>
  <si>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</si>
  <si>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</si>
  <si>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</si>
  <si>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</si>
  <si>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</si>
  <si>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</si>
  <si>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</si>
  <si>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</si>
  <si>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</si>
  <si>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</si>
  <si>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</si>
  <si>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</si>
  <si>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</si>
  <si>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</si>
  <si>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</si>
  <si>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</si>
  <si>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</si>
  <si>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</si>
  <si>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</si>
  <si>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</si>
  <si>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</si>
  <si>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</si>
  <si>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</si>
  <si>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</si>
  <si>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</si>
  <si>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</si>
  <si>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</si>
  <si>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</si>
  <si>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</si>
  <si>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</si>
  <si>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</si>
  <si>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</si>
  <si>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</si>
  <si>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</si>
  <si>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</si>
  <si>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</si>
  <si>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</si>
  <si>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</si>
  <si>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</si>
  <si>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</si>
  <si>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</si>
  <si>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</si>
  <si>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</si>
  <si>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</si>
  <si>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</si>
  <si>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</si>
  <si>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</si>
  <si>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</si>
  <si>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</si>
  <si>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</si>
  <si>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</si>
  <si>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</si>
  <si>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</si>
  <si>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</si>
  <si>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</si>
  <si>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</si>
  <si>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</si>
  <si>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</si>
  <si>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</si>
  <si>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</si>
  <si>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</si>
  <si>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</si>
  <si>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</si>
  <si>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</si>
  <si>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</si>
  <si>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</si>
  <si>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</si>
  <si>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</si>
  <si>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</si>
  <si>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</si>
  <si>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</si>
  <si>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</si>
  <si>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</si>
  <si>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</si>
  <si>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</si>
  <si>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</si>
  <si>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</si>
  <si>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</si>
  <si>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</si>
  <si>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</si>
  <si>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</si>
  <si>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</si>
  <si>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</si>
  <si>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</si>
  <si>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</si>
  <si>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</si>
  <si>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</si>
  <si>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</si>
  <si>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</si>
  <si>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</si>
  <si>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</si>
  <si>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</si>
  <si>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</si>
  <si>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</si>
  <si>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</si>
  <si>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</si>
  <si>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</si>
  <si>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</si>
  <si>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</si>
  <si>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</si>
  <si>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</si>
  <si>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</si>
  <si>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</si>
  <si>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</si>
  <si>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</si>
  <si>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</si>
  <si>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</si>
  <si>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</si>
  <si>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</si>
  <si>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</si>
  <si>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</si>
  <si>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</si>
  <si>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</si>
  <si>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</si>
  <si>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</si>
  <si>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</si>
  <si>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</si>
  <si>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</si>
  <si>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</si>
  <si>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</si>
  <si>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</si>
  <si>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</si>
  <si>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</si>
  <si>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</si>
  <si>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</si>
  <si>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</si>
  <si>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</si>
  <si>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</si>
  <si>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</si>
  <si>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</si>
  <si>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</si>
  <si>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</si>
  <si>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</si>
  <si>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</si>
  <si>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</si>
  <si>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</si>
  <si>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</si>
  <si>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</si>
  <si>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</si>
  <si>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</si>
  <si>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</si>
  <si>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</si>
  <si>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</si>
  <si>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</si>
  <si>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</si>
  <si>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</si>
  <si>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</si>
  <si>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</si>
  <si>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</si>
  <si>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</si>
  <si>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</si>
  <si>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</si>
  <si>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</si>
  <si>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</si>
  <si>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</si>
  <si>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</si>
  <si>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</si>
  <si>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</si>
  <si>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</si>
  <si>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</si>
  <si>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</si>
  <si>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</si>
  <si>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</si>
  <si>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</si>
  <si>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</si>
  <si>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</si>
  <si>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</si>
  <si>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</si>
  <si>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</si>
  <si>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</si>
  <si>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</si>
  <si>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</si>
  <si>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</si>
  <si>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</si>
  <si>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</si>
  <si>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</si>
  <si>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</si>
  <si>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</si>
  <si>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</si>
  <si>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</si>
  <si>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</si>
  <si>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</si>
  <si>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</si>
  <si>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</si>
  <si>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</si>
  <si>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</si>
  <si>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</si>
  <si>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</si>
  <si>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</si>
  <si>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</si>
  <si>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</si>
  <si>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</si>
  <si>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</si>
  <si>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</si>
  <si>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</si>
  <si>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</si>
  <si>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</si>
  <si>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</si>
  <si>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</si>
  <si>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</si>
  <si>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</si>
  <si>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</si>
  <si>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</si>
  <si>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</si>
  <si>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</si>
  <si>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</si>
  <si>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</si>
  <si>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</si>
  <si>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</si>
  <si>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</si>
  <si>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</si>
  <si>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</si>
  <si>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</si>
  <si>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</si>
  <si>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</si>
  <si>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</si>
  <si>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</si>
  <si>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</si>
  <si>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</si>
  <si>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</si>
  <si>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</si>
  <si>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</si>
  <si>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</si>
  <si>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</si>
  <si>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</si>
  <si>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</si>
  <si>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</si>
  <si>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</si>
  <si>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</si>
  <si>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</si>
  <si>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</si>
  <si>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</si>
  <si>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</si>
  <si>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</si>
  <si>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</si>
  <si>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</si>
  <si>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</si>
  <si>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</si>
  <si>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</si>
  <si>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</si>
  <si>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</si>
  <si>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</si>
  <si>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</si>
  <si>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</si>
  <si>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</si>
  <si>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</si>
  <si>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</si>
  <si>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</si>
  <si>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</si>
  <si>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</si>
  <si>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</si>
  <si>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</si>
  <si>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</si>
  <si>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</si>
  <si>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</si>
  <si>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</si>
  <si>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</si>
  <si>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</si>
  <si>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</si>
  <si>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</si>
  <si>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</si>
  <si>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</si>
  <si>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</si>
  <si>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</si>
  <si>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</si>
  <si>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</si>
  <si>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</si>
  <si>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</si>
  <si>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</si>
  <si>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</si>
  <si>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</si>
  <si>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</si>
  <si>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</si>
  <si>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</si>
  <si>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</si>
  <si>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</si>
  <si>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</si>
  <si>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</si>
  <si>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</si>
  <si>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</si>
  <si>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</si>
  <si>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</si>
  <si>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</si>
  <si>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</si>
  <si>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</si>
  <si>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</si>
  <si>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</si>
  <si>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</si>
  <si>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</si>
  <si>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</si>
  <si>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</si>
  <si>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</si>
  <si>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</si>
  <si>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</si>
  <si>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</si>
  <si>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</si>
  <si>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</si>
  <si>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</si>
  <si>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</si>
  <si>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</si>
  <si>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</si>
  <si>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</si>
  <si>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</si>
  <si>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</si>
  <si>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</si>
  <si>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</si>
  <si>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</si>
  <si>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</si>
  <si>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</si>
  <si>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</si>
  <si>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</si>
  <si>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</si>
  <si>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</si>
  <si>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</si>
  <si>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</si>
  <si>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</si>
  <si>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</si>
  <si>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</si>
  <si>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</si>
  <si>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</si>
  <si>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</si>
  <si>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</si>
  <si>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</si>
  <si>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</si>
  <si>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</si>
  <si>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</si>
  <si>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</si>
  <si>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</si>
  <si>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</si>
  <si>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</si>
  <si>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</si>
  <si>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</si>
  <si>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</si>
  <si>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</si>
  <si>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</si>
  <si>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</si>
  <si>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</si>
  <si>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</si>
  <si>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</si>
  <si>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</si>
  <si>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</si>
  <si>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</si>
  <si>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</si>
  <si>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</si>
  <si>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</si>
  <si>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</si>
  <si>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</si>
  <si>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</si>
  <si>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</si>
  <si>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</si>
  <si>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</si>
  <si>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</si>
  <si>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</si>
  <si>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</si>
  <si>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</si>
  <si>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</si>
  <si>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</si>
  <si>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</si>
  <si>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</si>
  <si>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</si>
  <si>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</si>
  <si>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</si>
  <si>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</si>
  <si>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</si>
  <si>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</si>
  <si>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</si>
  <si>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</si>
  <si>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</si>
  <si>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</si>
  <si>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</si>
  <si>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</si>
  <si>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</si>
  <si>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</si>
  <si>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</si>
  <si>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</si>
  <si>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</si>
  <si>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</si>
  <si>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</si>
  <si>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</si>
  <si>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</si>
  <si>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</si>
  <si>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</si>
  <si>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</si>
  <si>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</si>
  <si>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</si>
  <si>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</si>
  <si>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</si>
  <si>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</si>
  <si>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</si>
  <si>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</si>
  <si>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</si>
  <si>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</si>
  <si>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</si>
  <si>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</si>
  <si>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</si>
  <si>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</si>
  <si>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</si>
  <si>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</si>
  <si>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</si>
  <si>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</si>
  <si>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</si>
  <si>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</si>
  <si>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</si>
  <si>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</si>
  <si>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</si>
  <si>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</si>
  <si>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</si>
  <si>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</si>
  <si>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</si>
  <si>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</si>
  <si>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</si>
  <si>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</si>
  <si>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</si>
  <si>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</si>
  <si>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</si>
  <si>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</si>
  <si>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</si>
  <si>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</si>
  <si>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</si>
  <si>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</si>
  <si>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</si>
  <si>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</si>
  <si>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</si>
  <si>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</si>
  <si>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</si>
  <si>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</si>
  <si>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</si>
  <si>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</si>
  <si>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</si>
  <si>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</si>
  <si>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</si>
  <si>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</si>
  <si>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</si>
  <si>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</si>
  <si>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</si>
  <si>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</si>
  <si>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</si>
  <si>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</si>
  <si>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</si>
  <si>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</si>
  <si>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</si>
  <si>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</si>
  <si>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</si>
  <si>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</si>
  <si>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</si>
  <si>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</si>
  <si>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</si>
  <si>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</si>
  <si>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</si>
  <si>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</si>
  <si>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</si>
  <si>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</si>
  <si>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</si>
  <si>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</si>
  <si>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</si>
  <si>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</si>
  <si>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</si>
  <si>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</si>
  <si>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</si>
  <si>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</si>
  <si>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</si>
  <si>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</si>
  <si>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</si>
  <si>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</si>
  <si>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</si>
  <si>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</si>
  <si>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</si>
  <si>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</si>
  <si>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</si>
  <si>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</si>
  <si>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</si>
  <si>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</si>
  <si>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</si>
  <si>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</si>
  <si>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</si>
  <si>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</si>
  <si>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</si>
  <si>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</si>
  <si>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</si>
  <si>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</si>
  <si>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</si>
  <si>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</si>
  <si>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</si>
  <si>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</si>
  <si>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</si>
  <si>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</si>
  <si>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</si>
  <si>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</si>
  <si>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</si>
  <si>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</si>
  <si>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</si>
  <si>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</si>
  <si>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</si>
  <si>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</si>
  <si>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</si>
  <si>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</si>
  <si>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</si>
  <si>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</si>
  <si>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</si>
  <si>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</si>
  <si>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</si>
  <si>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</si>
  <si>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</si>
  <si>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</si>
  <si>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</si>
  <si>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</si>
  <si>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</si>
  <si>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</si>
  <si>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</si>
  <si>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</si>
  <si>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</si>
  <si>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</si>
  <si>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</si>
  <si>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</si>
  <si>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</si>
  <si>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</si>
  <si>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</si>
  <si>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</si>
  <si>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</si>
  <si>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</si>
  <si>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</si>
  <si>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</si>
  <si>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</si>
  <si>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</si>
  <si>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</si>
  <si>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</si>
  <si>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</si>
  <si>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</si>
  <si>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</si>
  <si>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</si>
  <si>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</si>
  <si>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</si>
  <si>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</si>
  <si>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</si>
  <si>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</si>
  <si>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</si>
  <si>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</si>
  <si>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</si>
  <si>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</si>
  <si>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</si>
  <si>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</si>
  <si>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</si>
  <si>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</si>
  <si>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</si>
  <si>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</si>
  <si>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</si>
  <si>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</si>
  <si>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</si>
  <si>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</si>
  <si>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</si>
  <si>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</si>
  <si>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</si>
  <si>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</si>
  <si>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</si>
  <si>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</si>
  <si>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</si>
  <si>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</si>
  <si>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</si>
  <si>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</si>
  <si>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</si>
  <si>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</si>
  <si>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</si>
  <si>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</si>
  <si>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</si>
  <si>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</si>
  <si>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</si>
  <si>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</si>
  <si>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</si>
  <si>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</si>
  <si>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</si>
  <si>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</si>
  <si>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</si>
  <si>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</si>
  <si>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</si>
  <si>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</si>
  <si>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</si>
  <si>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</si>
  <si>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</si>
  <si>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</si>
  <si>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</si>
  <si>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</si>
  <si>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</si>
  <si>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</si>
  <si>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</si>
  <si>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</si>
  <si>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</si>
  <si>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</si>
  <si>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</si>
  <si>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</si>
  <si>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</si>
  <si>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</si>
  <si>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</si>
  <si>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</si>
  <si>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</si>
  <si>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</si>
  <si>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</si>
  <si>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</si>
  <si>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</si>
  <si>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</si>
  <si>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</si>
  <si>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</si>
  <si>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</si>
  <si>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</si>
  <si>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</si>
  <si>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</si>
  <si>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</si>
  <si>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</si>
  <si>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</si>
  <si>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</si>
  <si>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</si>
  <si>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</si>
  <si>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</si>
  <si>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</si>
  <si>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</si>
  <si>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</si>
  <si>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</si>
  <si>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</si>
  <si>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</si>
  <si>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</si>
  <si>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</si>
  <si>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</si>
  <si>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</si>
  <si>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</si>
  <si>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</si>
  <si>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</si>
  <si>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</si>
  <si>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</si>
  <si>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</si>
  <si>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</si>
  <si>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</si>
  <si>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</si>
  <si>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</si>
  <si>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</si>
  <si>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</si>
  <si>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</si>
  <si>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</si>
  <si>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</si>
  <si>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</si>
  <si>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</si>
  <si>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</si>
  <si>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</si>
  <si>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</si>
  <si>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</si>
  <si>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</si>
  <si>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</si>
  <si>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</si>
  <si>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</si>
  <si>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</si>
  <si>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</si>
  <si>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</si>
  <si>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</si>
  <si>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</si>
  <si>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</si>
  <si>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</si>
  <si>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</si>
  <si>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</si>
  <si>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</si>
  <si>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</si>
  <si>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</si>
  <si>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</si>
  <si>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</si>
  <si>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</si>
  <si>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</si>
  <si>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</si>
  <si>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</si>
  <si>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</si>
  <si>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</si>
  <si>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</si>
  <si>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</si>
  <si>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</si>
  <si>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</si>
  <si>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</si>
  <si>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</si>
  <si>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</si>
  <si>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</si>
  <si>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</si>
  <si>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</si>
  <si>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</si>
  <si>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</si>
  <si>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</si>
  <si>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</si>
  <si>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</si>
  <si>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</si>
  <si>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</si>
  <si>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</si>
  <si>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</si>
  <si>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</si>
  <si>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</si>
  <si>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</si>
  <si>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</si>
  <si>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</si>
  <si>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</si>
  <si>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</si>
  <si>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</si>
  <si>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</si>
  <si>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</si>
  <si>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</si>
  <si>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</si>
  <si>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</si>
  <si>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</si>
  <si>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</si>
  <si>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</si>
  <si>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</si>
  <si>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</si>
  <si>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</si>
  <si>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</si>
  <si>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</si>
  <si>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</si>
  <si>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</si>
  <si>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</si>
  <si>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</si>
  <si>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</si>
  <si>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</si>
  <si>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</si>
  <si>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</si>
  <si>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</si>
  <si>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</si>
  <si>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</si>
  <si>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</si>
  <si>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</si>
  <si>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</si>
  <si>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</si>
  <si>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</si>
  <si>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</si>
  <si>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</si>
  <si>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</si>
  <si>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</si>
  <si>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</si>
  <si>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</si>
  <si>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</si>
  <si>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</si>
  <si>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</si>
  <si>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</si>
  <si>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</si>
  <si>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</si>
  <si>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</si>
  <si>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</si>
  <si>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</si>
  <si>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</si>
  <si>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</si>
  <si>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</si>
  <si>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</si>
  <si>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</si>
  <si>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</si>
  <si>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</si>
  <si>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</si>
  <si>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</si>
  <si>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</si>
  <si>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</si>
  <si>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</si>
  <si>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</si>
  <si>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</si>
  <si>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</si>
  <si>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</si>
  <si>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</si>
  <si>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</si>
  <si>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</si>
  <si>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</si>
  <si>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</si>
  <si>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</si>
  <si>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</si>
  <si>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</si>
  <si>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</si>
  <si>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</si>
  <si>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</si>
  <si>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</si>
  <si>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</si>
  <si>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</si>
  <si>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</si>
  <si>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</si>
  <si>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</si>
  <si>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</si>
  <si>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</si>
  <si>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</si>
  <si>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</si>
  <si>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</si>
  <si>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</si>
  <si>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</si>
  <si>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</si>
  <si>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</si>
  <si>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</si>
  <si>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</si>
  <si>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</si>
  <si>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</si>
  <si>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</si>
  <si>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</si>
  <si>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</si>
  <si>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</si>
  <si>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</si>
  <si>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</si>
  <si>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</si>
  <si>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</si>
  <si>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</si>
  <si>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</si>
  <si>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</si>
  <si>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</si>
  <si>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</si>
  <si>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</si>
  <si>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</si>
  <si>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</si>
  <si>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</si>
  <si>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</si>
  <si>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</si>
  <si>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</si>
  <si>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</si>
  <si>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</si>
  <si>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</si>
  <si>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</si>
  <si>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</si>
  <si>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</si>
  <si>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</si>
  <si>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</si>
  <si>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</si>
  <si>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</si>
  <si>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</si>
  <si>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</si>
  <si>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</si>
  <si>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</si>
  <si>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</si>
  <si>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</si>
  <si>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</si>
  <si>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</si>
  <si>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</si>
  <si>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</si>
  <si>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</si>
  <si>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</si>
  <si>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</si>
  <si>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</si>
  <si>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</si>
  <si>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</si>
  <si>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</si>
  <si>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</si>
  <si>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</si>
  <si>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</si>
  <si>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</si>
  <si>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</si>
  <si>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</si>
  <si>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</si>
  <si>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</si>
  <si>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</si>
  <si>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</si>
  <si>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</si>
  <si>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</si>
  <si>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</si>
  <si>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</si>
  <si>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</si>
  <si>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</si>
  <si>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</si>
  <si>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</si>
  <si>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</si>
  <si>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</si>
  <si>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</si>
  <si>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</si>
  <si>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</si>
  <si>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</si>
  <si>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</si>
  <si>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</si>
  <si>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</si>
  <si>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</si>
  <si>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</si>
  <si>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</si>
  <si>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</si>
  <si>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</si>
  <si>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</si>
  <si>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</si>
  <si>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</si>
  <si>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</si>
  <si>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</si>
  <si>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</si>
  <si>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</si>
  <si>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</si>
  <si>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</si>
  <si>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</si>
  <si>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</si>
  <si>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</si>
  <si>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</si>
  <si>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</si>
  <si>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</si>
  <si>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</si>
  <si>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</si>
  <si>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</si>
  <si>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</si>
  <si>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</si>
  <si>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</si>
  <si>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</si>
  <si>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</si>
  <si>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</si>
  <si>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</si>
  <si>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</si>
  <si>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</si>
  <si>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</si>
  <si>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</si>
  <si>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</si>
  <si>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</si>
  <si>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</si>
  <si>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</si>
  <si>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</si>
  <si>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</si>
  <si>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</si>
  <si>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</si>
  <si>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</si>
  <si>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</si>
  <si>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</si>
  <si>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</si>
  <si>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</si>
  <si>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</si>
  <si>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</si>
  <si>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</si>
  <si>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</si>
  <si>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</si>
  <si>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</si>
  <si>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</si>
  <si>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</si>
  <si>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</si>
  <si>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</si>
  <si>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</si>
  <si>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</si>
  <si>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</si>
  <si>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</si>
  <si>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</si>
  <si>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</si>
  <si>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</si>
  <si>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</si>
  <si>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</si>
  <si>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</si>
  <si>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</si>
  <si>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</si>
  <si>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</si>
  <si>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</si>
  <si>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</si>
  <si>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</si>
  <si>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</si>
  <si>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</si>
  <si>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</si>
  <si>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</si>
  <si>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</si>
  <si>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</si>
  <si>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</si>
  <si>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</si>
  <si>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</si>
  <si>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</si>
  <si>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</si>
  <si>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</si>
  <si>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</si>
  <si>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</si>
  <si>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</si>
  <si>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</si>
  <si>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</si>
  <si>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</si>
  <si>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</si>
  <si>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</si>
  <si>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</si>
  <si>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</si>
  <si>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</si>
  <si>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</si>
  <si>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</si>
  <si>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</si>
  <si>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</si>
  <si>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</si>
  <si>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</si>
  <si>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</si>
  <si>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</si>
  <si>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</si>
  <si>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</si>
  <si>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</si>
  <si>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</si>
  <si>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</si>
  <si>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</si>
  <si>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</si>
  <si>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</si>
  <si>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</si>
  <si>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</si>
  <si>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</si>
  <si>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</si>
  <si>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</si>
  <si>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</si>
  <si>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</si>
  <si>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</si>
  <si>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</si>
  <si>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</si>
  <si>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</si>
  <si>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</si>
  <si>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</si>
  <si>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</si>
  <si>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</si>
  <si>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</si>
  <si>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</si>
  <si>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</si>
  <si>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</si>
  <si>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</si>
  <si>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</si>
  <si>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</si>
  <si>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</si>
  <si>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</si>
  <si>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</si>
  <si>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</si>
  <si>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</si>
  <si>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</si>
  <si>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</si>
  <si>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</si>
  <si>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</si>
  <si>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</si>
  <si>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</si>
  <si>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</si>
  <si>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</si>
  <si>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</si>
  <si>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</si>
  <si>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</si>
  <si>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</si>
  <si>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</si>
  <si>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</si>
  <si>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</si>
  <si>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</si>
  <si>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</si>
  <si>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</si>
  <si>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</si>
  <si>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</si>
  <si>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</si>
  <si>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</si>
  <si>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</si>
  <si>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</si>
  <si>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</si>
  <si>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</si>
  <si>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</si>
  <si>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</si>
  <si>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</si>
  <si>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</si>
  <si>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</si>
  <si>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</si>
  <si>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</si>
  <si>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</si>
  <si>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</si>
  <si>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</si>
  <si>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</si>
  <si>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</si>
  <si>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</si>
  <si>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</si>
  <si>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</si>
  <si>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</si>
  <si>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</si>
  <si>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</si>
  <si>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</si>
  <si>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</si>
  <si>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</si>
  <si>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</si>
  <si>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</si>
  <si>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</si>
  <si>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</si>
  <si>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</si>
  <si>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</si>
  <si>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</si>
  <si>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</si>
  <si>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</si>
  <si>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</si>
  <si>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</si>
  <si>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</si>
  <si>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</si>
  <si>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</si>
  <si>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</si>
  <si>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</si>
  <si>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</si>
  <si>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</si>
  <si>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</si>
  <si>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</si>
  <si>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</si>
  <si>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</si>
  <si>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</si>
  <si>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</si>
  <si>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</si>
  <si>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</si>
  <si>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</si>
  <si>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</si>
  <si>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</si>
  <si>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</si>
  <si>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</si>
  <si>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</si>
  <si>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</si>
  <si>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</si>
  <si>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</si>
  <si>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</si>
  <si>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</si>
  <si>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</si>
  <si>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</si>
  <si>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</si>
  <si>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</si>
  <si>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</si>
  <si>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</si>
  <si>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</si>
  <si>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</si>
  <si>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</si>
  <si>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</si>
  <si>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</si>
  <si>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</si>
  <si>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</si>
  <si>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</si>
  <si>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</si>
  <si>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</si>
  <si>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</si>
  <si>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</si>
  <si>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</si>
  <si>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</si>
  <si>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</si>
  <si>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</si>
  <si>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</si>
  <si>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</si>
  <si>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</si>
  <si>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</si>
  <si>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</si>
  <si>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</si>
  <si>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</si>
  <si>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</si>
  <si>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</si>
  <si>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</si>
  <si>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</si>
  <si>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</si>
  <si>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</si>
  <si>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</si>
  <si>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</si>
  <si>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</si>
  <si>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</si>
  <si>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</si>
  <si>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</si>
  <si>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</si>
  <si>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</si>
  <si>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</si>
  <si>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</si>
  <si>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</si>
  <si>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</si>
  <si>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</si>
  <si>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</si>
  <si>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</si>
  <si>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</si>
  <si>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</si>
  <si>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</si>
  <si>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</si>
  <si>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</si>
  <si>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</si>
  <si>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</si>
  <si>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</si>
  <si>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</si>
  <si>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</si>
  <si>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</si>
  <si>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</si>
  <si>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</si>
  <si>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</si>
  <si>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</si>
  <si>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</si>
  <si>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</si>
  <si>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</si>
  <si>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</si>
  <si>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</si>
  <si>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</si>
  <si>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</si>
  <si>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</si>
  <si>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</si>
  <si>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</si>
  <si>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</si>
  <si>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</si>
  <si>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</si>
  <si>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</si>
  <si>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</si>
  <si>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</si>
  <si>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</si>
  <si>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</si>
  <si>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</si>
  <si>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</si>
  <si>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</si>
  <si>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</si>
  <si>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</si>
  <si>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</si>
  <si>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</si>
  <si>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</si>
  <si>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</si>
  <si>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</si>
  <si>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</si>
  <si>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</si>
  <si>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</si>
  <si>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</si>
  <si>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</si>
  <si>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</si>
  <si>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</si>
  <si>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</si>
  <si>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</si>
  <si>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</si>
  <si>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</si>
  <si>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</si>
  <si>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</si>
  <si>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</si>
  <si>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</si>
  <si>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</si>
  <si>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</si>
  <si>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</si>
  <si>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</si>
  <si>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</si>
  <si>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</si>
  <si>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</si>
  <si>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</si>
  <si>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</si>
  <si>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</si>
  <si>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</si>
  <si>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</si>
  <si>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</si>
  <si>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</si>
  <si>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</si>
  <si>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</si>
  <si>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</si>
  <si>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</si>
  <si>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</si>
  <si>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</si>
  <si>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</si>
  <si>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</si>
  <si>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</si>
  <si>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</si>
  <si>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</si>
  <si>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</si>
  <si>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</si>
  <si>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</si>
  <si>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</si>
  <si>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</si>
  <si>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</si>
  <si>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</si>
  <si>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</si>
  <si>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</si>
  <si>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</si>
  <si>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</si>
  <si>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</si>
  <si>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</si>
  <si>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</si>
  <si>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</si>
  <si>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</si>
  <si>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</si>
  <si>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</si>
  <si>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</si>
  <si>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</si>
  <si>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</si>
  <si>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</si>
  <si>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</si>
  <si>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</si>
  <si>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</si>
  <si>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</si>
  <si>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</si>
  <si>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</si>
  <si>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</si>
  <si>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</si>
  <si>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</si>
  <si>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</si>
  <si>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</si>
  <si>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</si>
  <si>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</si>
  <si>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</si>
  <si>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</si>
  <si>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</si>
  <si>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</si>
  <si>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</si>
  <si>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</si>
  <si>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</si>
  <si>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</si>
  <si>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</si>
  <si>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</si>
  <si>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</si>
  <si>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</si>
  <si>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</si>
  <si>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</si>
  <si>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</si>
  <si>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</si>
  <si>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</si>
  <si>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</si>
  <si>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</si>
  <si>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</si>
  <si>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</si>
  <si>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</si>
  <si>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</si>
  <si>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</si>
  <si>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</si>
  <si>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</si>
  <si>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</si>
  <si>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</si>
  <si>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</si>
  <si>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</si>
  <si>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</si>
  <si>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</si>
  <si>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</si>
  <si>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</si>
  <si>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</si>
  <si>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</si>
  <si>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</si>
  <si>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</si>
  <si>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</si>
  <si>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</si>
  <si>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</si>
  <si>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</si>
  <si>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</si>
  <si>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</si>
  <si>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</si>
  <si>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</si>
  <si>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</si>
  <si>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</si>
  <si>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</si>
  <si>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</si>
  <si>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</si>
  <si>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</si>
  <si>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</si>
  <si>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</si>
  <si>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</si>
  <si>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</si>
  <si>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</si>
  <si>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</si>
  <si>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</si>
  <si>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</si>
  <si>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</si>
  <si>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</si>
  <si>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</si>
  <si>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</si>
  <si>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</si>
  <si>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</si>
  <si>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</si>
  <si>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</si>
  <si>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</si>
  <si>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</si>
  <si>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</si>
  <si>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</si>
  <si>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</si>
  <si>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</si>
  <si>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</si>
  <si>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</si>
  <si>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</si>
  <si>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</si>
  <si>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</si>
  <si>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</si>
  <si>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</si>
  <si>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</si>
  <si>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</si>
  <si>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</si>
  <si>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</si>
  <si>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</si>
  <si>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</si>
  <si>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</si>
  <si>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</si>
  <si>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</si>
  <si>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</si>
  <si>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</si>
  <si>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</si>
  <si>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</si>
  <si>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</si>
  <si>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</si>
  <si>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</si>
  <si>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</si>
  <si>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</si>
  <si>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</si>
  <si>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</si>
  <si>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</si>
  <si>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</si>
  <si>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</si>
  <si>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</si>
  <si>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</si>
  <si>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</si>
  <si>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</si>
  <si>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</si>
  <si>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</si>
  <si>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</si>
  <si>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</si>
  <si>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</si>
  <si>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</si>
  <si>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</si>
  <si>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</si>
  <si>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</si>
  <si>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</si>
  <si>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</si>
  <si>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</si>
  <si>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</si>
  <si>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</si>
  <si>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</si>
  <si>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</si>
  <si>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</si>
  <si>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</si>
  <si>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</si>
  <si>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</si>
  <si>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</si>
  <si>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</si>
  <si>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</si>
  <si>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</si>
  <si>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</si>
  <si>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</si>
  <si>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</si>
  <si>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</si>
  <si>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</si>
  <si>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</si>
  <si>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</si>
  <si>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</si>
  <si>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</si>
  <si>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</si>
  <si>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</si>
  <si>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</si>
  <si>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</si>
  <si>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</si>
  <si>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</si>
  <si>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</si>
  <si>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</si>
  <si>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</si>
  <si>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</si>
  <si>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</si>
  <si>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</si>
  <si>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</si>
  <si>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</si>
  <si>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</si>
  <si>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</si>
  <si>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</si>
  <si>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</si>
  <si>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</si>
  <si>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</si>
  <si>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</si>
  <si>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</si>
  <si>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</si>
  <si>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</si>
  <si>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</si>
  <si>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</si>
  <si>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</si>
  <si>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</si>
  <si>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</si>
  <si>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</si>
  <si>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</si>
  <si>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</si>
  <si>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</si>
  <si>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</si>
  <si>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</si>
  <si>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</si>
  <si>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</si>
  <si>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</si>
  <si>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</si>
  <si>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</si>
  <si>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</si>
  <si>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</si>
  <si>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</si>
  <si>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</si>
  <si>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</si>
  <si>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</si>
  <si>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</si>
  <si>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</si>
  <si>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</si>
  <si>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</si>
  <si>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</si>
  <si>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</si>
  <si>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</si>
  <si>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</si>
  <si>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</si>
  <si>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</si>
  <si>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</si>
  <si>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</si>
  <si>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</si>
  <si>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</si>
  <si>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</si>
  <si>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</si>
  <si>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</si>
  <si>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</si>
  <si>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</si>
  <si>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</si>
  <si>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</si>
  <si>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</si>
  <si>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</si>
  <si>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</si>
  <si>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</si>
  <si>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</si>
  <si>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</si>
  <si>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</si>
  <si>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</si>
  <si>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</si>
  <si>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</si>
  <si>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</si>
  <si>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</si>
  <si>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</si>
  <si>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</si>
  <si>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</si>
  <si>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</si>
  <si>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</si>
  <si>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</si>
  <si>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</si>
  <si>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</si>
  <si>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</si>
  <si>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</si>
  <si>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</si>
  <si>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</si>
  <si>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</si>
  <si>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</si>
  <si>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</si>
  <si>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</si>
  <si>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</si>
  <si>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</si>
  <si>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</si>
  <si>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</si>
  <si>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</si>
  <si>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</si>
  <si>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</si>
  <si>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</si>
  <si>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</si>
  <si>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</si>
  <si>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</si>
  <si>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</si>
  <si>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</si>
  <si>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</si>
  <si>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</si>
  <si>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</si>
  <si>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</si>
  <si>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</si>
  <si>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</si>
  <si>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</si>
  <si>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</si>
  <si>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</si>
  <si>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</si>
  <si>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</si>
  <si>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</si>
  <si>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</si>
  <si>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</si>
  <si>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</si>
  <si>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</si>
  <si>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</si>
  <si>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</si>
  <si>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</si>
  <si>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</si>
  <si>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</si>
  <si>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</si>
  <si>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</si>
  <si>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</si>
  <si>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</si>
  <si>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</si>
  <si>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</si>
  <si>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</si>
  <si>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</si>
  <si>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</si>
  <si>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</si>
  <si>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</si>
  <si>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</si>
  <si>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</si>
  <si>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</si>
  <si>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</si>
  <si>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</si>
  <si>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</si>
  <si>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</si>
  <si>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</si>
  <si>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</si>
  <si>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</si>
  <si>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</si>
  <si>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</si>
  <si>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</si>
  <si>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</si>
  <si>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</si>
  <si>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</si>
  <si>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</si>
  <si>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</si>
  <si>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</si>
  <si>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</si>
  <si>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</si>
  <si>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</si>
  <si>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</si>
  <si>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</si>
  <si>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</si>
  <si>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</si>
  <si>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</si>
  <si>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</si>
  <si>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</si>
  <si>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</si>
  <si>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</si>
  <si>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</si>
  <si>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</si>
  <si>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</si>
  <si>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</si>
  <si>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</si>
  <si>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</si>
  <si>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</si>
  <si>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</si>
  <si>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</si>
  <si>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</si>
  <si>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</si>
  <si>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</si>
  <si>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</si>
  <si>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</si>
  <si>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</si>
  <si>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</si>
  <si>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</si>
  <si>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</si>
  <si>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</si>
  <si>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</si>
  <si>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</si>
  <si>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</si>
  <si>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</si>
  <si>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</si>
  <si>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</si>
  <si>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</si>
  <si>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</si>
  <si>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</si>
  <si>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</si>
  <si>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</si>
  <si>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</si>
  <si>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</si>
  <si>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</si>
  <si>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</si>
  <si>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</si>
  <si>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</si>
  <si>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</si>
  <si>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</si>
  <si>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</si>
  <si>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</si>
  <si>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</si>
  <si>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</si>
  <si>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</si>
  <si>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</si>
  <si>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</si>
  <si>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</si>
  <si>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</si>
  <si>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</si>
  <si>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</si>
  <si>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</si>
  <si>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</si>
  <si>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</si>
  <si>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</si>
  <si>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</si>
  <si>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</si>
  <si>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</si>
  <si>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</si>
  <si>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</si>
  <si>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</si>
  <si>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</si>
  <si>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</si>
  <si>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</si>
  <si>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</si>
  <si>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</si>
  <si>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</si>
  <si>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</si>
  <si>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</si>
  <si>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</si>
  <si>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</si>
  <si>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</si>
  <si>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</si>
  <si>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</si>
  <si>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</si>
  <si>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</si>
  <si>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</si>
  <si>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</si>
  <si>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</si>
  <si>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</si>
  <si>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</si>
  <si>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</si>
  <si>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</si>
  <si>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</si>
  <si>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</si>
  <si>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</si>
  <si>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</si>
  <si>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</si>
  <si>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</si>
  <si>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</si>
  <si>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</si>
  <si>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</si>
  <si>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</si>
  <si>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</si>
  <si>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</si>
  <si>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</si>
  <si>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</si>
  <si>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</si>
  <si>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</si>
  <si>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</si>
  <si>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</si>
  <si>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</si>
  <si>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</si>
  <si>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</si>
  <si>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</si>
  <si>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</si>
  <si>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</si>
  <si>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</si>
  <si>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</si>
  <si>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</si>
  <si>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</si>
  <si>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</si>
  <si>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</si>
  <si>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</si>
  <si>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</si>
  <si>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</si>
  <si>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</si>
  <si>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</si>
  <si>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</si>
  <si>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</si>
  <si>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</si>
  <si>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</si>
  <si>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</si>
  <si>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</si>
  <si>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</si>
  <si>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</si>
  <si>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</si>
  <si>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</si>
  <si>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</si>
  <si>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</si>
  <si>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</si>
  <si>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</si>
  <si>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</si>
  <si>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</si>
  <si>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</si>
  <si>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</si>
  <si>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</si>
  <si>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</si>
  <si>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</si>
  <si>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</si>
  <si>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</si>
  <si>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</si>
  <si>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</si>
  <si>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</si>
  <si>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</si>
  <si>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</si>
  <si>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</si>
  <si>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2013
 Value Within Range</t>
  </si>
  <si>
    <t>State Specific Validation Tables, 2013</t>
  </si>
  <si>
    <t>2012
Value Within Range</t>
  </si>
  <si>
    <t>% Change 2012 - 
2013</t>
  </si>
  <si>
    <t>2011-2013 MAX OT Validation Table</t>
  </si>
  <si>
    <t>2011 
Value Within Range</t>
  </si>
  <si>
    <t>% Change 2011 -
 2012</t>
  </si>
  <si>
    <t>2011-2013 MAX PS Validation Table</t>
  </si>
  <si>
    <t>2011-2013 MAX RX Validation Table</t>
  </si>
  <si>
    <t>2011-2013 MAX LT Validation Table</t>
  </si>
  <si>
    <t>2011-2013 MAX IP Validation Table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</si>
  <si>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</si>
  <si>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</si>
  <si>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</si>
  <si>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</si>
  <si>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</si>
  <si>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</si>
  <si>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</si>
  <si>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</si>
  <si>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</si>
  <si>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</si>
  <si>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</si>
  <si>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</si>
  <si>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</si>
  <si>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</si>
  <si>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State: MI</t>
  </si>
  <si>
    <t>Div by 0</t>
  </si>
  <si>
    <t>Mathematica Policy Research
1100 1st Street, NE
12th Floor
Washington, DC 20002-4221
Project Director: Susan Williams
Reference Number: 50160.210
Contract Number: HHSM-500-2014-00034I
Task Order: HHSM-500-T0007</t>
  </si>
  <si>
    <t>June 30, 2016</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</si>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</sst>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7">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2" zoomScaleNormal="100" workbookViewId="0">
      <selection activeCell="A11" sqref="A11"/>
    </sheetView>
  </sheetViews>
  <sheetFormatPr defaultRowHeight="12.5" x14ac:dyDescent="0.25"/>
  <cols>
    <col min="1" max="1" width="106.54296875" customWidth="1"/>
    <col min="2" max="9" width="9.1796875" customWidth="1"/>
  </cols>
  <sheetData>
    <row r="1" spans="1:1" ht="77.25" customHeight="1" x14ac:dyDescent="0.35">
      <c r="A1" s="105" t="s">
        <v>1633</v>
      </c>
    </row>
    <row r="2" spans="1:1" ht="14.5" x14ac:dyDescent="0.35">
      <c r="A2" s="105" t="s">
        <v>648</v>
      </c>
    </row>
    <row r="3" spans="1:1" ht="28.5" x14ac:dyDescent="0.8">
      <c r="A3" s="106" t="s">
        <v>1634</v>
      </c>
    </row>
    <row r="4" spans="1:1" ht="28.5" x14ac:dyDescent="0.8">
      <c r="A4" s="106" t="s">
        <v>1719</v>
      </c>
    </row>
    <row r="5" spans="1:1" ht="17.5" x14ac:dyDescent="0.35">
      <c r="A5" s="107" t="s">
        <v>1746</v>
      </c>
    </row>
    <row r="6" spans="1:1" ht="16.5" customHeight="1" x14ac:dyDescent="0.25">
      <c r="A6" s="108" t="s">
        <v>648</v>
      </c>
    </row>
    <row r="7" spans="1:1" ht="14" x14ac:dyDescent="0.4">
      <c r="A7" s="109" t="s">
        <v>1635</v>
      </c>
    </row>
    <row r="8" spans="1:1" ht="62.15" customHeight="1" x14ac:dyDescent="0.25">
      <c r="A8" s="110" t="s">
        <v>1636</v>
      </c>
    </row>
    <row r="9" spans="1:1" x14ac:dyDescent="0.25">
      <c r="A9" s="111" t="s">
        <v>648</v>
      </c>
    </row>
    <row r="10" spans="1:1" ht="14" x14ac:dyDescent="0.4">
      <c r="A10" s="109" t="s">
        <v>1637</v>
      </c>
    </row>
    <row r="11" spans="1:1" ht="95.15" customHeight="1" x14ac:dyDescent="0.25">
      <c r="A11" s="112" t="s">
        <v>1745</v>
      </c>
    </row>
    <row r="12" spans="1:1" x14ac:dyDescent="0.25">
      <c r="A12" s="113" t="s">
        <v>1731</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1727</v>
      </c>
      <c r="B1" s="125"/>
      <c r="C1" s="125"/>
      <c r="D1" s="125"/>
      <c r="E1" s="125"/>
      <c r="F1" s="125"/>
      <c r="G1" s="125"/>
      <c r="H1" s="125"/>
      <c r="I1" s="125"/>
      <c r="J1" s="125"/>
      <c r="K1" s="126"/>
    </row>
    <row r="2" spans="1:11" ht="13" x14ac:dyDescent="0.3">
      <c r="A2" s="130" t="s">
        <v>1581</v>
      </c>
      <c r="B2" s="131"/>
      <c r="C2" s="131"/>
      <c r="D2" s="131"/>
      <c r="E2" s="131"/>
      <c r="F2" s="131"/>
      <c r="G2" s="131"/>
      <c r="H2" s="131"/>
      <c r="I2" s="131"/>
      <c r="J2" s="131"/>
      <c r="K2" s="132"/>
    </row>
    <row r="3" spans="1:11" ht="13" x14ac:dyDescent="0.3">
      <c r="A3" s="130" t="s">
        <v>1743</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0" t="s">
        <v>12</v>
      </c>
      <c r="B6" s="89" t="s">
        <v>213</v>
      </c>
      <c r="C6" s="34">
        <v>32894</v>
      </c>
      <c r="D6" s="9" t="str">
        <f>IF($B6="N/A","N/A",IF(C6&lt;0,"No","Yes"))</f>
        <v>N/A</v>
      </c>
      <c r="E6" s="34">
        <v>31187</v>
      </c>
      <c r="F6" s="9" t="str">
        <f>IF($B6="N/A","N/A",IF(E6&lt;0,"No","Yes"))</f>
        <v>N/A</v>
      </c>
      <c r="G6" s="34">
        <v>36467</v>
      </c>
      <c r="H6" s="9" t="str">
        <f>IF($B6="N/A","N/A",IF(G6&lt;0,"No","Yes"))</f>
        <v>N/A</v>
      </c>
      <c r="I6" s="10">
        <v>-5.19</v>
      </c>
      <c r="J6" s="10">
        <v>16.93</v>
      </c>
      <c r="K6" s="9" t="str">
        <f t="shared" ref="K6:K11" si="0">IF(J6="Div by 0", "N/A", IF(J6="N/A","N/A", IF(J6&gt;30, "No", IF(J6&lt;-30, "No", "Yes"))))</f>
        <v>Yes</v>
      </c>
    </row>
    <row r="7" spans="1:11" x14ac:dyDescent="0.25">
      <c r="A7" s="70" t="s">
        <v>443</v>
      </c>
      <c r="B7" s="89" t="s">
        <v>213</v>
      </c>
      <c r="C7" s="9">
        <v>2.9853468718</v>
      </c>
      <c r="D7" s="9" t="str">
        <f t="shared" ref="D7:D11" si="1">IF($B7="N/A","N/A",IF(C7&lt;0,"No","Yes"))</f>
        <v>N/A</v>
      </c>
      <c r="E7" s="9">
        <v>4.8417609902000001</v>
      </c>
      <c r="F7" s="9" t="str">
        <f t="shared" ref="F7:F11" si="2">IF($B7="N/A","N/A",IF(E7&lt;0,"No","Yes"))</f>
        <v>N/A</v>
      </c>
      <c r="G7" s="9">
        <v>7.2311953273</v>
      </c>
      <c r="H7" s="9" t="str">
        <f t="shared" ref="H7:H11" si="3">IF($B7="N/A","N/A",IF(G7&lt;0,"No","Yes"))</f>
        <v>N/A</v>
      </c>
      <c r="I7" s="10">
        <v>62.18</v>
      </c>
      <c r="J7" s="10">
        <v>49.35</v>
      </c>
      <c r="K7" s="9" t="str">
        <f t="shared" si="0"/>
        <v>No</v>
      </c>
    </row>
    <row r="8" spans="1:11" x14ac:dyDescent="0.25">
      <c r="A8" s="70" t="s">
        <v>444</v>
      </c>
      <c r="B8" s="89" t="s">
        <v>213</v>
      </c>
      <c r="C8" s="9">
        <v>39.46920411</v>
      </c>
      <c r="D8" s="9" t="str">
        <f t="shared" si="1"/>
        <v>N/A</v>
      </c>
      <c r="E8" s="9">
        <v>45.028377208000002</v>
      </c>
      <c r="F8" s="9" t="str">
        <f t="shared" si="2"/>
        <v>N/A</v>
      </c>
      <c r="G8" s="9">
        <v>51.476677543999998</v>
      </c>
      <c r="H8" s="9" t="str">
        <f t="shared" si="3"/>
        <v>N/A</v>
      </c>
      <c r="I8" s="10">
        <v>14.08</v>
      </c>
      <c r="J8" s="10">
        <v>14.32</v>
      </c>
      <c r="K8" s="9" t="str">
        <f t="shared" si="0"/>
        <v>Yes</v>
      </c>
    </row>
    <row r="9" spans="1:11" x14ac:dyDescent="0.25">
      <c r="A9" s="70" t="s">
        <v>445</v>
      </c>
      <c r="B9" s="89" t="s">
        <v>213</v>
      </c>
      <c r="C9" s="9">
        <v>32.306803672000001</v>
      </c>
      <c r="D9" s="9" t="str">
        <f t="shared" si="1"/>
        <v>N/A</v>
      </c>
      <c r="E9" s="9">
        <v>32.561644274999999</v>
      </c>
      <c r="F9" s="9" t="str">
        <f t="shared" si="2"/>
        <v>N/A</v>
      </c>
      <c r="G9" s="9">
        <v>23.810568458999999</v>
      </c>
      <c r="H9" s="9" t="str">
        <f t="shared" si="3"/>
        <v>N/A</v>
      </c>
      <c r="I9" s="10">
        <v>0.78879999999999995</v>
      </c>
      <c r="J9" s="10">
        <v>-26.9</v>
      </c>
      <c r="K9" s="9" t="str">
        <f t="shared" si="0"/>
        <v>Yes</v>
      </c>
    </row>
    <row r="10" spans="1:11" x14ac:dyDescent="0.25">
      <c r="A10" s="70" t="s">
        <v>446</v>
      </c>
      <c r="B10" s="89" t="s">
        <v>213</v>
      </c>
      <c r="C10" s="9">
        <v>14.577126528000001</v>
      </c>
      <c r="D10" s="9" t="str">
        <f t="shared" si="1"/>
        <v>N/A</v>
      </c>
      <c r="E10" s="9">
        <v>5.0886587360000002</v>
      </c>
      <c r="F10" s="9" t="str">
        <f t="shared" si="2"/>
        <v>N/A</v>
      </c>
      <c r="G10" s="9">
        <v>6.3098143527000001</v>
      </c>
      <c r="H10" s="9" t="str">
        <f t="shared" si="3"/>
        <v>N/A</v>
      </c>
      <c r="I10" s="10">
        <v>-65.099999999999994</v>
      </c>
      <c r="J10" s="10">
        <v>24</v>
      </c>
      <c r="K10" s="9" t="str">
        <f t="shared" si="0"/>
        <v>Yes</v>
      </c>
    </row>
    <row r="11" spans="1:11" x14ac:dyDescent="0.25">
      <c r="A11" s="70" t="s">
        <v>204</v>
      </c>
      <c r="B11" s="89" t="s">
        <v>213</v>
      </c>
      <c r="C11" s="9">
        <v>0</v>
      </c>
      <c r="D11" s="9" t="str">
        <f t="shared" si="1"/>
        <v>N/A</v>
      </c>
      <c r="E11" s="9">
        <v>67.338955334000005</v>
      </c>
      <c r="F11" s="9" t="str">
        <f t="shared" si="2"/>
        <v>N/A</v>
      </c>
      <c r="G11" s="9">
        <v>81.095236788999998</v>
      </c>
      <c r="H11" s="9" t="str">
        <f t="shared" si="3"/>
        <v>N/A</v>
      </c>
      <c r="I11" s="10" t="s">
        <v>1744</v>
      </c>
      <c r="J11" s="10">
        <v>20.43</v>
      </c>
      <c r="K11" s="9" t="str">
        <f t="shared" si="0"/>
        <v>Yes</v>
      </c>
    </row>
    <row r="12" spans="1:11" x14ac:dyDescent="0.25">
      <c r="A12" s="70" t="s">
        <v>652</v>
      </c>
      <c r="B12" s="89" t="s">
        <v>213</v>
      </c>
      <c r="C12" s="9">
        <v>41.238523743000002</v>
      </c>
      <c r="D12" s="9" t="str">
        <f t="shared" ref="D12:D23" si="4">IF($B12="N/A","N/A",IF(C12&lt;0,"No","Yes"))</f>
        <v>N/A</v>
      </c>
      <c r="E12" s="9">
        <v>46.346234008000003</v>
      </c>
      <c r="F12" s="9" t="str">
        <f t="shared" ref="F12:F23" si="5">IF($B12="N/A","N/A",IF(E12&lt;0,"No","Yes"))</f>
        <v>N/A</v>
      </c>
      <c r="G12" s="9">
        <v>64.669427153000001</v>
      </c>
      <c r="H12" s="9" t="str">
        <f t="shared" ref="H12:H23" si="6">IF($B12="N/A","N/A",IF(G12&lt;0,"No","Yes"))</f>
        <v>N/A</v>
      </c>
      <c r="I12" s="10">
        <v>12.39</v>
      </c>
      <c r="J12" s="10">
        <v>39.54</v>
      </c>
      <c r="K12" s="9" t="str">
        <f t="shared" ref="K12:K23" si="7">IF(J12="Div by 0", "N/A", IF(J12="N/A","N/A", IF(J12&gt;30, "No", IF(J12&lt;-30, "No", "Yes"))))</f>
        <v>No</v>
      </c>
    </row>
    <row r="13" spans="1:11" x14ac:dyDescent="0.25">
      <c r="A13" s="70" t="s">
        <v>651</v>
      </c>
      <c r="B13" s="89" t="s">
        <v>213</v>
      </c>
      <c r="C13" s="9">
        <v>59.734611131999998</v>
      </c>
      <c r="D13" s="9" t="str">
        <f t="shared" si="4"/>
        <v>N/A</v>
      </c>
      <c r="E13" s="9">
        <v>84.246575342</v>
      </c>
      <c r="F13" s="9" t="str">
        <f t="shared" si="5"/>
        <v>N/A</v>
      </c>
      <c r="G13" s="9">
        <v>87.372259678999995</v>
      </c>
      <c r="H13" s="9" t="str">
        <f t="shared" si="6"/>
        <v>N/A</v>
      </c>
      <c r="I13" s="10">
        <v>41.03</v>
      </c>
      <c r="J13" s="10">
        <v>3.71</v>
      </c>
      <c r="K13" s="9" t="str">
        <f t="shared" si="7"/>
        <v>Yes</v>
      </c>
    </row>
    <row r="14" spans="1:11" x14ac:dyDescent="0.25">
      <c r="A14" s="70" t="s">
        <v>852</v>
      </c>
      <c r="B14" s="89" t="s">
        <v>213</v>
      </c>
      <c r="C14" s="10">
        <v>3.9885227692999998</v>
      </c>
      <c r="D14" s="9" t="str">
        <f t="shared" si="4"/>
        <v>N/A</v>
      </c>
      <c r="E14" s="10">
        <v>3.8501272892</v>
      </c>
      <c r="F14" s="9" t="str">
        <f t="shared" si="5"/>
        <v>N/A</v>
      </c>
      <c r="G14" s="10">
        <v>3.3728706625</v>
      </c>
      <c r="H14" s="9" t="str">
        <f t="shared" si="6"/>
        <v>N/A</v>
      </c>
      <c r="I14" s="10">
        <v>-3.47</v>
      </c>
      <c r="J14" s="10">
        <v>-12.4</v>
      </c>
      <c r="K14" s="9" t="str">
        <f t="shared" si="7"/>
        <v>Yes</v>
      </c>
    </row>
    <row r="15" spans="1:11" x14ac:dyDescent="0.25">
      <c r="A15" s="70" t="s">
        <v>653</v>
      </c>
      <c r="B15" s="89" t="s">
        <v>213</v>
      </c>
      <c r="C15" s="9">
        <v>3.0400681E-3</v>
      </c>
      <c r="D15" s="9" t="str">
        <f t="shared" si="4"/>
        <v>N/A</v>
      </c>
      <c r="E15" s="9">
        <v>3.2064642000000001E-3</v>
      </c>
      <c r="F15" s="9" t="str">
        <f t="shared" si="5"/>
        <v>N/A</v>
      </c>
      <c r="G15" s="9">
        <v>2.7422052999999998E-3</v>
      </c>
      <c r="H15" s="9" t="str">
        <f t="shared" si="6"/>
        <v>N/A</v>
      </c>
      <c r="I15" s="10">
        <v>5.4729999999999999</v>
      </c>
      <c r="J15" s="10">
        <v>-14.5</v>
      </c>
      <c r="K15" s="9" t="str">
        <f t="shared" si="7"/>
        <v>Yes</v>
      </c>
    </row>
    <row r="16" spans="1:11" x14ac:dyDescent="0.25">
      <c r="A16" s="70" t="s">
        <v>370</v>
      </c>
      <c r="B16" s="89" t="s">
        <v>213</v>
      </c>
      <c r="C16" s="9">
        <v>0</v>
      </c>
      <c r="D16" s="9" t="str">
        <f t="shared" si="4"/>
        <v>N/A</v>
      </c>
      <c r="E16" s="9">
        <v>0</v>
      </c>
      <c r="F16" s="9" t="str">
        <f t="shared" si="5"/>
        <v>N/A</v>
      </c>
      <c r="G16" s="9">
        <v>0</v>
      </c>
      <c r="H16" s="9" t="str">
        <f t="shared" si="6"/>
        <v>N/A</v>
      </c>
      <c r="I16" s="10" t="s">
        <v>1744</v>
      </c>
      <c r="J16" s="10" t="s">
        <v>1744</v>
      </c>
      <c r="K16" s="9" t="str">
        <f t="shared" si="7"/>
        <v>N/A</v>
      </c>
    </row>
    <row r="17" spans="1:11" x14ac:dyDescent="0.25">
      <c r="A17" s="70" t="s">
        <v>853</v>
      </c>
      <c r="B17" s="89" t="s">
        <v>213</v>
      </c>
      <c r="C17" s="10" t="s">
        <v>1744</v>
      </c>
      <c r="D17" s="9" t="str">
        <f t="shared" si="4"/>
        <v>N/A</v>
      </c>
      <c r="E17" s="10" t="s">
        <v>1744</v>
      </c>
      <c r="F17" s="9" t="str">
        <f t="shared" si="5"/>
        <v>N/A</v>
      </c>
      <c r="G17" s="10" t="s">
        <v>1744</v>
      </c>
      <c r="H17" s="9" t="str">
        <f t="shared" si="6"/>
        <v>N/A</v>
      </c>
      <c r="I17" s="10" t="s">
        <v>1744</v>
      </c>
      <c r="J17" s="10" t="s">
        <v>1744</v>
      </c>
      <c r="K17" s="9" t="str">
        <f t="shared" si="7"/>
        <v>N/A</v>
      </c>
    </row>
    <row r="18" spans="1:11" x14ac:dyDescent="0.25">
      <c r="A18" s="70" t="s">
        <v>654</v>
      </c>
      <c r="B18" s="89" t="s">
        <v>213</v>
      </c>
      <c r="C18" s="9">
        <v>3.9460083905999999</v>
      </c>
      <c r="D18" s="9" t="str">
        <f t="shared" si="4"/>
        <v>N/A</v>
      </c>
      <c r="E18" s="9">
        <v>4.6557860647</v>
      </c>
      <c r="F18" s="9" t="str">
        <f t="shared" si="5"/>
        <v>N/A</v>
      </c>
      <c r="G18" s="9">
        <v>3.7239147723000001</v>
      </c>
      <c r="H18" s="9" t="str">
        <f t="shared" si="6"/>
        <v>N/A</v>
      </c>
      <c r="I18" s="10">
        <v>17.989999999999998</v>
      </c>
      <c r="J18" s="10">
        <v>-20</v>
      </c>
      <c r="K18" s="9" t="str">
        <f t="shared" si="7"/>
        <v>Yes</v>
      </c>
    </row>
    <row r="19" spans="1:11" x14ac:dyDescent="0.25">
      <c r="A19" s="70" t="s">
        <v>205</v>
      </c>
      <c r="B19" s="89" t="s">
        <v>213</v>
      </c>
      <c r="C19" s="9">
        <v>21.956856703</v>
      </c>
      <c r="D19" s="9" t="str">
        <f t="shared" si="4"/>
        <v>N/A</v>
      </c>
      <c r="E19" s="9">
        <v>18.044077134999998</v>
      </c>
      <c r="F19" s="9" t="str">
        <f t="shared" si="5"/>
        <v>N/A</v>
      </c>
      <c r="G19" s="9">
        <v>55.964653902999999</v>
      </c>
      <c r="H19" s="9" t="str">
        <f t="shared" si="6"/>
        <v>N/A</v>
      </c>
      <c r="I19" s="10">
        <v>-17.8</v>
      </c>
      <c r="J19" s="10">
        <v>210.2</v>
      </c>
      <c r="K19" s="9" t="str">
        <f t="shared" si="7"/>
        <v>No</v>
      </c>
    </row>
    <row r="20" spans="1:11" x14ac:dyDescent="0.25">
      <c r="A20" s="70" t="s">
        <v>854</v>
      </c>
      <c r="B20" s="89" t="s">
        <v>213</v>
      </c>
      <c r="C20" s="10">
        <v>2.1789473683999998</v>
      </c>
      <c r="D20" s="9" t="str">
        <f t="shared" si="4"/>
        <v>N/A</v>
      </c>
      <c r="E20" s="10">
        <v>1.0534351145</v>
      </c>
      <c r="F20" s="9" t="str">
        <f t="shared" si="5"/>
        <v>N/A</v>
      </c>
      <c r="G20" s="10">
        <v>3.9184210525999998</v>
      </c>
      <c r="H20" s="9" t="str">
        <f t="shared" si="6"/>
        <v>N/A</v>
      </c>
      <c r="I20" s="10">
        <v>-51.7</v>
      </c>
      <c r="J20" s="10">
        <v>272</v>
      </c>
      <c r="K20" s="9" t="str">
        <f t="shared" si="7"/>
        <v>No</v>
      </c>
    </row>
    <row r="21" spans="1:11" x14ac:dyDescent="0.25">
      <c r="A21" s="70" t="s">
        <v>655</v>
      </c>
      <c r="B21" s="89" t="s">
        <v>213</v>
      </c>
      <c r="C21" s="9">
        <v>54.812427798000002</v>
      </c>
      <c r="D21" s="9" t="str">
        <f t="shared" si="4"/>
        <v>N/A</v>
      </c>
      <c r="E21" s="9">
        <v>48.994773463000001</v>
      </c>
      <c r="F21" s="9" t="str">
        <f t="shared" si="5"/>
        <v>N/A</v>
      </c>
      <c r="G21" s="9">
        <v>31.603915869000001</v>
      </c>
      <c r="H21" s="9" t="str">
        <f t="shared" si="6"/>
        <v>N/A</v>
      </c>
      <c r="I21" s="10">
        <v>-10.6</v>
      </c>
      <c r="J21" s="10">
        <v>-35.5</v>
      </c>
      <c r="K21" s="9" t="str">
        <f t="shared" si="7"/>
        <v>No</v>
      </c>
    </row>
    <row r="22" spans="1:11" x14ac:dyDescent="0.25">
      <c r="A22" s="70" t="s">
        <v>1697</v>
      </c>
      <c r="B22" s="89" t="s">
        <v>213</v>
      </c>
      <c r="C22" s="9">
        <v>14.847476428</v>
      </c>
      <c r="D22" s="9" t="str">
        <f t="shared" si="4"/>
        <v>N/A</v>
      </c>
      <c r="E22" s="9">
        <v>14.888743455</v>
      </c>
      <c r="F22" s="9" t="str">
        <f t="shared" si="5"/>
        <v>N/A</v>
      </c>
      <c r="G22" s="9">
        <v>18.550976138999999</v>
      </c>
      <c r="H22" s="9" t="str">
        <f t="shared" si="6"/>
        <v>N/A</v>
      </c>
      <c r="I22" s="10">
        <v>0.27789999999999998</v>
      </c>
      <c r="J22" s="10">
        <v>24.6</v>
      </c>
      <c r="K22" s="9" t="str">
        <f t="shared" si="7"/>
        <v>Yes</v>
      </c>
    </row>
    <row r="23" spans="1:11" x14ac:dyDescent="0.25">
      <c r="A23" s="70" t="s">
        <v>855</v>
      </c>
      <c r="B23" s="89" t="s">
        <v>213</v>
      </c>
      <c r="C23" s="10">
        <v>2.3866268211000001</v>
      </c>
      <c r="D23" s="9" t="str">
        <f t="shared" si="4"/>
        <v>N/A</v>
      </c>
      <c r="E23" s="10">
        <v>1.2562637363</v>
      </c>
      <c r="F23" s="9" t="str">
        <f t="shared" si="5"/>
        <v>N/A</v>
      </c>
      <c r="G23" s="10">
        <v>2.9794200187</v>
      </c>
      <c r="H23" s="9" t="str">
        <f t="shared" si="6"/>
        <v>N/A</v>
      </c>
      <c r="I23" s="10">
        <v>-47.4</v>
      </c>
      <c r="J23" s="10">
        <v>137.19999999999999</v>
      </c>
      <c r="K23" s="9" t="str">
        <f t="shared" si="7"/>
        <v>No</v>
      </c>
    </row>
    <row r="24" spans="1:11" x14ac:dyDescent="0.25">
      <c r="A24" s="70" t="s">
        <v>15</v>
      </c>
      <c r="B24" s="89" t="s">
        <v>213</v>
      </c>
      <c r="C24" s="9">
        <v>3.0400680999999999E-2</v>
      </c>
      <c r="D24" s="9" t="str">
        <f>IF($B24="N/A","N/A",IF(C24&lt;0,"No","Yes"))</f>
        <v>N/A</v>
      </c>
      <c r="E24" s="9">
        <v>9.6193926999999999E-3</v>
      </c>
      <c r="F24" s="9" t="str">
        <f>IF($B24="N/A","N/A",IF(E24&lt;0,"No","Yes"))</f>
        <v>N/A</v>
      </c>
      <c r="G24" s="9">
        <v>0</v>
      </c>
      <c r="H24" s="9" t="str">
        <f>IF($B24="N/A","N/A",IF(G24&lt;0,"No","Yes"))</f>
        <v>N/A</v>
      </c>
      <c r="I24" s="10">
        <v>-68.400000000000006</v>
      </c>
      <c r="J24" s="10">
        <v>-100</v>
      </c>
      <c r="K24" s="9" t="str">
        <f t="shared" ref="K24:K30" si="8">IF(J24="Div by 0", "N/A", IF(J24="N/A","N/A", IF(J24&gt;30, "No", IF(J24&lt;-30, "No", "Yes"))))</f>
        <v>No</v>
      </c>
    </row>
    <row r="25" spans="1:11" x14ac:dyDescent="0.25">
      <c r="A25" s="70" t="s">
        <v>159</v>
      </c>
      <c r="B25" s="89" t="s">
        <v>213</v>
      </c>
      <c r="C25" s="9">
        <v>96.704566181999994</v>
      </c>
      <c r="D25" s="9" t="str">
        <f>IF($B25="N/A","N/A",IF(C25&lt;0,"No","Yes"))</f>
        <v>N/A</v>
      </c>
      <c r="E25" s="9">
        <v>99.034854265999996</v>
      </c>
      <c r="F25" s="9" t="str">
        <f>IF($B25="N/A","N/A",IF(E25&lt;0,"No","Yes"))</f>
        <v>N/A</v>
      </c>
      <c r="G25" s="9">
        <v>99.339128527</v>
      </c>
      <c r="H25" s="9" t="str">
        <f>IF($B25="N/A","N/A",IF(G25&lt;0,"No","Yes"))</f>
        <v>N/A</v>
      </c>
      <c r="I25" s="10">
        <v>2.41</v>
      </c>
      <c r="J25" s="10">
        <v>0.30719999999999997</v>
      </c>
      <c r="K25" s="9" t="str">
        <f t="shared" si="8"/>
        <v>Yes</v>
      </c>
    </row>
    <row r="26" spans="1:11" x14ac:dyDescent="0.25">
      <c r="A26" s="70" t="s">
        <v>32</v>
      </c>
      <c r="B26" s="89" t="s">
        <v>213</v>
      </c>
      <c r="C26" s="9">
        <v>100</v>
      </c>
      <c r="D26" s="9" t="str">
        <f>IF($B26="N/A","N/A",IF(C26&lt;0,"No","Yes"))</f>
        <v>N/A</v>
      </c>
      <c r="E26" s="9">
        <v>100</v>
      </c>
      <c r="F26" s="9" t="str">
        <f>IF($B26="N/A","N/A",IF(E26&lt;0,"No","Yes"))</f>
        <v>N/A</v>
      </c>
      <c r="G26" s="9">
        <v>100</v>
      </c>
      <c r="H26" s="9" t="str">
        <f>IF($B26="N/A","N/A",IF(G26&lt;0,"No","Yes"))</f>
        <v>N/A</v>
      </c>
      <c r="I26" s="10">
        <v>0</v>
      </c>
      <c r="J26" s="10">
        <v>0</v>
      </c>
      <c r="K26" s="9" t="str">
        <f t="shared" si="8"/>
        <v>Yes</v>
      </c>
    </row>
    <row r="27" spans="1:11" x14ac:dyDescent="0.25">
      <c r="A27" s="70" t="s">
        <v>160</v>
      </c>
      <c r="B27" s="89" t="s">
        <v>213</v>
      </c>
      <c r="C27" s="9">
        <v>80.963093572999995</v>
      </c>
      <c r="D27" s="9" t="str">
        <f t="shared" ref="D27:D30" si="9">IF($B27="N/A","N/A",IF(C27&lt;0,"No","Yes"))</f>
        <v>N/A</v>
      </c>
      <c r="E27" s="9">
        <v>99.913425466000007</v>
      </c>
      <c r="F27" s="9" t="str">
        <f t="shared" ref="F27:F30" si="10">IF($B27="N/A","N/A",IF(E27&lt;0,"No","Yes"))</f>
        <v>N/A</v>
      </c>
      <c r="G27" s="9">
        <v>99.931444868</v>
      </c>
      <c r="H27" s="9" t="str">
        <f t="shared" ref="H27:H30" si="11">IF($B27="N/A","N/A",IF(G27&lt;0,"No","Yes"))</f>
        <v>N/A</v>
      </c>
      <c r="I27" s="10">
        <v>23.41</v>
      </c>
      <c r="J27" s="10">
        <v>1.7999999999999999E-2</v>
      </c>
      <c r="K27" s="9" t="str">
        <f t="shared" si="8"/>
        <v>Yes</v>
      </c>
    </row>
    <row r="28" spans="1:11" x14ac:dyDescent="0.25">
      <c r="A28" s="27" t="s">
        <v>372</v>
      </c>
      <c r="B28" s="89" t="s">
        <v>213</v>
      </c>
      <c r="C28" s="9">
        <v>27.512616283</v>
      </c>
      <c r="D28" s="9" t="str">
        <f t="shared" si="9"/>
        <v>N/A</v>
      </c>
      <c r="E28" s="9">
        <v>36.653092635</v>
      </c>
      <c r="F28" s="9" t="str">
        <f t="shared" si="10"/>
        <v>N/A</v>
      </c>
      <c r="G28" s="9">
        <v>46.836866208000004</v>
      </c>
      <c r="H28" s="9" t="str">
        <f t="shared" si="11"/>
        <v>N/A</v>
      </c>
      <c r="I28" s="10">
        <v>33.22</v>
      </c>
      <c r="J28" s="10">
        <v>27.78</v>
      </c>
      <c r="K28" s="9" t="str">
        <f t="shared" si="8"/>
        <v>Yes</v>
      </c>
    </row>
    <row r="29" spans="1:11" x14ac:dyDescent="0.25">
      <c r="A29" s="27" t="s">
        <v>374</v>
      </c>
      <c r="B29" s="89" t="s">
        <v>213</v>
      </c>
      <c r="C29" s="9">
        <v>51.735878884000002</v>
      </c>
      <c r="D29" s="9" t="str">
        <f t="shared" si="9"/>
        <v>N/A</v>
      </c>
      <c r="E29" s="9">
        <v>60.227017668000002</v>
      </c>
      <c r="F29" s="9" t="str">
        <f t="shared" si="10"/>
        <v>N/A</v>
      </c>
      <c r="G29" s="9">
        <v>49.735377190000001</v>
      </c>
      <c r="H29" s="9" t="str">
        <f t="shared" si="11"/>
        <v>N/A</v>
      </c>
      <c r="I29" s="10">
        <v>16.41</v>
      </c>
      <c r="J29" s="10">
        <v>-17.399999999999999</v>
      </c>
      <c r="K29" s="9" t="str">
        <f t="shared" si="8"/>
        <v>Yes</v>
      </c>
    </row>
    <row r="30" spans="1:11" x14ac:dyDescent="0.25">
      <c r="A30" s="27" t="s">
        <v>375</v>
      </c>
      <c r="B30" s="89" t="s">
        <v>213</v>
      </c>
      <c r="C30" s="9">
        <v>5.4721225800000002E-2</v>
      </c>
      <c r="D30" s="9" t="str">
        <f t="shared" si="9"/>
        <v>N/A</v>
      </c>
      <c r="E30" s="9">
        <v>8.3368070000000002E-2</v>
      </c>
      <c r="F30" s="9" t="str">
        <f t="shared" si="10"/>
        <v>N/A</v>
      </c>
      <c r="G30" s="9">
        <v>0.1042038007</v>
      </c>
      <c r="H30" s="9" t="str">
        <f t="shared" si="11"/>
        <v>N/A</v>
      </c>
      <c r="I30" s="10">
        <v>52.35</v>
      </c>
      <c r="J30" s="10">
        <v>24.99</v>
      </c>
      <c r="K30" s="9" t="str">
        <f t="shared" si="8"/>
        <v>Yes</v>
      </c>
    </row>
    <row r="31" spans="1:11" ht="12" customHeight="1" x14ac:dyDescent="0.25">
      <c r="A31" s="140" t="s">
        <v>1632</v>
      </c>
      <c r="B31" s="141"/>
      <c r="C31" s="141"/>
      <c r="D31" s="141"/>
      <c r="E31" s="141"/>
      <c r="F31" s="141"/>
      <c r="G31" s="141"/>
      <c r="H31" s="141"/>
      <c r="I31" s="141"/>
      <c r="J31" s="141"/>
      <c r="K31" s="142"/>
    </row>
    <row r="32" spans="1:11" x14ac:dyDescent="0.25">
      <c r="A32" s="133" t="s">
        <v>1630</v>
      </c>
      <c r="B32" s="134"/>
      <c r="C32" s="134"/>
      <c r="D32" s="134"/>
      <c r="E32" s="134"/>
      <c r="F32" s="134"/>
      <c r="G32" s="134"/>
      <c r="H32" s="134"/>
      <c r="I32" s="134"/>
      <c r="J32" s="134"/>
      <c r="K32" s="135"/>
    </row>
    <row r="33" spans="1:11" x14ac:dyDescent="0.25">
      <c r="A33" s="136" t="s">
        <v>1731</v>
      </c>
      <c r="B33" s="136"/>
      <c r="C33" s="136"/>
      <c r="D33" s="136"/>
      <c r="E33" s="136"/>
      <c r="F33" s="136"/>
      <c r="G33" s="136"/>
      <c r="H33" s="136"/>
      <c r="I33" s="136"/>
      <c r="J33" s="136"/>
      <c r="K33" s="137"/>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9"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1722</v>
      </c>
      <c r="B1" s="125"/>
      <c r="C1" s="125"/>
      <c r="D1" s="125"/>
      <c r="E1" s="125"/>
      <c r="F1" s="125"/>
      <c r="G1" s="125"/>
      <c r="H1" s="125"/>
      <c r="I1" s="125"/>
      <c r="J1" s="125"/>
      <c r="K1" s="126"/>
    </row>
    <row r="2" spans="1:11" ht="13" x14ac:dyDescent="0.3">
      <c r="A2" s="130" t="s">
        <v>1582</v>
      </c>
      <c r="B2" s="131"/>
      <c r="C2" s="131"/>
      <c r="D2" s="131"/>
      <c r="E2" s="131"/>
      <c r="F2" s="131"/>
      <c r="G2" s="131"/>
      <c r="H2" s="131"/>
      <c r="I2" s="131"/>
      <c r="J2" s="131"/>
      <c r="K2" s="132"/>
    </row>
    <row r="3" spans="1:11" ht="13" x14ac:dyDescent="0.3">
      <c r="A3" s="130" t="s">
        <v>1743</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s="26" customFormat="1" x14ac:dyDescent="0.25">
      <c r="A6" s="70" t="s">
        <v>343</v>
      </c>
      <c r="B6" s="9" t="s">
        <v>213</v>
      </c>
      <c r="C6" s="25">
        <v>7</v>
      </c>
      <c r="D6" s="9" t="s">
        <v>213</v>
      </c>
      <c r="E6" s="25">
        <v>7</v>
      </c>
      <c r="F6" s="9" t="s">
        <v>213</v>
      </c>
      <c r="G6" s="25">
        <v>7</v>
      </c>
      <c r="H6" s="9" t="s">
        <v>213</v>
      </c>
      <c r="I6" s="116" t="s">
        <v>213</v>
      </c>
      <c r="J6" s="116" t="s">
        <v>213</v>
      </c>
      <c r="K6" s="9" t="s">
        <v>213</v>
      </c>
    </row>
    <row r="7" spans="1:11" x14ac:dyDescent="0.25">
      <c r="A7" s="73" t="s">
        <v>12</v>
      </c>
      <c r="B7" s="28" t="s">
        <v>213</v>
      </c>
      <c r="C7" s="83">
        <v>115876968</v>
      </c>
      <c r="D7" s="30" t="str">
        <f>IF($B7="N/A","N/A",IF(C7&gt;15,"No",IF(C7&lt;-15,"No","Yes")))</f>
        <v>N/A</v>
      </c>
      <c r="E7" s="29">
        <v>120118269</v>
      </c>
      <c r="F7" s="30" t="str">
        <f>IF($B7="N/A","N/A",IF(E7&gt;15,"No",IF(E7&lt;-15,"No","Yes")))</f>
        <v>N/A</v>
      </c>
      <c r="G7" s="29">
        <v>133297683</v>
      </c>
      <c r="H7" s="30" t="str">
        <f>IF($B7="N/A","N/A",IF(G7&gt;15,"No",IF(G7&lt;-15,"No","Yes")))</f>
        <v>N/A</v>
      </c>
      <c r="I7" s="31">
        <v>3.66</v>
      </c>
      <c r="J7" s="31">
        <v>10.97</v>
      </c>
      <c r="K7" s="30" t="str">
        <f t="shared" ref="K7:K54" si="0">IF(J7="Div by 0", "N/A", IF(J7="N/A","N/A", IF(J7&gt;30, "No", IF(J7&lt;-30, "No", "Yes"))))</f>
        <v>Yes</v>
      </c>
    </row>
    <row r="8" spans="1:11" x14ac:dyDescent="0.25">
      <c r="A8" s="73" t="s">
        <v>362</v>
      </c>
      <c r="B8" s="28" t="s">
        <v>213</v>
      </c>
      <c r="C8" s="123">
        <v>17.526939434999999</v>
      </c>
      <c r="D8" s="30" t="str">
        <f>IF($B8="N/A","N/A",IF(C8&gt;15,"No",IF(C8&lt;-15,"No","Yes")))</f>
        <v>N/A</v>
      </c>
      <c r="E8" s="32">
        <v>16.578961855999999</v>
      </c>
      <c r="F8" s="30" t="str">
        <f>IF($B8="N/A","N/A",IF(E8&gt;15,"No",IF(E8&lt;-15,"No","Yes")))</f>
        <v>N/A</v>
      </c>
      <c r="G8" s="32">
        <v>14.016923309999999</v>
      </c>
      <c r="H8" s="30" t="str">
        <f>IF($B8="N/A","N/A",IF(G8&gt;15,"No",IF(G8&lt;-15,"No","Yes")))</f>
        <v>N/A</v>
      </c>
      <c r="I8" s="31">
        <v>-5.41</v>
      </c>
      <c r="J8" s="31">
        <v>-15.5</v>
      </c>
      <c r="K8" s="30" t="str">
        <f t="shared" si="0"/>
        <v>Yes</v>
      </c>
    </row>
    <row r="9" spans="1:11" x14ac:dyDescent="0.25">
      <c r="A9" s="73" t="s">
        <v>119</v>
      </c>
      <c r="B9" s="33" t="s">
        <v>213</v>
      </c>
      <c r="C9" s="82">
        <v>47.342183650999999</v>
      </c>
      <c r="D9" s="9" t="str">
        <f>IF($B9="N/A","N/A",IF(C9&gt;15,"No",IF(C9&lt;-15,"No","Yes")))</f>
        <v>N/A</v>
      </c>
      <c r="E9" s="9">
        <v>47.024709455</v>
      </c>
      <c r="F9" s="9" t="str">
        <f>IF($B9="N/A","N/A",IF(E9&gt;15,"No",IF(E9&lt;-15,"No","Yes")))</f>
        <v>N/A</v>
      </c>
      <c r="G9" s="9">
        <v>45.255984681999998</v>
      </c>
      <c r="H9" s="9" t="str">
        <f>IF($B9="N/A","N/A",IF(G9&gt;15,"No",IF(G9&lt;-15,"No","Yes")))</f>
        <v>N/A</v>
      </c>
      <c r="I9" s="10">
        <v>-0.67100000000000004</v>
      </c>
      <c r="J9" s="10">
        <v>-3.76</v>
      </c>
      <c r="K9" s="9" t="str">
        <f t="shared" si="0"/>
        <v>Yes</v>
      </c>
    </row>
    <row r="10" spans="1:11" x14ac:dyDescent="0.25">
      <c r="A10" s="73" t="s">
        <v>120</v>
      </c>
      <c r="B10" s="33" t="s">
        <v>213</v>
      </c>
      <c r="C10" s="82">
        <v>4.1267044500000002E-2</v>
      </c>
      <c r="D10" s="9" t="str">
        <f>IF($B10="N/A","N/A",IF(C10&gt;15,"No",IF(C10&lt;-15,"No","Yes")))</f>
        <v>N/A</v>
      </c>
      <c r="E10" s="9">
        <v>3.9462773100000001E-2</v>
      </c>
      <c r="F10" s="9" t="str">
        <f>IF($B10="N/A","N/A",IF(E10&gt;15,"No",IF(E10&lt;-15,"No","Yes")))</f>
        <v>N/A</v>
      </c>
      <c r="G10" s="9">
        <v>3.3388427300000002E-2</v>
      </c>
      <c r="H10" s="9" t="str">
        <f>IF($B10="N/A","N/A",IF(G10&gt;15,"No",IF(G10&lt;-15,"No","Yes")))</f>
        <v>N/A</v>
      </c>
      <c r="I10" s="10">
        <v>-4.37</v>
      </c>
      <c r="J10" s="10">
        <v>-15.4</v>
      </c>
      <c r="K10" s="9" t="str">
        <f t="shared" si="0"/>
        <v>Yes</v>
      </c>
    </row>
    <row r="11" spans="1:11" x14ac:dyDescent="0.25">
      <c r="A11" s="73" t="s">
        <v>856</v>
      </c>
      <c r="B11" s="33" t="s">
        <v>213</v>
      </c>
      <c r="C11" s="82">
        <v>35.089609869999997</v>
      </c>
      <c r="D11" s="9" t="str">
        <f>IF($B11="N/A","N/A",IF(C11&gt;15,"No",IF(C11&lt;-15,"No","Yes")))</f>
        <v>N/A</v>
      </c>
      <c r="E11" s="9">
        <v>36.356865915</v>
      </c>
      <c r="F11" s="9" t="str">
        <f>IF($B11="N/A","N/A",IF(E11&gt;15,"No",IF(E11&lt;-15,"No","Yes")))</f>
        <v>N/A</v>
      </c>
      <c r="G11" s="9">
        <v>40.693703581000001</v>
      </c>
      <c r="H11" s="9" t="str">
        <f>IF($B11="N/A","N/A",IF(G11&gt;15,"No",IF(G11&lt;-15,"No","Yes")))</f>
        <v>N/A</v>
      </c>
      <c r="I11" s="10">
        <v>3.6110000000000002</v>
      </c>
      <c r="J11" s="10">
        <v>11.93</v>
      </c>
      <c r="K11" s="9" t="str">
        <f t="shared" si="0"/>
        <v>Yes</v>
      </c>
    </row>
    <row r="12" spans="1:11" x14ac:dyDescent="0.25">
      <c r="A12" s="73" t="s">
        <v>857</v>
      </c>
      <c r="B12" s="84" t="s">
        <v>214</v>
      </c>
      <c r="C12" s="82">
        <v>84.056553940000001</v>
      </c>
      <c r="D12" s="9" t="str">
        <f>IF(OR($B12="N/A",$C12="N/A"),"N/A",IF(C12&gt;100,"No",IF(C12&lt;95,"No","Yes")))</f>
        <v>No</v>
      </c>
      <c r="E12" s="82">
        <v>87.561605892000003</v>
      </c>
      <c r="F12" s="9" t="str">
        <f>IF(OR($B12="N/A",$E12="N/A"),"N/A",IF(E12&gt;100,"No",IF(E12&lt;95,"No","Yes")))</f>
        <v>No</v>
      </c>
      <c r="G12" s="82">
        <v>82.870197743999995</v>
      </c>
      <c r="H12" s="9" t="str">
        <f>IF($B12="N/A","N/A",IF(G12&gt;100,"No",IF(G12&lt;95,"No","Yes")))</f>
        <v>No</v>
      </c>
      <c r="I12" s="85">
        <v>4.17</v>
      </c>
      <c r="J12" s="85">
        <v>-5.36</v>
      </c>
      <c r="K12" s="9" t="str">
        <f t="shared" si="0"/>
        <v>Yes</v>
      </c>
    </row>
    <row r="13" spans="1:11" x14ac:dyDescent="0.25">
      <c r="A13" s="73" t="s">
        <v>347</v>
      </c>
      <c r="B13" s="84" t="s">
        <v>213</v>
      </c>
      <c r="C13" s="82">
        <v>9.5533131699999996E-2</v>
      </c>
      <c r="D13" s="9" t="str">
        <f>IF($B13="N/A","N/A",IF(C13&gt;100,"No",IF(C13&lt;95,"No","Yes")))</f>
        <v>N/A</v>
      </c>
      <c r="E13" s="82">
        <v>2.4933427999999998E-3</v>
      </c>
      <c r="F13" s="9" t="str">
        <f>IF($B13="N/A","N/A",IF(E13&gt;100,"No",IF(E13&lt;95,"No","Yes")))</f>
        <v>N/A</v>
      </c>
      <c r="G13" s="82">
        <v>6.2431179999999995E-4</v>
      </c>
      <c r="H13" s="9" t="str">
        <f>IF($B13="N/A","N/A",IF(G13&gt;100,"No",IF(G13&lt;95,"No","Yes")))</f>
        <v>N/A</v>
      </c>
      <c r="I13" s="85">
        <v>-97.4</v>
      </c>
      <c r="J13" s="85">
        <v>-75</v>
      </c>
      <c r="K13" s="9" t="str">
        <f t="shared" si="0"/>
        <v>No</v>
      </c>
    </row>
    <row r="14" spans="1:11" x14ac:dyDescent="0.25">
      <c r="A14" s="73" t="s">
        <v>348</v>
      </c>
      <c r="B14" s="84" t="s">
        <v>213</v>
      </c>
      <c r="C14" s="82">
        <v>0.25580103189999998</v>
      </c>
      <c r="D14" s="9" t="str">
        <f t="shared" ref="D14" si="1">IF($B14="N/A","N/A",IF(C14&lt;0,"No","Yes"))</f>
        <v>N/A</v>
      </c>
      <c r="E14" s="82">
        <v>6.7584678999999996E-3</v>
      </c>
      <c r="F14" s="9" t="str">
        <f t="shared" ref="F14" si="2">IF($B14="N/A","N/A",IF(E14&lt;0,"No","Yes"))</f>
        <v>N/A</v>
      </c>
      <c r="G14" s="82">
        <v>5.1654548999999998E-3</v>
      </c>
      <c r="H14" s="9" t="str">
        <f t="shared" ref="H14" si="3">IF($B14="N/A","N/A",IF(G14&lt;0,"No","Yes"))</f>
        <v>N/A</v>
      </c>
      <c r="I14" s="85">
        <v>-97.4</v>
      </c>
      <c r="J14" s="85">
        <v>-23.6</v>
      </c>
      <c r="K14" s="9" t="str">
        <f t="shared" si="0"/>
        <v>Yes</v>
      </c>
    </row>
    <row r="15" spans="1:11" x14ac:dyDescent="0.25">
      <c r="A15" s="73" t="s">
        <v>858</v>
      </c>
      <c r="B15" s="84" t="s">
        <v>214</v>
      </c>
      <c r="C15" s="82">
        <v>84.600011390999995</v>
      </c>
      <c r="D15" s="9" t="str">
        <f>IF(OR($B15="N/A",$C15="N/A"),"N/A",IF(C15&gt;100,"No",IF(C15&lt;95,"No","Yes")))</f>
        <v>No</v>
      </c>
      <c r="E15" s="82">
        <v>88.455320129</v>
      </c>
      <c r="F15" s="9" t="str">
        <f>IF(OR($B15="N/A",$E15="N/A"),"N/A",IF(E15&gt;100,"No",IF(E15&lt;95,"No","Yes")))</f>
        <v>No</v>
      </c>
      <c r="G15" s="82">
        <v>83.789475382999996</v>
      </c>
      <c r="H15" s="9" t="str">
        <f>IF($B15="N/A","N/A",IF(G15&gt;100,"No",IF(G15&lt;95,"No","Yes")))</f>
        <v>No</v>
      </c>
      <c r="I15" s="85">
        <v>4.5570000000000004</v>
      </c>
      <c r="J15" s="85">
        <v>-5.27</v>
      </c>
      <c r="K15" s="9" t="str">
        <f t="shared" si="0"/>
        <v>Yes</v>
      </c>
    </row>
    <row r="16" spans="1:11" x14ac:dyDescent="0.25">
      <c r="A16" s="73" t="s">
        <v>331</v>
      </c>
      <c r="B16" s="33" t="s">
        <v>213</v>
      </c>
      <c r="C16" s="71">
        <v>20309686</v>
      </c>
      <c r="D16" s="9" t="str">
        <f>IF($B16="N/A","N/A",IF(C16&gt;15,"No",IF(C16&lt;-15,"No","Yes")))</f>
        <v>N/A</v>
      </c>
      <c r="E16" s="34">
        <v>19914362</v>
      </c>
      <c r="F16" s="9" t="str">
        <f>IF($B16="N/A","N/A",IF(E16&gt;15,"No",IF(E16&lt;-15,"No","Yes")))</f>
        <v>N/A</v>
      </c>
      <c r="G16" s="34">
        <v>18684234</v>
      </c>
      <c r="H16" s="9" t="str">
        <f>IF($B16="N/A","N/A",IF(G16&gt;15,"No",IF(G16&lt;-15,"No","Yes")))</f>
        <v>N/A</v>
      </c>
      <c r="I16" s="10">
        <v>-1.95</v>
      </c>
      <c r="J16" s="10">
        <v>-6.18</v>
      </c>
      <c r="K16" s="9" t="str">
        <f t="shared" si="0"/>
        <v>Yes</v>
      </c>
    </row>
    <row r="17" spans="1:11" x14ac:dyDescent="0.25">
      <c r="A17" s="73" t="s">
        <v>440</v>
      </c>
      <c r="B17" s="33" t="s">
        <v>215</v>
      </c>
      <c r="C17" s="82">
        <v>6.4283367058999996</v>
      </c>
      <c r="D17" s="9" t="str">
        <f>IF($B17="N/A","N/A",IF(C17&gt;20,"No",IF(C17&lt;5,"No","Yes")))</f>
        <v>Yes</v>
      </c>
      <c r="E17" s="9">
        <v>5.6556469145000001</v>
      </c>
      <c r="F17" s="9" t="str">
        <f>IF($B17="N/A","N/A",IF(E17&gt;20,"No",IF(E17&lt;5,"No","Yes")))</f>
        <v>Yes</v>
      </c>
      <c r="G17" s="9">
        <v>9.8096609152000003</v>
      </c>
      <c r="H17" s="9" t="str">
        <f>IF($B17="N/A","N/A",IF(G17&gt;20,"No",IF(G17&lt;5,"No","Yes")))</f>
        <v>Yes</v>
      </c>
      <c r="I17" s="10">
        <v>-12</v>
      </c>
      <c r="J17" s="10">
        <v>73.45</v>
      </c>
      <c r="K17" s="9" t="str">
        <f t="shared" si="0"/>
        <v>No</v>
      </c>
    </row>
    <row r="18" spans="1:11" x14ac:dyDescent="0.25">
      <c r="A18" s="73" t="s">
        <v>441</v>
      </c>
      <c r="B18" s="28" t="s">
        <v>213</v>
      </c>
      <c r="C18" s="82">
        <v>93.571663294000004</v>
      </c>
      <c r="D18" s="9" t="str">
        <f>IF($B18="N/A","N/A",IF(C18&gt;15,"No",IF(C18&lt;-15,"No","Yes")))</f>
        <v>N/A</v>
      </c>
      <c r="E18" s="9">
        <v>94.344353084999995</v>
      </c>
      <c r="F18" s="9" t="str">
        <f>IF($B18="N/A","N/A",IF(E18&gt;15,"No",IF(E18&lt;-15,"No","Yes")))</f>
        <v>N/A</v>
      </c>
      <c r="G18" s="9">
        <v>90.190339085000005</v>
      </c>
      <c r="H18" s="9" t="str">
        <f>IF($B18="N/A","N/A",IF(G18&gt;15,"No",IF(G18&lt;-15,"No","Yes")))</f>
        <v>N/A</v>
      </c>
      <c r="I18" s="10">
        <v>0.82579999999999998</v>
      </c>
      <c r="J18" s="10">
        <v>-4.4000000000000004</v>
      </c>
      <c r="K18" s="9" t="str">
        <f t="shared" si="0"/>
        <v>Yes</v>
      </c>
    </row>
    <row r="19" spans="1:11" x14ac:dyDescent="0.25">
      <c r="A19" s="73" t="s">
        <v>442</v>
      </c>
      <c r="B19" s="33" t="s">
        <v>216</v>
      </c>
      <c r="C19" s="82">
        <v>5.2623068619</v>
      </c>
      <c r="D19" s="9" t="str">
        <f>IF($B19="N/A","N/A",IF(C19&gt;1,"Yes","No"))</f>
        <v>Yes</v>
      </c>
      <c r="E19" s="9">
        <v>4.4653401399000003</v>
      </c>
      <c r="F19" s="9" t="str">
        <f>IF($B19="N/A","N/A",IF(E19&gt;1,"Yes","No"))</f>
        <v>Yes</v>
      </c>
      <c r="G19" s="9">
        <v>6.3089875666999999</v>
      </c>
      <c r="H19" s="9" t="str">
        <f>IF($B19="N/A","N/A",IF(G19&gt;1,"Yes","No"))</f>
        <v>Yes</v>
      </c>
      <c r="I19" s="10">
        <v>-15.1</v>
      </c>
      <c r="J19" s="10">
        <v>41.29</v>
      </c>
      <c r="K19" s="9" t="str">
        <f t="shared" si="0"/>
        <v>No</v>
      </c>
    </row>
    <row r="20" spans="1:11" x14ac:dyDescent="0.25">
      <c r="A20" s="73" t="s">
        <v>859</v>
      </c>
      <c r="B20" s="33" t="s">
        <v>213</v>
      </c>
      <c r="C20" s="75">
        <v>57.906006785000002</v>
      </c>
      <c r="D20" s="9" t="str">
        <f>IF($B20="N/A","N/A",IF(C20&gt;15,"No",IF(C20&lt;-15,"No","Yes")))</f>
        <v>N/A</v>
      </c>
      <c r="E20" s="35">
        <v>58.366848693999998</v>
      </c>
      <c r="F20" s="9" t="str">
        <f>IF($B20="N/A","N/A",IF(E20&gt;15,"No",IF(E20&lt;-15,"No","Yes")))</f>
        <v>N/A</v>
      </c>
      <c r="G20" s="35">
        <v>52.573267752</v>
      </c>
      <c r="H20" s="9" t="str">
        <f>IF($B20="N/A","N/A",IF(G20&gt;15,"No",IF(G20&lt;-15,"No","Yes")))</f>
        <v>N/A</v>
      </c>
      <c r="I20" s="10">
        <v>0.79579999999999995</v>
      </c>
      <c r="J20" s="10">
        <v>-9.93</v>
      </c>
      <c r="K20" s="9" t="str">
        <f t="shared" si="0"/>
        <v>Yes</v>
      </c>
    </row>
    <row r="21" spans="1:11" x14ac:dyDescent="0.25">
      <c r="A21" s="73" t="s">
        <v>34</v>
      </c>
      <c r="B21" s="33" t="s">
        <v>213</v>
      </c>
      <c r="C21" s="86">
        <v>28.515763912000001</v>
      </c>
      <c r="D21" s="9" t="str">
        <f>IF($B21="N/A","N/A",IF(C21&gt;15,"No",IF(C21&lt;-15,"No","Yes")))</f>
        <v>N/A</v>
      </c>
      <c r="E21" s="87">
        <v>25.511412961000001</v>
      </c>
      <c r="F21" s="9" t="str">
        <f>IF($B21="N/A","N/A",IF(E21&gt;15,"No",IF(E21&lt;-15,"No","Yes")))</f>
        <v>N/A</v>
      </c>
      <c r="G21" s="87">
        <v>23.234796599999999</v>
      </c>
      <c r="H21" s="9" t="str">
        <f>IF($B21="N/A","N/A",IF(G21&gt;15,"No",IF(G21&lt;-15,"No","Yes")))</f>
        <v>N/A</v>
      </c>
      <c r="I21" s="10">
        <v>-10.5</v>
      </c>
      <c r="J21" s="10">
        <v>-8.92</v>
      </c>
      <c r="K21" s="9" t="str">
        <f t="shared" si="0"/>
        <v>Yes</v>
      </c>
    </row>
    <row r="22" spans="1:11" x14ac:dyDescent="0.25">
      <c r="A22" s="73" t="s">
        <v>1698</v>
      </c>
      <c r="B22" s="33" t="s">
        <v>213</v>
      </c>
      <c r="C22" s="86">
        <v>38.173538852</v>
      </c>
      <c r="D22" s="9" t="str">
        <f>IF($B22="N/A","N/A",IF(C22&gt;15,"No",IF(C22&lt;-15,"No","Yes")))</f>
        <v>N/A</v>
      </c>
      <c r="E22" s="87">
        <v>43.169606010999999</v>
      </c>
      <c r="F22" s="9" t="str">
        <f>IF($B22="N/A","N/A",IF(E22&gt;15,"No",IF(E22&lt;-15,"No","Yes")))</f>
        <v>N/A</v>
      </c>
      <c r="G22" s="87">
        <v>51.145092450999996</v>
      </c>
      <c r="H22" s="9" t="str">
        <f>IF($B22="N/A","N/A",IF(G22&gt;15,"No",IF(G22&lt;-15,"No","Yes")))</f>
        <v>N/A</v>
      </c>
      <c r="I22" s="10">
        <v>13.09</v>
      </c>
      <c r="J22" s="10">
        <v>18.47</v>
      </c>
      <c r="K22" s="9" t="str">
        <f t="shared" si="0"/>
        <v>Yes</v>
      </c>
    </row>
    <row r="23" spans="1:11" x14ac:dyDescent="0.25">
      <c r="A23" s="73" t="s">
        <v>35</v>
      </c>
      <c r="B23" s="33" t="s">
        <v>213</v>
      </c>
      <c r="C23" s="86">
        <v>0</v>
      </c>
      <c r="D23" s="9" t="str">
        <f>IF($B23="N/A","N/A",IF(C23&gt;15,"No",IF(C23&lt;-15,"No","Yes")))</f>
        <v>N/A</v>
      </c>
      <c r="E23" s="87">
        <v>0</v>
      </c>
      <c r="F23" s="9" t="str">
        <f>IF($B23="N/A","N/A",IF(E23&gt;15,"No",IF(E23&lt;-15,"No","Yes")))</f>
        <v>N/A</v>
      </c>
      <c r="G23" s="87">
        <v>0</v>
      </c>
      <c r="H23" s="9" t="str">
        <f>IF($B23="N/A","N/A",IF(G23&gt;15,"No",IF(G23&lt;-15,"No","Yes")))</f>
        <v>N/A</v>
      </c>
      <c r="I23" s="10" t="s">
        <v>1744</v>
      </c>
      <c r="J23" s="10" t="s">
        <v>1744</v>
      </c>
      <c r="K23" s="9" t="str">
        <f t="shared" si="0"/>
        <v>N/A</v>
      </c>
    </row>
    <row r="24" spans="1:11" x14ac:dyDescent="0.25">
      <c r="A24" s="73" t="s">
        <v>860</v>
      </c>
      <c r="B24" s="33" t="s">
        <v>243</v>
      </c>
      <c r="C24" s="75">
        <v>234.03117151999999</v>
      </c>
      <c r="D24" s="9" t="str">
        <f>IF($B24="N/A","N/A",IF(C24&gt;300,"No",IF(C24&lt;75,"No","Yes")))</f>
        <v>Yes</v>
      </c>
      <c r="E24" s="35">
        <v>242.83748462</v>
      </c>
      <c r="F24" s="9" t="str">
        <f>IF($B24="N/A","N/A",IF(E24&gt;300,"No",IF(E24&lt;75,"No","Yes")))</f>
        <v>Yes</v>
      </c>
      <c r="G24" s="35">
        <v>259.43272995000001</v>
      </c>
      <c r="H24" s="9" t="str">
        <f>IF($B24="N/A","N/A",IF(G24&gt;300,"No",IF(G24&lt;75,"No","Yes")))</f>
        <v>Yes</v>
      </c>
      <c r="I24" s="10">
        <v>3.7629999999999999</v>
      </c>
      <c r="J24" s="10">
        <v>6.8339999999999996</v>
      </c>
      <c r="K24" s="9" t="str">
        <f t="shared" si="0"/>
        <v>Yes</v>
      </c>
    </row>
    <row r="25" spans="1:11" x14ac:dyDescent="0.25">
      <c r="A25" s="73" t="s">
        <v>861</v>
      </c>
      <c r="B25" s="33" t="s">
        <v>244</v>
      </c>
      <c r="C25" s="75">
        <v>96.779303200000001</v>
      </c>
      <c r="D25" s="9" t="str">
        <f>IF($B25="N/A","N/A",IF(C25&gt;250,"No",IF(C25&lt;20,"No","Yes")))</f>
        <v>Yes</v>
      </c>
      <c r="E25" s="35">
        <v>81.196830356999996</v>
      </c>
      <c r="F25" s="9" t="str">
        <f>IF($B25="N/A","N/A",IF(E25&gt;250,"No",IF(E25&lt;20,"No","Yes")))</f>
        <v>Yes</v>
      </c>
      <c r="G25" s="35">
        <v>65.992609873999996</v>
      </c>
      <c r="H25" s="9" t="str">
        <f>IF($B25="N/A","N/A",IF(G25&gt;250,"No",IF(G25&lt;20,"No","Yes")))</f>
        <v>Yes</v>
      </c>
      <c r="I25" s="10">
        <v>-16.100000000000001</v>
      </c>
      <c r="J25" s="10">
        <v>-18.7</v>
      </c>
      <c r="K25" s="9" t="str">
        <f t="shared" si="0"/>
        <v>Yes</v>
      </c>
    </row>
    <row r="26" spans="1:11" x14ac:dyDescent="0.25">
      <c r="A26" s="73" t="s">
        <v>862</v>
      </c>
      <c r="B26" s="33" t="s">
        <v>245</v>
      </c>
      <c r="C26" s="75" t="s">
        <v>1744</v>
      </c>
      <c r="D26" s="9" t="str">
        <f>IF($B26="N/A","N/A",IF(C26&gt;5,"No",IF(C26&lt;3,"No","Yes")))</f>
        <v>No</v>
      </c>
      <c r="E26" s="35" t="s">
        <v>1744</v>
      </c>
      <c r="F26" s="9" t="str">
        <f>IF($B26="N/A","N/A",IF(E26&gt;5,"No",IF(E26&lt;3,"No","Yes")))</f>
        <v>No</v>
      </c>
      <c r="G26" s="35" t="s">
        <v>1744</v>
      </c>
      <c r="H26" s="9" t="str">
        <f>IF($B26="N/A","N/A",IF(G26&gt;5,"No",IF(G26&lt;3,"No","Yes")))</f>
        <v>No</v>
      </c>
      <c r="I26" s="10" t="s">
        <v>1744</v>
      </c>
      <c r="J26" s="10" t="s">
        <v>1744</v>
      </c>
      <c r="K26" s="9" t="str">
        <f t="shared" si="0"/>
        <v>N/A</v>
      </c>
    </row>
    <row r="27" spans="1:11" x14ac:dyDescent="0.25">
      <c r="A27" s="73" t="s">
        <v>131</v>
      </c>
      <c r="B27" s="33" t="s">
        <v>213</v>
      </c>
      <c r="C27" s="71">
        <v>132455</v>
      </c>
      <c r="D27" s="33" t="s">
        <v>213</v>
      </c>
      <c r="E27" s="34">
        <v>200700</v>
      </c>
      <c r="F27" s="33" t="s">
        <v>213</v>
      </c>
      <c r="G27" s="34">
        <v>509498</v>
      </c>
      <c r="H27" s="9" t="str">
        <f>IF($B27="N/A","N/A",IF(G27&gt;15,"No",IF(G27&lt;-15,"No","Yes")))</f>
        <v>N/A</v>
      </c>
      <c r="I27" s="10">
        <v>51.52</v>
      </c>
      <c r="J27" s="10">
        <v>153.9</v>
      </c>
      <c r="K27" s="9" t="str">
        <f t="shared" si="0"/>
        <v>No</v>
      </c>
    </row>
    <row r="28" spans="1:11" x14ac:dyDescent="0.25">
      <c r="A28" s="73" t="s">
        <v>346</v>
      </c>
      <c r="B28" s="33" t="s">
        <v>213</v>
      </c>
      <c r="C28" s="72">
        <v>0.1143065808</v>
      </c>
      <c r="D28" s="33" t="s">
        <v>213</v>
      </c>
      <c r="E28" s="8">
        <v>0.1670853249</v>
      </c>
      <c r="F28" s="33" t="s">
        <v>213</v>
      </c>
      <c r="G28" s="8">
        <v>0.3822256986</v>
      </c>
      <c r="H28" s="9" t="str">
        <f>IF($B28="N/A","N/A",IF(G28&gt;15,"No",IF(G28&lt;-15,"No","Yes")))</f>
        <v>N/A</v>
      </c>
      <c r="I28" s="10">
        <v>46.17</v>
      </c>
      <c r="J28" s="10">
        <v>128.80000000000001</v>
      </c>
      <c r="K28" s="9" t="str">
        <f t="shared" si="0"/>
        <v>No</v>
      </c>
    </row>
    <row r="29" spans="1:11" ht="25" x14ac:dyDescent="0.25">
      <c r="A29" s="73" t="s">
        <v>838</v>
      </c>
      <c r="B29" s="33" t="s">
        <v>213</v>
      </c>
      <c r="C29" s="35">
        <v>89.773009701000007</v>
      </c>
      <c r="D29" s="33" t="s">
        <v>213</v>
      </c>
      <c r="E29" s="35">
        <v>67.246352764999997</v>
      </c>
      <c r="F29" s="33" t="s">
        <v>213</v>
      </c>
      <c r="G29" s="35">
        <v>40.189928125000002</v>
      </c>
      <c r="H29" s="33" t="s">
        <v>213</v>
      </c>
      <c r="I29" s="10">
        <v>-25.1</v>
      </c>
      <c r="J29" s="10">
        <v>-40.200000000000003</v>
      </c>
      <c r="K29" s="9" t="str">
        <f t="shared" si="0"/>
        <v>No</v>
      </c>
    </row>
    <row r="30" spans="1:11" x14ac:dyDescent="0.25">
      <c r="A30" s="73" t="s">
        <v>27</v>
      </c>
      <c r="B30" s="33" t="s">
        <v>217</v>
      </c>
      <c r="C30" s="34">
        <v>11</v>
      </c>
      <c r="D30" s="9" t="str">
        <f>IF($B30="N/A","N/A",IF(C30="N/A","N/A",IF(C30=0,"Yes","No")))</f>
        <v>No</v>
      </c>
      <c r="E30" s="34">
        <v>0</v>
      </c>
      <c r="F30" s="9" t="str">
        <f>IF($B30="N/A","N/A",IF(E30="N/A","N/A",IF(E30=0,"Yes","No")))</f>
        <v>Yes</v>
      </c>
      <c r="G30" s="34">
        <v>11</v>
      </c>
      <c r="H30" s="9" t="str">
        <f>IF($B30="N/A","N/A",IF(G30=0,"Yes","No"))</f>
        <v>No</v>
      </c>
      <c r="I30" s="10">
        <v>-100</v>
      </c>
      <c r="J30" s="10" t="s">
        <v>1744</v>
      </c>
      <c r="K30" s="9" t="str">
        <f t="shared" si="0"/>
        <v>N/A</v>
      </c>
    </row>
    <row r="31" spans="1:11" x14ac:dyDescent="0.25">
      <c r="A31" s="73" t="s">
        <v>206</v>
      </c>
      <c r="B31" s="88" t="s">
        <v>213</v>
      </c>
      <c r="C31" s="71">
        <v>17386193</v>
      </c>
      <c r="D31" s="9" t="str">
        <f t="shared" ref="D31:F50" si="4">IF($B31="N/A","N/A",IF(C31&lt;0,"No","Yes"))</f>
        <v>N/A</v>
      </c>
      <c r="E31" s="71">
        <v>16221585</v>
      </c>
      <c r="F31" s="9" t="str">
        <f t="shared" si="4"/>
        <v>N/A</v>
      </c>
      <c r="G31" s="71">
        <v>16944672</v>
      </c>
      <c r="H31" s="9" t="str">
        <f t="shared" ref="H31:H50" si="5">IF($B31="N/A","N/A",IF(G31&lt;0,"No","Yes"))</f>
        <v>N/A</v>
      </c>
      <c r="I31" s="10">
        <v>-6.7</v>
      </c>
      <c r="J31" s="10">
        <v>4.4580000000000002</v>
      </c>
      <c r="K31" s="9" t="str">
        <f t="shared" si="0"/>
        <v>Yes</v>
      </c>
    </row>
    <row r="32" spans="1:11" x14ac:dyDescent="0.25">
      <c r="A32" s="2" t="s">
        <v>656</v>
      </c>
      <c r="B32" s="88" t="s">
        <v>213</v>
      </c>
      <c r="C32" s="72">
        <v>89.490649275999999</v>
      </c>
      <c r="D32" s="9" t="str">
        <f t="shared" si="4"/>
        <v>N/A</v>
      </c>
      <c r="E32" s="72">
        <v>94.299971303999996</v>
      </c>
      <c r="F32" s="9" t="str">
        <f t="shared" si="4"/>
        <v>N/A</v>
      </c>
      <c r="G32" s="72">
        <v>91.612390019000003</v>
      </c>
      <c r="H32" s="9" t="str">
        <f t="shared" si="5"/>
        <v>N/A</v>
      </c>
      <c r="I32" s="10">
        <v>5.3739999999999997</v>
      </c>
      <c r="J32" s="10">
        <v>-2.85</v>
      </c>
      <c r="K32" s="9" t="str">
        <f t="shared" si="0"/>
        <v>Yes</v>
      </c>
    </row>
    <row r="33" spans="1:11" x14ac:dyDescent="0.25">
      <c r="A33" s="2" t="s">
        <v>657</v>
      </c>
      <c r="B33" s="88" t="s">
        <v>213</v>
      </c>
      <c r="C33" s="72">
        <v>0</v>
      </c>
      <c r="D33" s="9" t="str">
        <f t="shared" si="4"/>
        <v>N/A</v>
      </c>
      <c r="E33" s="72">
        <v>0</v>
      </c>
      <c r="F33" s="9" t="str">
        <f t="shared" si="4"/>
        <v>N/A</v>
      </c>
      <c r="G33" s="72">
        <v>0</v>
      </c>
      <c r="H33" s="9" t="str">
        <f t="shared" si="5"/>
        <v>N/A</v>
      </c>
      <c r="I33" s="10" t="s">
        <v>1744</v>
      </c>
      <c r="J33" s="10" t="s">
        <v>1744</v>
      </c>
      <c r="K33" s="9" t="str">
        <f t="shared" si="0"/>
        <v>N/A</v>
      </c>
    </row>
    <row r="34" spans="1:11" x14ac:dyDescent="0.25">
      <c r="A34" s="2" t="s">
        <v>658</v>
      </c>
      <c r="B34" s="88" t="s">
        <v>213</v>
      </c>
      <c r="C34" s="72">
        <v>0</v>
      </c>
      <c r="D34" s="9" t="str">
        <f t="shared" si="4"/>
        <v>N/A</v>
      </c>
      <c r="E34" s="72">
        <v>0</v>
      </c>
      <c r="F34" s="9" t="str">
        <f t="shared" si="4"/>
        <v>N/A</v>
      </c>
      <c r="G34" s="72">
        <v>0</v>
      </c>
      <c r="H34" s="9" t="str">
        <f t="shared" si="5"/>
        <v>N/A</v>
      </c>
      <c r="I34" s="10" t="s">
        <v>1744</v>
      </c>
      <c r="J34" s="10" t="s">
        <v>1744</v>
      </c>
      <c r="K34" s="9" t="str">
        <f t="shared" si="0"/>
        <v>N/A</v>
      </c>
    </row>
    <row r="35" spans="1:11" x14ac:dyDescent="0.25">
      <c r="A35" s="2" t="s">
        <v>659</v>
      </c>
      <c r="B35" s="88" t="s">
        <v>213</v>
      </c>
      <c r="C35" s="72">
        <v>10.509350724000001</v>
      </c>
      <c r="D35" s="9" t="str">
        <f t="shared" si="4"/>
        <v>N/A</v>
      </c>
      <c r="E35" s="72">
        <v>5.7000286963000004</v>
      </c>
      <c r="F35" s="9" t="str">
        <f t="shared" si="4"/>
        <v>N/A</v>
      </c>
      <c r="G35" s="72">
        <v>8.3876099815000007</v>
      </c>
      <c r="H35" s="9" t="str">
        <f t="shared" si="5"/>
        <v>N/A</v>
      </c>
      <c r="I35" s="10">
        <v>-45.8</v>
      </c>
      <c r="J35" s="10">
        <v>47.15</v>
      </c>
      <c r="K35" s="9" t="str">
        <f t="shared" si="0"/>
        <v>No</v>
      </c>
    </row>
    <row r="36" spans="1:11" x14ac:dyDescent="0.25">
      <c r="A36" s="2" t="s">
        <v>349</v>
      </c>
      <c r="B36" s="88" t="s">
        <v>213</v>
      </c>
      <c r="C36" s="71">
        <v>23274583</v>
      </c>
      <c r="D36" s="9" t="str">
        <f t="shared" si="4"/>
        <v>N/A</v>
      </c>
      <c r="E36" s="71">
        <v>27449653</v>
      </c>
      <c r="F36" s="9" t="str">
        <f t="shared" si="4"/>
        <v>N/A</v>
      </c>
      <c r="G36" s="71">
        <v>37299092</v>
      </c>
      <c r="H36" s="9" t="str">
        <f t="shared" si="5"/>
        <v>N/A</v>
      </c>
      <c r="I36" s="10">
        <v>17.940000000000001</v>
      </c>
      <c r="J36" s="10">
        <v>35.880000000000003</v>
      </c>
      <c r="K36" s="9" t="str">
        <f t="shared" si="0"/>
        <v>No</v>
      </c>
    </row>
    <row r="37" spans="1:11" x14ac:dyDescent="0.25">
      <c r="A37" s="2" t="s">
        <v>660</v>
      </c>
      <c r="B37" s="88" t="s">
        <v>213</v>
      </c>
      <c r="C37" s="72">
        <v>16.296975116999999</v>
      </c>
      <c r="D37" s="9" t="str">
        <f t="shared" si="4"/>
        <v>N/A</v>
      </c>
      <c r="E37" s="72">
        <v>14.933762550999999</v>
      </c>
      <c r="F37" s="9" t="str">
        <f t="shared" si="4"/>
        <v>N/A</v>
      </c>
      <c r="G37" s="72">
        <v>21.476193039999998</v>
      </c>
      <c r="H37" s="9" t="str">
        <f t="shared" si="5"/>
        <v>N/A</v>
      </c>
      <c r="I37" s="10">
        <v>-8.36</v>
      </c>
      <c r="J37" s="10">
        <v>43.81</v>
      </c>
      <c r="K37" s="9" t="str">
        <f t="shared" si="0"/>
        <v>No</v>
      </c>
    </row>
    <row r="38" spans="1:11" x14ac:dyDescent="0.25">
      <c r="A38" s="2" t="s">
        <v>661</v>
      </c>
      <c r="B38" s="88" t="s">
        <v>213</v>
      </c>
      <c r="C38" s="72">
        <v>83.241551524000002</v>
      </c>
      <c r="D38" s="9" t="str">
        <f t="shared" si="4"/>
        <v>N/A</v>
      </c>
      <c r="E38" s="72">
        <v>72.369177125999997</v>
      </c>
      <c r="F38" s="9" t="str">
        <f t="shared" si="4"/>
        <v>N/A</v>
      </c>
      <c r="G38" s="72">
        <v>52.160583426999999</v>
      </c>
      <c r="H38" s="9" t="str">
        <f t="shared" si="5"/>
        <v>N/A</v>
      </c>
      <c r="I38" s="10">
        <v>-13.1</v>
      </c>
      <c r="J38" s="10">
        <v>-27.9</v>
      </c>
      <c r="K38" s="9" t="str">
        <f t="shared" si="0"/>
        <v>Yes</v>
      </c>
    </row>
    <row r="39" spans="1:11" x14ac:dyDescent="0.25">
      <c r="A39" s="2" t="s">
        <v>662</v>
      </c>
      <c r="B39" s="88" t="s">
        <v>213</v>
      </c>
      <c r="C39" s="72">
        <v>0</v>
      </c>
      <c r="D39" s="9" t="str">
        <f t="shared" si="4"/>
        <v>N/A</v>
      </c>
      <c r="E39" s="72">
        <v>0</v>
      </c>
      <c r="F39" s="9" t="str">
        <f t="shared" si="4"/>
        <v>N/A</v>
      </c>
      <c r="G39" s="72">
        <v>0</v>
      </c>
      <c r="H39" s="9" t="str">
        <f t="shared" si="5"/>
        <v>N/A</v>
      </c>
      <c r="I39" s="10" t="s">
        <v>1744</v>
      </c>
      <c r="J39" s="10" t="s">
        <v>1744</v>
      </c>
      <c r="K39" s="9" t="str">
        <f t="shared" si="0"/>
        <v>N/A</v>
      </c>
    </row>
    <row r="40" spans="1:11" x14ac:dyDescent="0.25">
      <c r="A40" s="2" t="s">
        <v>663</v>
      </c>
      <c r="B40" s="88" t="s">
        <v>213</v>
      </c>
      <c r="C40" s="72">
        <v>0</v>
      </c>
      <c r="D40" s="9" t="str">
        <f t="shared" si="4"/>
        <v>N/A</v>
      </c>
      <c r="E40" s="72">
        <v>0</v>
      </c>
      <c r="F40" s="9" t="str">
        <f t="shared" si="4"/>
        <v>N/A</v>
      </c>
      <c r="G40" s="72">
        <v>0</v>
      </c>
      <c r="H40" s="9" t="str">
        <f t="shared" si="5"/>
        <v>N/A</v>
      </c>
      <c r="I40" s="10" t="s">
        <v>1744</v>
      </c>
      <c r="J40" s="10" t="s">
        <v>1744</v>
      </c>
      <c r="K40" s="9" t="str">
        <f t="shared" si="0"/>
        <v>N/A</v>
      </c>
    </row>
    <row r="41" spans="1:11" x14ac:dyDescent="0.25">
      <c r="A41" s="2" t="s">
        <v>664</v>
      </c>
      <c r="B41" s="88" t="s">
        <v>213</v>
      </c>
      <c r="C41" s="72">
        <v>0</v>
      </c>
      <c r="D41" s="9" t="str">
        <f t="shared" si="4"/>
        <v>N/A</v>
      </c>
      <c r="E41" s="72">
        <v>12.219695455</v>
      </c>
      <c r="F41" s="9" t="str">
        <f t="shared" si="4"/>
        <v>N/A</v>
      </c>
      <c r="G41" s="72">
        <v>19.973665846999999</v>
      </c>
      <c r="H41" s="9" t="str">
        <f t="shared" si="5"/>
        <v>N/A</v>
      </c>
      <c r="I41" s="10" t="s">
        <v>1744</v>
      </c>
      <c r="J41" s="10">
        <v>63.45</v>
      </c>
      <c r="K41" s="9" t="str">
        <f t="shared" si="0"/>
        <v>No</v>
      </c>
    </row>
    <row r="42" spans="1:11" x14ac:dyDescent="0.25">
      <c r="A42" s="2" t="s">
        <v>665</v>
      </c>
      <c r="B42" s="88" t="s">
        <v>213</v>
      </c>
      <c r="C42" s="72">
        <v>99.538526641000004</v>
      </c>
      <c r="D42" s="9" t="str">
        <f t="shared" si="4"/>
        <v>N/A</v>
      </c>
      <c r="E42" s="72">
        <v>99.522635131000001</v>
      </c>
      <c r="F42" s="9" t="str">
        <f t="shared" si="4"/>
        <v>N/A</v>
      </c>
      <c r="G42" s="72">
        <v>93.610442312999993</v>
      </c>
      <c r="H42" s="9" t="str">
        <f t="shared" si="5"/>
        <v>N/A</v>
      </c>
      <c r="I42" s="10">
        <v>-1.6E-2</v>
      </c>
      <c r="J42" s="10">
        <v>-5.94</v>
      </c>
      <c r="K42" s="9" t="str">
        <f t="shared" si="0"/>
        <v>Yes</v>
      </c>
    </row>
    <row r="43" spans="1:11" x14ac:dyDescent="0.25">
      <c r="A43" s="2" t="s">
        <v>666</v>
      </c>
      <c r="B43" s="88" t="s">
        <v>213</v>
      </c>
      <c r="C43" s="72">
        <v>0</v>
      </c>
      <c r="D43" s="9" t="str">
        <f t="shared" si="4"/>
        <v>N/A</v>
      </c>
      <c r="E43" s="72">
        <v>0</v>
      </c>
      <c r="F43" s="9" t="str">
        <f t="shared" si="4"/>
        <v>N/A</v>
      </c>
      <c r="G43" s="72">
        <v>0</v>
      </c>
      <c r="H43" s="9" t="str">
        <f t="shared" si="5"/>
        <v>N/A</v>
      </c>
      <c r="I43" s="10" t="s">
        <v>1744</v>
      </c>
      <c r="J43" s="10" t="s">
        <v>1744</v>
      </c>
      <c r="K43" s="9" t="str">
        <f t="shared" si="0"/>
        <v>N/A</v>
      </c>
    </row>
    <row r="44" spans="1:11" x14ac:dyDescent="0.25">
      <c r="A44" s="2" t="s">
        <v>667</v>
      </c>
      <c r="B44" s="88" t="s">
        <v>213</v>
      </c>
      <c r="C44" s="72">
        <v>0</v>
      </c>
      <c r="D44" s="9" t="str">
        <f t="shared" si="4"/>
        <v>N/A</v>
      </c>
      <c r="E44" s="72">
        <v>0</v>
      </c>
      <c r="F44" s="9" t="str">
        <f t="shared" si="4"/>
        <v>N/A</v>
      </c>
      <c r="G44" s="72">
        <v>0</v>
      </c>
      <c r="H44" s="9" t="str">
        <f t="shared" si="5"/>
        <v>N/A</v>
      </c>
      <c r="I44" s="10" t="s">
        <v>1744</v>
      </c>
      <c r="J44" s="10" t="s">
        <v>1744</v>
      </c>
      <c r="K44" s="9" t="str">
        <f t="shared" si="0"/>
        <v>N/A</v>
      </c>
    </row>
    <row r="45" spans="1:11" x14ac:dyDescent="0.25">
      <c r="A45" s="2" t="s">
        <v>668</v>
      </c>
      <c r="B45" s="88" t="s">
        <v>213</v>
      </c>
      <c r="C45" s="72">
        <v>0.46147335919999999</v>
      </c>
      <c r="D45" s="9" t="str">
        <f t="shared" si="4"/>
        <v>N/A</v>
      </c>
      <c r="E45" s="72">
        <v>0.4773648687</v>
      </c>
      <c r="F45" s="9" t="str">
        <f t="shared" si="4"/>
        <v>N/A</v>
      </c>
      <c r="G45" s="72">
        <v>6.3895576867999999</v>
      </c>
      <c r="H45" s="9" t="str">
        <f t="shared" si="5"/>
        <v>N/A</v>
      </c>
      <c r="I45" s="10">
        <v>3.444</v>
      </c>
      <c r="J45" s="10">
        <v>1239</v>
      </c>
      <c r="K45" s="9" t="str">
        <f t="shared" si="0"/>
        <v>No</v>
      </c>
    </row>
    <row r="46" spans="1:11" x14ac:dyDescent="0.25">
      <c r="A46" s="2" t="s">
        <v>350</v>
      </c>
      <c r="B46" s="88" t="s">
        <v>213</v>
      </c>
      <c r="C46" s="71">
        <v>0</v>
      </c>
      <c r="D46" s="9" t="str">
        <f t="shared" si="4"/>
        <v>N/A</v>
      </c>
      <c r="E46" s="71">
        <v>0</v>
      </c>
      <c r="F46" s="9" t="str">
        <f t="shared" si="4"/>
        <v>N/A</v>
      </c>
      <c r="G46" s="71">
        <v>0</v>
      </c>
      <c r="H46" s="9" t="str">
        <f t="shared" si="5"/>
        <v>N/A</v>
      </c>
      <c r="I46" s="10" t="s">
        <v>1744</v>
      </c>
      <c r="J46" s="10" t="s">
        <v>1744</v>
      </c>
      <c r="K46" s="9" t="str">
        <f t="shared" si="0"/>
        <v>N/A</v>
      </c>
    </row>
    <row r="47" spans="1:11" x14ac:dyDescent="0.25">
      <c r="A47" s="2" t="s">
        <v>669</v>
      </c>
      <c r="B47" s="88" t="s">
        <v>213</v>
      </c>
      <c r="C47" s="72" t="s">
        <v>1744</v>
      </c>
      <c r="D47" s="9" t="str">
        <f t="shared" si="4"/>
        <v>N/A</v>
      </c>
      <c r="E47" s="72" t="s">
        <v>1744</v>
      </c>
      <c r="F47" s="9" t="str">
        <f t="shared" si="4"/>
        <v>N/A</v>
      </c>
      <c r="G47" s="72" t="s">
        <v>1744</v>
      </c>
      <c r="H47" s="9" t="str">
        <f t="shared" si="5"/>
        <v>N/A</v>
      </c>
      <c r="I47" s="10" t="s">
        <v>1744</v>
      </c>
      <c r="J47" s="10" t="s">
        <v>1744</v>
      </c>
      <c r="K47" s="9" t="str">
        <f t="shared" si="0"/>
        <v>N/A</v>
      </c>
    </row>
    <row r="48" spans="1:11" x14ac:dyDescent="0.25">
      <c r="A48" s="2" t="s">
        <v>670</v>
      </c>
      <c r="B48" s="88" t="s">
        <v>213</v>
      </c>
      <c r="C48" s="72" t="s">
        <v>1744</v>
      </c>
      <c r="D48" s="9" t="str">
        <f t="shared" si="4"/>
        <v>N/A</v>
      </c>
      <c r="E48" s="72" t="s">
        <v>1744</v>
      </c>
      <c r="F48" s="9" t="str">
        <f t="shared" si="4"/>
        <v>N/A</v>
      </c>
      <c r="G48" s="72" t="s">
        <v>1744</v>
      </c>
      <c r="H48" s="9" t="str">
        <f t="shared" si="5"/>
        <v>N/A</v>
      </c>
      <c r="I48" s="10" t="s">
        <v>1744</v>
      </c>
      <c r="J48" s="10" t="s">
        <v>1744</v>
      </c>
      <c r="K48" s="9" t="str">
        <f t="shared" si="0"/>
        <v>N/A</v>
      </c>
    </row>
    <row r="49" spans="1:11" x14ac:dyDescent="0.25">
      <c r="A49" s="2" t="s">
        <v>671</v>
      </c>
      <c r="B49" s="88" t="s">
        <v>213</v>
      </c>
      <c r="C49" s="72" t="s">
        <v>1744</v>
      </c>
      <c r="D49" s="9" t="str">
        <f t="shared" si="4"/>
        <v>N/A</v>
      </c>
      <c r="E49" s="72" t="s">
        <v>1744</v>
      </c>
      <c r="F49" s="9" t="str">
        <f t="shared" si="4"/>
        <v>N/A</v>
      </c>
      <c r="G49" s="72" t="s">
        <v>1744</v>
      </c>
      <c r="H49" s="9" t="str">
        <f t="shared" si="5"/>
        <v>N/A</v>
      </c>
      <c r="I49" s="10" t="s">
        <v>1744</v>
      </c>
      <c r="J49" s="10" t="s">
        <v>1744</v>
      </c>
      <c r="K49" s="9" t="str">
        <f t="shared" si="0"/>
        <v>N/A</v>
      </c>
    </row>
    <row r="50" spans="1:11" x14ac:dyDescent="0.25">
      <c r="A50" s="2" t="s">
        <v>672</v>
      </c>
      <c r="B50" s="88" t="s">
        <v>213</v>
      </c>
      <c r="C50" s="72" t="s">
        <v>1744</v>
      </c>
      <c r="D50" s="9" t="str">
        <f t="shared" si="4"/>
        <v>N/A</v>
      </c>
      <c r="E50" s="72" t="s">
        <v>1744</v>
      </c>
      <c r="F50" s="9" t="str">
        <f t="shared" si="4"/>
        <v>N/A</v>
      </c>
      <c r="G50" s="72" t="s">
        <v>1744</v>
      </c>
      <c r="H50" s="9" t="str">
        <f t="shared" si="5"/>
        <v>N/A</v>
      </c>
      <c r="I50" s="10" t="s">
        <v>1744</v>
      </c>
      <c r="J50" s="10" t="s">
        <v>1744</v>
      </c>
      <c r="K50" s="9" t="str">
        <f t="shared" si="0"/>
        <v>N/A</v>
      </c>
    </row>
    <row r="51" spans="1:11" x14ac:dyDescent="0.25">
      <c r="A51" s="2" t="s">
        <v>351</v>
      </c>
      <c r="B51" s="33" t="s">
        <v>213</v>
      </c>
      <c r="C51" s="71">
        <v>54858687</v>
      </c>
      <c r="D51" s="33" t="s">
        <v>213</v>
      </c>
      <c r="E51" s="34">
        <v>56485267</v>
      </c>
      <c r="F51" s="33" t="s">
        <v>213</v>
      </c>
      <c r="G51" s="34">
        <v>60325179</v>
      </c>
      <c r="H51" s="33" t="s">
        <v>213</v>
      </c>
      <c r="I51" s="10">
        <v>2.9649999999999999</v>
      </c>
      <c r="J51" s="10">
        <v>6.798</v>
      </c>
      <c r="K51" s="9" t="str">
        <f t="shared" si="0"/>
        <v>Yes</v>
      </c>
    </row>
    <row r="52" spans="1:11" x14ac:dyDescent="0.25">
      <c r="A52" s="2" t="s">
        <v>352</v>
      </c>
      <c r="B52" s="33" t="s">
        <v>213</v>
      </c>
      <c r="C52" s="72">
        <v>55.296731764999997</v>
      </c>
      <c r="D52" s="9" t="str">
        <f t="shared" ref="D52:D54" si="6">IF($B52="N/A","N/A",IF(C52&gt;15,"No",IF(C52&lt;-15,"No","Yes")))</f>
        <v>N/A</v>
      </c>
      <c r="E52" s="8">
        <v>53.000096468000002</v>
      </c>
      <c r="F52" s="9" t="str">
        <f t="shared" ref="F52:F54" si="7">IF($B52="N/A","N/A",IF(E52&gt;15,"No",IF(E52&lt;-15,"No","Yes")))</f>
        <v>N/A</v>
      </c>
      <c r="G52" s="8">
        <v>50.159431769000001</v>
      </c>
      <c r="H52" s="9" t="str">
        <f t="shared" ref="H52:H54" si="8">IF($B52="N/A","N/A",IF(G52&gt;15,"No",IF(G52&lt;-15,"No","Yes")))</f>
        <v>N/A</v>
      </c>
      <c r="I52" s="10">
        <v>-4.1500000000000004</v>
      </c>
      <c r="J52" s="10">
        <v>-5.36</v>
      </c>
      <c r="K52" s="9" t="str">
        <f t="shared" si="0"/>
        <v>Yes</v>
      </c>
    </row>
    <row r="53" spans="1:11" x14ac:dyDescent="0.25">
      <c r="A53" s="2" t="s">
        <v>353</v>
      </c>
      <c r="B53" s="33" t="s">
        <v>213</v>
      </c>
      <c r="C53" s="72">
        <v>10.613356459</v>
      </c>
      <c r="D53" s="9" t="str">
        <f t="shared" si="6"/>
        <v>N/A</v>
      </c>
      <c r="E53" s="8">
        <v>11.671687769</v>
      </c>
      <c r="F53" s="9" t="str">
        <f t="shared" si="7"/>
        <v>N/A</v>
      </c>
      <c r="G53" s="8">
        <v>11.226937263</v>
      </c>
      <c r="H53" s="9" t="str">
        <f t="shared" si="8"/>
        <v>N/A</v>
      </c>
      <c r="I53" s="10">
        <v>9.9719999999999995</v>
      </c>
      <c r="J53" s="10">
        <v>-3.81</v>
      </c>
      <c r="K53" s="9" t="str">
        <f t="shared" si="0"/>
        <v>Yes</v>
      </c>
    </row>
    <row r="54" spans="1:11" x14ac:dyDescent="0.25">
      <c r="A54" s="2" t="s">
        <v>354</v>
      </c>
      <c r="B54" s="33" t="s">
        <v>213</v>
      </c>
      <c r="C54" s="72">
        <v>33.949188393999997</v>
      </c>
      <c r="D54" s="9" t="str">
        <f t="shared" si="6"/>
        <v>N/A</v>
      </c>
      <c r="E54" s="8">
        <v>34.901913448999998</v>
      </c>
      <c r="F54" s="9" t="str">
        <f t="shared" si="7"/>
        <v>N/A</v>
      </c>
      <c r="G54" s="8">
        <v>38.006753365999998</v>
      </c>
      <c r="H54" s="9" t="str">
        <f t="shared" si="8"/>
        <v>N/A</v>
      </c>
      <c r="I54" s="10">
        <v>2.806</v>
      </c>
      <c r="J54" s="10">
        <v>8.8960000000000008</v>
      </c>
      <c r="K54" s="9" t="str">
        <f t="shared" si="0"/>
        <v>Yes</v>
      </c>
    </row>
    <row r="55" spans="1:11" ht="12" customHeight="1" x14ac:dyDescent="0.25">
      <c r="A55" s="140" t="s">
        <v>1632</v>
      </c>
      <c r="B55" s="141"/>
      <c r="C55" s="141"/>
      <c r="D55" s="141"/>
      <c r="E55" s="141"/>
      <c r="F55" s="141"/>
      <c r="G55" s="141"/>
      <c r="H55" s="141"/>
      <c r="I55" s="141"/>
      <c r="J55" s="141"/>
      <c r="K55" s="142"/>
    </row>
    <row r="56" spans="1:11" x14ac:dyDescent="0.25">
      <c r="A56" s="133" t="s">
        <v>1630</v>
      </c>
      <c r="B56" s="134"/>
      <c r="C56" s="134"/>
      <c r="D56" s="134"/>
      <c r="E56" s="134"/>
      <c r="F56" s="134"/>
      <c r="G56" s="134"/>
      <c r="H56" s="134"/>
      <c r="I56" s="134"/>
      <c r="J56" s="134"/>
      <c r="K56" s="135"/>
    </row>
    <row r="57" spans="1:11" x14ac:dyDescent="0.25">
      <c r="A57" s="136" t="s">
        <v>1731</v>
      </c>
      <c r="B57" s="136"/>
      <c r="C57" s="136"/>
      <c r="D57" s="136"/>
      <c r="E57" s="136"/>
      <c r="F57" s="136"/>
      <c r="G57" s="136"/>
      <c r="H57" s="136"/>
      <c r="I57" s="136"/>
      <c r="J57" s="136"/>
      <c r="K57" s="137"/>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1722</v>
      </c>
      <c r="B1" s="125"/>
      <c r="C1" s="125"/>
      <c r="D1" s="125"/>
      <c r="E1" s="125"/>
      <c r="F1" s="125"/>
      <c r="G1" s="125"/>
      <c r="H1" s="125"/>
      <c r="I1" s="125"/>
      <c r="J1" s="125"/>
      <c r="K1" s="126"/>
    </row>
    <row r="2" spans="1:11" ht="12.75" customHeight="1" x14ac:dyDescent="0.3">
      <c r="A2" s="130" t="s">
        <v>1583</v>
      </c>
      <c r="B2" s="131"/>
      <c r="C2" s="131"/>
      <c r="D2" s="131"/>
      <c r="E2" s="131"/>
      <c r="F2" s="131"/>
      <c r="G2" s="131"/>
      <c r="H2" s="131"/>
      <c r="I2" s="131"/>
      <c r="J2" s="131"/>
      <c r="K2" s="132"/>
    </row>
    <row r="3" spans="1:11" ht="13" x14ac:dyDescent="0.3">
      <c r="A3" s="130" t="s">
        <v>1743</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3" t="s">
        <v>12</v>
      </c>
      <c r="B6" s="33" t="s">
        <v>213</v>
      </c>
      <c r="C6" s="71">
        <v>19004111</v>
      </c>
      <c r="D6" s="9" t="str">
        <f>IF($B6="N/A","N/A",IF(C6&gt;15,"No",IF(C6&lt;-15,"No","Yes")))</f>
        <v>N/A</v>
      </c>
      <c r="E6" s="34">
        <v>18788076</v>
      </c>
      <c r="F6" s="9" t="str">
        <f>IF($B6="N/A","N/A",IF(E6&gt;15,"No",IF(E6&lt;-15,"No","Yes")))</f>
        <v>N/A</v>
      </c>
      <c r="G6" s="34">
        <v>16851374</v>
      </c>
      <c r="H6" s="9" t="str">
        <f>IF($B6="N/A","N/A",IF(G6&gt;15,"No",IF(G6&lt;-15,"No","Yes")))</f>
        <v>N/A</v>
      </c>
      <c r="I6" s="10">
        <v>-1.1399999999999999</v>
      </c>
      <c r="J6" s="10">
        <v>-10.3</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1744</v>
      </c>
      <c r="J8" s="10" t="s">
        <v>1744</v>
      </c>
      <c r="K8" s="9" t="str">
        <f t="shared" si="0"/>
        <v>N/A</v>
      </c>
    </row>
    <row r="9" spans="1:11" x14ac:dyDescent="0.25">
      <c r="A9" s="73" t="s">
        <v>16</v>
      </c>
      <c r="B9" s="33" t="s">
        <v>213</v>
      </c>
      <c r="C9" s="72">
        <v>4.5724369848000004</v>
      </c>
      <c r="D9" s="9" t="str">
        <f t="shared" ref="D9:D15" si="1">IF($B9="N/A","N/A",IF(C9&gt;15,"No",IF(C9&lt;-15,"No","Yes")))</f>
        <v>N/A</v>
      </c>
      <c r="E9" s="8">
        <v>4.6157200981999997</v>
      </c>
      <c r="F9" s="9" t="str">
        <f t="shared" ref="F9:F15" si="2">IF($B9="N/A","N/A",IF(E9&gt;15,"No",IF(E9&lt;-15,"No","Yes")))</f>
        <v>N/A</v>
      </c>
      <c r="G9" s="8">
        <v>5.1070375626000004</v>
      </c>
      <c r="H9" s="9" t="str">
        <f t="shared" ref="H9:H15" si="3">IF($B9="N/A","N/A",IF(G9&gt;15,"No",IF(G9&lt;-15,"No","Yes")))</f>
        <v>N/A</v>
      </c>
      <c r="I9" s="10">
        <v>0.9466</v>
      </c>
      <c r="J9" s="10">
        <v>10.64</v>
      </c>
      <c r="K9" s="9" t="str">
        <f t="shared" si="0"/>
        <v>Yes</v>
      </c>
    </row>
    <row r="10" spans="1:11" x14ac:dyDescent="0.25">
      <c r="A10" s="73" t="s">
        <v>36</v>
      </c>
      <c r="B10" s="33" t="s">
        <v>213</v>
      </c>
      <c r="C10" s="72">
        <v>6.7527526099999999E-2</v>
      </c>
      <c r="D10" s="9" t="str">
        <f t="shared" si="1"/>
        <v>N/A</v>
      </c>
      <c r="E10" s="8">
        <v>9.0872374999999995E-3</v>
      </c>
      <c r="F10" s="9" t="str">
        <f t="shared" si="2"/>
        <v>N/A</v>
      </c>
      <c r="G10" s="8">
        <v>1.47957282E-2</v>
      </c>
      <c r="H10" s="9" t="str">
        <f t="shared" si="3"/>
        <v>N/A</v>
      </c>
      <c r="I10" s="10">
        <v>-86.5</v>
      </c>
      <c r="J10" s="10">
        <v>62.82</v>
      </c>
      <c r="K10" s="9" t="str">
        <f t="shared" si="0"/>
        <v>No</v>
      </c>
    </row>
    <row r="11" spans="1:11" x14ac:dyDescent="0.25">
      <c r="A11" s="73" t="s">
        <v>37</v>
      </c>
      <c r="B11" s="33" t="s">
        <v>213</v>
      </c>
      <c r="C11" s="72">
        <v>7.5249298092999997</v>
      </c>
      <c r="D11" s="9" t="str">
        <f t="shared" si="1"/>
        <v>N/A</v>
      </c>
      <c r="E11" s="8">
        <v>7.6325936517999997</v>
      </c>
      <c r="F11" s="9" t="str">
        <f t="shared" si="2"/>
        <v>N/A</v>
      </c>
      <c r="G11" s="8">
        <v>9.6507734014000004</v>
      </c>
      <c r="H11" s="9" t="str">
        <f t="shared" si="3"/>
        <v>N/A</v>
      </c>
      <c r="I11" s="10">
        <v>1.431</v>
      </c>
      <c r="J11" s="10">
        <v>26.44</v>
      </c>
      <c r="K11" s="9" t="str">
        <f t="shared" si="0"/>
        <v>Yes</v>
      </c>
    </row>
    <row r="12" spans="1:11" x14ac:dyDescent="0.25">
      <c r="A12" s="73" t="s">
        <v>38</v>
      </c>
      <c r="B12" s="33" t="s">
        <v>213</v>
      </c>
      <c r="C12" s="72">
        <v>4.7606163337999998</v>
      </c>
      <c r="D12" s="9" t="str">
        <f t="shared" si="1"/>
        <v>N/A</v>
      </c>
      <c r="E12" s="8">
        <v>4.8124045788999998</v>
      </c>
      <c r="F12" s="9" t="str">
        <f t="shared" si="2"/>
        <v>N/A</v>
      </c>
      <c r="G12" s="8">
        <v>5.3247361645</v>
      </c>
      <c r="H12" s="9" t="str">
        <f t="shared" si="3"/>
        <v>N/A</v>
      </c>
      <c r="I12" s="10">
        <v>1.0880000000000001</v>
      </c>
      <c r="J12" s="10">
        <v>10.65</v>
      </c>
      <c r="K12" s="9" t="str">
        <f t="shared" si="0"/>
        <v>Yes</v>
      </c>
    </row>
    <row r="13" spans="1:11" x14ac:dyDescent="0.25">
      <c r="A13" s="73" t="s">
        <v>863</v>
      </c>
      <c r="B13" s="33" t="s">
        <v>213</v>
      </c>
      <c r="C13" s="72">
        <v>0.1429895903</v>
      </c>
      <c r="D13" s="9" t="str">
        <f t="shared" si="1"/>
        <v>N/A</v>
      </c>
      <c r="E13" s="8">
        <v>0.14123446640000001</v>
      </c>
      <c r="F13" s="9" t="str">
        <f t="shared" si="2"/>
        <v>N/A</v>
      </c>
      <c r="G13" s="8">
        <v>0.13295297549999999</v>
      </c>
      <c r="H13" s="9" t="str">
        <f t="shared" si="3"/>
        <v>N/A</v>
      </c>
      <c r="I13" s="10">
        <v>-1.23</v>
      </c>
      <c r="J13" s="10">
        <v>-5.86</v>
      </c>
      <c r="K13" s="9" t="str">
        <f t="shared" si="0"/>
        <v>Yes</v>
      </c>
    </row>
    <row r="14" spans="1:11" x14ac:dyDescent="0.25">
      <c r="A14" s="73" t="s">
        <v>864</v>
      </c>
      <c r="B14" s="33" t="s">
        <v>213</v>
      </c>
      <c r="C14" s="72">
        <v>14.227478794</v>
      </c>
      <c r="D14" s="9" t="str">
        <f t="shared" si="1"/>
        <v>N/A</v>
      </c>
      <c r="E14" s="8">
        <v>13.944875207000001</v>
      </c>
      <c r="F14" s="9" t="str">
        <f t="shared" si="2"/>
        <v>N/A</v>
      </c>
      <c r="G14" s="8">
        <v>17.129542925999999</v>
      </c>
      <c r="H14" s="9" t="str">
        <f t="shared" si="3"/>
        <v>N/A</v>
      </c>
      <c r="I14" s="10">
        <v>-1.99</v>
      </c>
      <c r="J14" s="10">
        <v>22.84</v>
      </c>
      <c r="K14" s="9" t="str">
        <f t="shared" si="0"/>
        <v>Yes</v>
      </c>
    </row>
    <row r="15" spans="1:11" x14ac:dyDescent="0.25">
      <c r="A15" s="73" t="s">
        <v>161</v>
      </c>
      <c r="B15" s="33" t="s">
        <v>213</v>
      </c>
      <c r="C15" s="72">
        <v>62.655296004</v>
      </c>
      <c r="D15" s="9" t="str">
        <f t="shared" si="1"/>
        <v>N/A</v>
      </c>
      <c r="E15" s="8">
        <v>60.050938690999999</v>
      </c>
      <c r="F15" s="9" t="str">
        <f t="shared" si="2"/>
        <v>N/A</v>
      </c>
      <c r="G15" s="8">
        <v>59.717344117000003</v>
      </c>
      <c r="H15" s="9" t="str">
        <f t="shared" si="3"/>
        <v>N/A</v>
      </c>
      <c r="I15" s="10">
        <v>-4.16</v>
      </c>
      <c r="J15" s="10">
        <v>-0.55600000000000005</v>
      </c>
      <c r="K15" s="9" t="str">
        <f t="shared" si="0"/>
        <v>Yes</v>
      </c>
    </row>
    <row r="16" spans="1:11" x14ac:dyDescent="0.25">
      <c r="A16" s="73" t="s">
        <v>162</v>
      </c>
      <c r="B16" s="33" t="s">
        <v>246</v>
      </c>
      <c r="C16" s="72">
        <v>99.774638234999998</v>
      </c>
      <c r="D16" s="9" t="str">
        <f>IF($B16="N/A","N/A",IF(C16&gt;95,"Yes","No"))</f>
        <v>Yes</v>
      </c>
      <c r="E16" s="8">
        <v>99.892091132999994</v>
      </c>
      <c r="F16" s="9" t="str">
        <f>IF($B16="N/A","N/A",IF(E16&gt;95,"Yes","No"))</f>
        <v>Yes</v>
      </c>
      <c r="G16" s="8">
        <v>99.901034776000003</v>
      </c>
      <c r="H16" s="9" t="str">
        <f>IF($B16="N/A","N/A",IF(G16&gt;95,"Yes","No"))</f>
        <v>Yes</v>
      </c>
      <c r="I16" s="10">
        <v>0.1177</v>
      </c>
      <c r="J16" s="10">
        <v>8.9999999999999993E-3</v>
      </c>
      <c r="K16" s="9" t="str">
        <f t="shared" ref="K16:K26" si="4">IF(J16="Div by 0", "N/A", IF(J16="N/A","N/A", IF(J16&gt;30, "No", IF(J16&lt;-30, "No", "Yes"))))</f>
        <v>Yes</v>
      </c>
    </row>
    <row r="17" spans="1:11" x14ac:dyDescent="0.25">
      <c r="A17" s="73" t="s">
        <v>865</v>
      </c>
      <c r="B17" s="49" t="s">
        <v>247</v>
      </c>
      <c r="C17" s="72">
        <v>22.629077465999998</v>
      </c>
      <c r="D17" s="9" t="str">
        <f>IF($B17="N/A","N/A",IF(C17&gt;90,"No",IF(C17&lt;50,"No","Yes")))</f>
        <v>No</v>
      </c>
      <c r="E17" s="8">
        <v>23.053190758</v>
      </c>
      <c r="F17" s="9" t="str">
        <f>IF($B17="N/A","N/A",IF(E17&gt;90,"No",IF(E17&lt;50,"No","Yes")))</f>
        <v>No</v>
      </c>
      <c r="G17" s="8">
        <v>24.442760573000001</v>
      </c>
      <c r="H17" s="9" t="str">
        <f>IF($B17="N/A","N/A",IF(G17&gt;90,"No",IF(G17&lt;50,"No","Yes")))</f>
        <v>No</v>
      </c>
      <c r="I17" s="10">
        <v>1.8740000000000001</v>
      </c>
      <c r="J17" s="10">
        <v>6.0279999999999996</v>
      </c>
      <c r="K17" s="9" t="str">
        <f t="shared" si="4"/>
        <v>Yes</v>
      </c>
    </row>
    <row r="18" spans="1:11" x14ac:dyDescent="0.25">
      <c r="A18" s="73" t="s">
        <v>866</v>
      </c>
      <c r="B18" s="49" t="s">
        <v>224</v>
      </c>
      <c r="C18" s="72">
        <v>33.092250407999998</v>
      </c>
      <c r="D18" s="9" t="str">
        <f t="shared" ref="D18:D23" si="5">IF($B18="N/A","N/A",IF(C18&gt;5,"No",IF(C18&lt;=0,"No","Yes")))</f>
        <v>No</v>
      </c>
      <c r="E18" s="8">
        <v>33.354346661000001</v>
      </c>
      <c r="F18" s="9" t="str">
        <f t="shared" ref="F18:F23" si="6">IF($B18="N/A","N/A",IF(E18&gt;5,"No",IF(E18&lt;=0,"No","Yes")))</f>
        <v>No</v>
      </c>
      <c r="G18" s="8">
        <v>30.026981776</v>
      </c>
      <c r="H18" s="9" t="str">
        <f t="shared" ref="H18:H23" si="7">IF($B18="N/A","N/A",IF(G18&gt;5,"No",IF(G18&lt;=0,"No","Yes")))</f>
        <v>No</v>
      </c>
      <c r="I18" s="10">
        <v>0.79200000000000004</v>
      </c>
      <c r="J18" s="10">
        <v>-9.98</v>
      </c>
      <c r="K18" s="9" t="str">
        <f t="shared" si="4"/>
        <v>Yes</v>
      </c>
    </row>
    <row r="19" spans="1:11" x14ac:dyDescent="0.25">
      <c r="A19" s="73" t="s">
        <v>867</v>
      </c>
      <c r="B19" s="49" t="s">
        <v>224</v>
      </c>
      <c r="C19" s="72">
        <v>4.5612657177000004</v>
      </c>
      <c r="D19" s="9" t="str">
        <f t="shared" si="5"/>
        <v>Yes</v>
      </c>
      <c r="E19" s="8">
        <v>4.2616817177000001</v>
      </c>
      <c r="F19" s="9" t="str">
        <f t="shared" si="6"/>
        <v>Yes</v>
      </c>
      <c r="G19" s="8">
        <v>4.0772342956000003</v>
      </c>
      <c r="H19" s="9" t="str">
        <f t="shared" si="7"/>
        <v>Yes</v>
      </c>
      <c r="I19" s="10">
        <v>-6.57</v>
      </c>
      <c r="J19" s="10">
        <v>-4.33</v>
      </c>
      <c r="K19" s="9" t="str">
        <f t="shared" si="4"/>
        <v>Yes</v>
      </c>
    </row>
    <row r="20" spans="1:11" x14ac:dyDescent="0.25">
      <c r="A20" s="73" t="s">
        <v>868</v>
      </c>
      <c r="B20" s="49" t="s">
        <v>224</v>
      </c>
      <c r="C20" s="72">
        <v>0.257133838</v>
      </c>
      <c r="D20" s="9" t="str">
        <f t="shared" si="5"/>
        <v>Yes</v>
      </c>
      <c r="E20" s="8">
        <v>0.24372905449999999</v>
      </c>
      <c r="F20" s="9" t="str">
        <f t="shared" si="6"/>
        <v>Yes</v>
      </c>
      <c r="G20" s="8">
        <v>0.33604381459999999</v>
      </c>
      <c r="H20" s="9" t="str">
        <f t="shared" si="7"/>
        <v>Yes</v>
      </c>
      <c r="I20" s="10">
        <v>-5.21</v>
      </c>
      <c r="J20" s="10">
        <v>37.880000000000003</v>
      </c>
      <c r="K20" s="9" t="str">
        <f t="shared" si="4"/>
        <v>No</v>
      </c>
    </row>
    <row r="21" spans="1:11" x14ac:dyDescent="0.25">
      <c r="A21" s="73" t="s">
        <v>869</v>
      </c>
      <c r="B21" s="33" t="s">
        <v>213</v>
      </c>
      <c r="C21" s="72">
        <v>2.9256828E-3</v>
      </c>
      <c r="D21" s="9" t="str">
        <f t="shared" si="5"/>
        <v>N/A</v>
      </c>
      <c r="E21" s="8">
        <v>3.6033493000000002E-3</v>
      </c>
      <c r="F21" s="9" t="str">
        <f t="shared" si="6"/>
        <v>N/A</v>
      </c>
      <c r="G21" s="8">
        <v>4.4625441000000002E-3</v>
      </c>
      <c r="H21" s="9" t="str">
        <f t="shared" si="7"/>
        <v>N/A</v>
      </c>
      <c r="I21" s="10">
        <v>23.16</v>
      </c>
      <c r="J21" s="10">
        <v>23.84</v>
      </c>
      <c r="K21" s="9" t="str">
        <f t="shared" si="4"/>
        <v>Yes</v>
      </c>
    </row>
    <row r="22" spans="1:11" x14ac:dyDescent="0.25">
      <c r="A22" s="73" t="s">
        <v>1716</v>
      </c>
      <c r="B22" s="33" t="s">
        <v>213</v>
      </c>
      <c r="C22" s="72">
        <v>0</v>
      </c>
      <c r="D22" s="9" t="str">
        <f t="shared" si="5"/>
        <v>N/A</v>
      </c>
      <c r="E22" s="8">
        <v>0</v>
      </c>
      <c r="F22" s="9" t="str">
        <f t="shared" si="6"/>
        <v>N/A</v>
      </c>
      <c r="G22" s="8">
        <v>0</v>
      </c>
      <c r="H22" s="9" t="str">
        <f t="shared" si="7"/>
        <v>N/A</v>
      </c>
      <c r="I22" s="10" t="s">
        <v>1744</v>
      </c>
      <c r="J22" s="10" t="s">
        <v>1744</v>
      </c>
      <c r="K22" s="9" t="str">
        <f t="shared" si="4"/>
        <v>N/A</v>
      </c>
    </row>
    <row r="23" spans="1:11" x14ac:dyDescent="0.25">
      <c r="A23" s="73" t="s">
        <v>870</v>
      </c>
      <c r="B23" s="33" t="s">
        <v>213</v>
      </c>
      <c r="C23" s="72">
        <v>1.2534130100000001E-2</v>
      </c>
      <c r="D23" s="9" t="str">
        <f t="shared" si="5"/>
        <v>N/A</v>
      </c>
      <c r="E23" s="8">
        <v>1.32424416E-2</v>
      </c>
      <c r="F23" s="9" t="str">
        <f t="shared" si="6"/>
        <v>N/A</v>
      </c>
      <c r="G23" s="8">
        <v>8.8064036000000002E-3</v>
      </c>
      <c r="H23" s="9" t="str">
        <f t="shared" si="7"/>
        <v>N/A</v>
      </c>
      <c r="I23" s="10">
        <v>5.6509999999999998</v>
      </c>
      <c r="J23" s="10">
        <v>-33.5</v>
      </c>
      <c r="K23" s="9" t="str">
        <f t="shared" si="4"/>
        <v>No</v>
      </c>
    </row>
    <row r="24" spans="1:11" x14ac:dyDescent="0.25">
      <c r="A24" s="73" t="s">
        <v>871</v>
      </c>
      <c r="B24" s="33" t="s">
        <v>232</v>
      </c>
      <c r="C24" s="72">
        <v>2.2356004972000001</v>
      </c>
      <c r="D24" s="9" t="str">
        <f>IF($B24="N/A","N/A",IF(C24&gt;10,"No",IF(C24&lt;1,"No","Yes")))</f>
        <v>Yes</v>
      </c>
      <c r="E24" s="8">
        <v>2.1931623015000001</v>
      </c>
      <c r="F24" s="9" t="str">
        <f>IF($B24="N/A","N/A",IF(E24&gt;10,"No",IF(E24&lt;1,"No","Yes")))</f>
        <v>Yes</v>
      </c>
      <c r="G24" s="8">
        <v>2.3417793705999999</v>
      </c>
      <c r="H24" s="9" t="str">
        <f>IF($B24="N/A","N/A",IF(G24&gt;10,"No",IF(G24&lt;1,"No","Yes")))</f>
        <v>Yes</v>
      </c>
      <c r="I24" s="10">
        <v>-1.9</v>
      </c>
      <c r="J24" s="10">
        <v>6.7759999999999998</v>
      </c>
      <c r="K24" s="9" t="str">
        <f t="shared" si="4"/>
        <v>Yes</v>
      </c>
    </row>
    <row r="25" spans="1:11" x14ac:dyDescent="0.25">
      <c r="A25" s="73" t="s">
        <v>872</v>
      </c>
      <c r="B25" s="76" t="s">
        <v>239</v>
      </c>
      <c r="C25" s="72">
        <v>19.468803354999999</v>
      </c>
      <c r="D25" s="9" t="str">
        <f>IF($B25="N/A","N/A",IF(C25&gt;10,"No",IF(C25&lt;=0,"No","Yes")))</f>
        <v>No</v>
      </c>
      <c r="E25" s="8">
        <v>19.525208435</v>
      </c>
      <c r="F25" s="9" t="str">
        <f>IF($B25="N/A","N/A",IF(E25&gt;10,"No",IF(E25&lt;=0,"No","Yes")))</f>
        <v>No</v>
      </c>
      <c r="G25" s="8">
        <v>19.337651636</v>
      </c>
      <c r="H25" s="9" t="str">
        <f>IF($B25="N/A","N/A",IF(G25&gt;10,"No",IF(G25&lt;=0,"No","Yes")))</f>
        <v>No</v>
      </c>
      <c r="I25" s="10">
        <v>0.28970000000000001</v>
      </c>
      <c r="J25" s="10">
        <v>-0.96099999999999997</v>
      </c>
      <c r="K25" s="9" t="str">
        <f t="shared" si="4"/>
        <v>Yes</v>
      </c>
    </row>
    <row r="26" spans="1:11" x14ac:dyDescent="0.25">
      <c r="A26" s="73" t="s">
        <v>873</v>
      </c>
      <c r="B26" s="49" t="s">
        <v>248</v>
      </c>
      <c r="C26" s="72">
        <v>0.2253617651</v>
      </c>
      <c r="D26" s="9" t="str">
        <f>IF($B26="N/A","N/A",IF(C26&gt;=5,"No",IF(C26&lt;0,"No","Yes")))</f>
        <v>Yes</v>
      </c>
      <c r="E26" s="8">
        <v>0.1079088673</v>
      </c>
      <c r="F26" s="9" t="str">
        <f>IF($B26="N/A","N/A",IF(E26&gt;=5,"No",IF(E26&lt;0,"No","Yes")))</f>
        <v>Yes</v>
      </c>
      <c r="G26" s="8">
        <v>9.8965223800000002E-2</v>
      </c>
      <c r="H26" s="9" t="str">
        <f>IF($B26="N/A","N/A",IF(G26&gt;=5,"No",IF(G26&lt;0,"No","Yes")))</f>
        <v>Yes</v>
      </c>
      <c r="I26" s="10">
        <v>-52.1</v>
      </c>
      <c r="J26" s="10">
        <v>-8.2899999999999991</v>
      </c>
      <c r="K26" s="9" t="str">
        <f t="shared" si="4"/>
        <v>Yes</v>
      </c>
    </row>
    <row r="27" spans="1:11" x14ac:dyDescent="0.25">
      <c r="A27" s="73" t="s">
        <v>14</v>
      </c>
      <c r="B27" s="49" t="s">
        <v>249</v>
      </c>
      <c r="C27" s="72">
        <v>0.40083958679999998</v>
      </c>
      <c r="D27" s="9" t="str">
        <f>IF($B27="N/A","N/A",IF(C27&gt;15,"No",IF(C27&lt;=0,"No","Yes")))</f>
        <v>Yes</v>
      </c>
      <c r="E27" s="8">
        <v>0.42507279619999999</v>
      </c>
      <c r="F27" s="9" t="str">
        <f>IF($B27="N/A","N/A",IF(E27&gt;15,"No",IF(E27&lt;=0,"No","Yes")))</f>
        <v>Yes</v>
      </c>
      <c r="G27" s="8">
        <v>0.76570017379999999</v>
      </c>
      <c r="H27" s="9" t="str">
        <f>IF($B27="N/A","N/A",IF(G27&gt;15,"No",IF(G27&lt;=0,"No","Yes")))</f>
        <v>Yes</v>
      </c>
      <c r="I27" s="10">
        <v>6.0460000000000003</v>
      </c>
      <c r="J27" s="10">
        <v>80.13</v>
      </c>
      <c r="K27" s="9" t="str">
        <f>IF(J27="Div by 0", "N/A", IF(J27="N/A","N/A", IF(J27&gt;30, "No", IF(J27&lt;-30, "No", "Yes"))))</f>
        <v>No</v>
      </c>
    </row>
    <row r="28" spans="1:11" x14ac:dyDescent="0.25">
      <c r="A28" s="73" t="s">
        <v>874</v>
      </c>
      <c r="B28" s="33" t="s">
        <v>213</v>
      </c>
      <c r="C28" s="75">
        <v>65.735940454000001</v>
      </c>
      <c r="D28" s="9" t="str">
        <f>IF($B28="N/A","N/A",IF(C28&gt;15,"No",IF(C28&lt;-15,"No","Yes")))</f>
        <v>N/A</v>
      </c>
      <c r="E28" s="35">
        <v>65.436484981000007</v>
      </c>
      <c r="F28" s="9" t="str">
        <f>IF($B28="N/A","N/A",IF(E28&gt;15,"No",IF(E28&lt;-15,"No","Yes")))</f>
        <v>N/A</v>
      </c>
      <c r="G28" s="35">
        <v>69.630887150999996</v>
      </c>
      <c r="H28" s="9" t="str">
        <f>IF($B28="N/A","N/A",IF(G28&gt;15,"No",IF(G28&lt;-15,"No","Yes")))</f>
        <v>N/A</v>
      </c>
      <c r="I28" s="10">
        <v>-0.45600000000000002</v>
      </c>
      <c r="J28" s="10">
        <v>6.41</v>
      </c>
      <c r="K28" s="9" t="str">
        <f>IF(J28="Div by 0", "N/A", IF(J28="N/A","N/A", IF(J28&gt;30, "No", IF(J28&lt;-30, "No", "Yes"))))</f>
        <v>Yes</v>
      </c>
    </row>
    <row r="29" spans="1:11" x14ac:dyDescent="0.25">
      <c r="A29" s="73" t="s">
        <v>376</v>
      </c>
      <c r="B29" s="33" t="s">
        <v>250</v>
      </c>
      <c r="C29" s="72">
        <v>12.226286197</v>
      </c>
      <c r="D29" s="9" t="str">
        <f>IF($B29="N/A","N/A",IF(C29&gt;35,"No",IF(C29&lt;10,"No","Yes")))</f>
        <v>Yes</v>
      </c>
      <c r="E29" s="8">
        <v>12.105369383999999</v>
      </c>
      <c r="F29" s="9" t="str">
        <f>IF($B29="N/A","N/A",IF(E29&gt;35,"No",IF(E29&lt;10,"No","Yes")))</f>
        <v>Yes</v>
      </c>
      <c r="G29" s="8">
        <v>12.634144848</v>
      </c>
      <c r="H29" s="9" t="str">
        <f>IF($B29="N/A","N/A",IF(G29&gt;35,"No",IF(G29&lt;10,"No","Yes")))</f>
        <v>Yes</v>
      </c>
      <c r="I29" s="10">
        <v>-0.98899999999999999</v>
      </c>
      <c r="J29" s="10">
        <v>4.3680000000000003</v>
      </c>
      <c r="K29" s="9" t="str">
        <f t="shared" ref="K29:K54" si="8">IF(J29="Div by 0", "N/A", IF(J29="N/A","N/A", IF(J29&gt;30, "No", IF(J29&lt;-30, "No", "Yes"))))</f>
        <v>Yes</v>
      </c>
    </row>
    <row r="30" spans="1:11" x14ac:dyDescent="0.25">
      <c r="A30" s="73" t="s">
        <v>377</v>
      </c>
      <c r="B30" s="33" t="s">
        <v>251</v>
      </c>
      <c r="C30" s="72">
        <v>14.555013913</v>
      </c>
      <c r="D30" s="9" t="str">
        <f>IF($B30="N/A","N/A",IF(C30&gt;20,"No",IF(C30&lt;2,"No","Yes")))</f>
        <v>Yes</v>
      </c>
      <c r="E30" s="8">
        <v>14.925301557999999</v>
      </c>
      <c r="F30" s="9" t="str">
        <f>IF($B30="N/A","N/A",IF(E30&gt;20,"No",IF(E30&lt;2,"No","Yes")))</f>
        <v>Yes</v>
      </c>
      <c r="G30" s="8">
        <v>15.931626702999999</v>
      </c>
      <c r="H30" s="9" t="str">
        <f>IF($B30="N/A","N/A",IF(G30&gt;20,"No",IF(G30&lt;2,"No","Yes")))</f>
        <v>Yes</v>
      </c>
      <c r="I30" s="10">
        <v>2.544</v>
      </c>
      <c r="J30" s="10">
        <v>6.742</v>
      </c>
      <c r="K30" s="9" t="str">
        <f t="shared" si="8"/>
        <v>Yes</v>
      </c>
    </row>
    <row r="31" spans="1:11" x14ac:dyDescent="0.25">
      <c r="A31" s="73" t="s">
        <v>378</v>
      </c>
      <c r="B31" s="33" t="s">
        <v>252</v>
      </c>
      <c r="C31" s="72">
        <v>6.7785333399999995E-2</v>
      </c>
      <c r="D31" s="9" t="str">
        <f>IF($B31="N/A","N/A",IF(C31&gt;8,"No",IF(C31&lt;0.5,"No","Yes")))</f>
        <v>No</v>
      </c>
      <c r="E31" s="8">
        <v>7.9028847900000004E-2</v>
      </c>
      <c r="F31" s="9" t="str">
        <f>IF($B31="N/A","N/A",IF(E31&gt;8,"No",IF(E31&lt;0.5,"No","Yes")))</f>
        <v>No</v>
      </c>
      <c r="G31" s="8">
        <v>0.1079496544</v>
      </c>
      <c r="H31" s="9" t="str">
        <f>IF($B31="N/A","N/A",IF(G31&gt;8,"No",IF(G31&lt;0.5,"No","Yes")))</f>
        <v>No</v>
      </c>
      <c r="I31" s="10">
        <v>16.59</v>
      </c>
      <c r="J31" s="10">
        <v>36.6</v>
      </c>
      <c r="K31" s="9" t="str">
        <f t="shared" si="8"/>
        <v>No</v>
      </c>
    </row>
    <row r="32" spans="1:11" x14ac:dyDescent="0.25">
      <c r="A32" s="73" t="s">
        <v>379</v>
      </c>
      <c r="B32" s="33" t="s">
        <v>253</v>
      </c>
      <c r="C32" s="72">
        <v>4.1377678755999998</v>
      </c>
      <c r="D32" s="9" t="str">
        <f>IF($B32="N/A","N/A",IF(C32&gt;25,"No",IF(C32&lt;3,"No","Yes")))</f>
        <v>Yes</v>
      </c>
      <c r="E32" s="8">
        <v>4.2171428304000003</v>
      </c>
      <c r="F32" s="9" t="str">
        <f>IF($B32="N/A","N/A",IF(E32&gt;25,"No",IF(E32&lt;3,"No","Yes")))</f>
        <v>Yes</v>
      </c>
      <c r="G32" s="8">
        <v>4.2514218721999999</v>
      </c>
      <c r="H32" s="9" t="str">
        <f>IF($B32="N/A","N/A",IF(G32&gt;25,"No",IF(G32&lt;3,"No","Yes")))</f>
        <v>Yes</v>
      </c>
      <c r="I32" s="10">
        <v>1.9179999999999999</v>
      </c>
      <c r="J32" s="10">
        <v>0.81279999999999997</v>
      </c>
      <c r="K32" s="9" t="str">
        <f t="shared" si="8"/>
        <v>Yes</v>
      </c>
    </row>
    <row r="33" spans="1:11" x14ac:dyDescent="0.25">
      <c r="A33" s="73" t="s">
        <v>380</v>
      </c>
      <c r="B33" s="33" t="s">
        <v>254</v>
      </c>
      <c r="C33" s="72">
        <v>4.7721832397000004</v>
      </c>
      <c r="D33" s="9" t="str">
        <f>IF($B33="N/A","N/A",IF(C33&gt;25,"No",IF(C33&lt;2,"No","Yes")))</f>
        <v>Yes</v>
      </c>
      <c r="E33" s="8">
        <v>4.6310170344000001</v>
      </c>
      <c r="F33" s="9" t="str">
        <f>IF($B33="N/A","N/A",IF(E33&gt;25,"No",IF(E33&lt;2,"No","Yes")))</f>
        <v>Yes</v>
      </c>
      <c r="G33" s="8">
        <v>4.6160152874999998</v>
      </c>
      <c r="H33" s="9" t="str">
        <f>IF($B33="N/A","N/A",IF(G33&gt;25,"No",IF(G33&lt;2,"No","Yes")))</f>
        <v>Yes</v>
      </c>
      <c r="I33" s="10">
        <v>-2.96</v>
      </c>
      <c r="J33" s="10">
        <v>-0.32400000000000001</v>
      </c>
      <c r="K33" s="9" t="str">
        <f t="shared" si="8"/>
        <v>Yes</v>
      </c>
    </row>
    <row r="34" spans="1:11" x14ac:dyDescent="0.25">
      <c r="A34" s="73" t="s">
        <v>381</v>
      </c>
      <c r="B34" s="33" t="s">
        <v>255</v>
      </c>
      <c r="C34" s="72">
        <v>0.2174055919</v>
      </c>
      <c r="D34" s="9" t="str">
        <f>IF($B34="N/A","N/A",IF(C34&gt;25,"No",IF(C34&lt;=0,"No","Yes")))</f>
        <v>Yes</v>
      </c>
      <c r="E34" s="8">
        <v>0.2084353927</v>
      </c>
      <c r="F34" s="9" t="str">
        <f>IF($B34="N/A","N/A",IF(E34&gt;25,"No",IF(E34&lt;=0,"No","Yes")))</f>
        <v>Yes</v>
      </c>
      <c r="G34" s="8">
        <v>0.18606791349999999</v>
      </c>
      <c r="H34" s="9" t="str">
        <f>IF($B34="N/A","N/A",IF(G34&gt;25,"No",IF(G34&lt;=0,"No","Yes")))</f>
        <v>Yes</v>
      </c>
      <c r="I34" s="10">
        <v>-4.13</v>
      </c>
      <c r="J34" s="10">
        <v>-10.7</v>
      </c>
      <c r="K34" s="9" t="str">
        <f t="shared" si="8"/>
        <v>Yes</v>
      </c>
    </row>
    <row r="35" spans="1:11" x14ac:dyDescent="0.25">
      <c r="A35" s="73" t="s">
        <v>382</v>
      </c>
      <c r="B35" s="33" t="s">
        <v>256</v>
      </c>
      <c r="C35" s="72">
        <v>18.587693998999999</v>
      </c>
      <c r="D35" s="9" t="str">
        <f>IF($B35="N/A","N/A",IF(C35&gt;20,"No",IF(C35&lt;4,"No","Yes")))</f>
        <v>Yes</v>
      </c>
      <c r="E35" s="8">
        <v>18.126725696000001</v>
      </c>
      <c r="F35" s="9" t="str">
        <f>IF($B35="N/A","N/A",IF(E35&gt;20,"No",IF(E35&lt;4,"No","Yes")))</f>
        <v>Yes</v>
      </c>
      <c r="G35" s="8">
        <v>18.449943607000002</v>
      </c>
      <c r="H35" s="9" t="str">
        <f>IF($B35="N/A","N/A",IF(G35&gt;20,"No",IF(G35&lt;4,"No","Yes")))</f>
        <v>Yes</v>
      </c>
      <c r="I35" s="10">
        <v>-2.48</v>
      </c>
      <c r="J35" s="10">
        <v>1.7829999999999999</v>
      </c>
      <c r="K35" s="9" t="str">
        <f t="shared" si="8"/>
        <v>Yes</v>
      </c>
    </row>
    <row r="36" spans="1:11" x14ac:dyDescent="0.25">
      <c r="A36" s="73" t="s">
        <v>383</v>
      </c>
      <c r="B36" s="33" t="s">
        <v>257</v>
      </c>
      <c r="C36" s="72">
        <v>0</v>
      </c>
      <c r="D36" s="9" t="str">
        <f>IF($B36="N/A","N/A",IF(C36&gt;=3,"No",IF(C36&lt;0,"No","Yes")))</f>
        <v>Yes</v>
      </c>
      <c r="E36" s="8">
        <v>0</v>
      </c>
      <c r="F36" s="9" t="str">
        <f>IF($B36="N/A","N/A",IF(E36&gt;=3,"No",IF(E36&lt;0,"No","Yes")))</f>
        <v>Yes</v>
      </c>
      <c r="G36" s="8">
        <v>0</v>
      </c>
      <c r="H36" s="9" t="str">
        <f>IF($B36="N/A","N/A",IF(G36&gt;=3,"No",IF(G36&lt;0,"No","Yes")))</f>
        <v>Yes</v>
      </c>
      <c r="I36" s="10" t="s">
        <v>1744</v>
      </c>
      <c r="J36" s="10" t="s">
        <v>1744</v>
      </c>
      <c r="K36" s="9" t="str">
        <f t="shared" si="8"/>
        <v>N/A</v>
      </c>
    </row>
    <row r="37" spans="1:11" x14ac:dyDescent="0.25">
      <c r="A37" s="73" t="s">
        <v>384</v>
      </c>
      <c r="B37" s="33" t="s">
        <v>258</v>
      </c>
      <c r="C37" s="72">
        <v>9.6031853318000007</v>
      </c>
      <c r="D37" s="9" t="str">
        <f>IF($B37="N/A","N/A",IF(C37&gt;=25,"No",IF(C37&lt;0,"No","Yes")))</f>
        <v>Yes</v>
      </c>
      <c r="E37" s="8">
        <v>8.8674061143999996</v>
      </c>
      <c r="F37" s="9" t="str">
        <f>IF($B37="N/A","N/A",IF(E37&gt;=25,"No",IF(E37&lt;0,"No","Yes")))</f>
        <v>Yes</v>
      </c>
      <c r="G37" s="8">
        <v>6.8270812812999999</v>
      </c>
      <c r="H37" s="9" t="str">
        <f>IF($B37="N/A","N/A",IF(G37&gt;=25,"No",IF(G37&lt;0,"No","Yes")))</f>
        <v>Yes</v>
      </c>
      <c r="I37" s="10">
        <v>-7.66</v>
      </c>
      <c r="J37" s="10">
        <v>-23</v>
      </c>
      <c r="K37" s="9" t="str">
        <f t="shared" si="8"/>
        <v>Yes</v>
      </c>
    </row>
    <row r="38" spans="1:11" x14ac:dyDescent="0.25">
      <c r="A38" s="73" t="s">
        <v>385</v>
      </c>
      <c r="B38" s="33" t="s">
        <v>221</v>
      </c>
      <c r="C38" s="72">
        <v>5.8028654957999999</v>
      </c>
      <c r="D38" s="9" t="str">
        <f>IF($B38="N/A","N/A",IF(C38&gt;3,"Yes","No"))</f>
        <v>Yes</v>
      </c>
      <c r="E38" s="8">
        <v>5.7786864392000004</v>
      </c>
      <c r="F38" s="9" t="str">
        <f>IF($B38="N/A","N/A",IF(E38&gt;3,"Yes","No"))</f>
        <v>Yes</v>
      </c>
      <c r="G38" s="8">
        <v>5.5628935657999996</v>
      </c>
      <c r="H38" s="9" t="str">
        <f>IF($B38="N/A","N/A",IF(G38&gt;3,"Yes","No"))</f>
        <v>Yes</v>
      </c>
      <c r="I38" s="10">
        <v>-0.41699999999999998</v>
      </c>
      <c r="J38" s="10">
        <v>-3.73</v>
      </c>
      <c r="K38" s="9" t="str">
        <f t="shared" si="8"/>
        <v>Yes</v>
      </c>
    </row>
    <row r="39" spans="1:11" x14ac:dyDescent="0.25">
      <c r="A39" s="73" t="s">
        <v>386</v>
      </c>
      <c r="B39" s="33" t="s">
        <v>220</v>
      </c>
      <c r="C39" s="72">
        <v>2.9723989720000001</v>
      </c>
      <c r="D39" s="9" t="str">
        <f>IF($B39="N/A","N/A",IF(C39&gt;1,"Yes","No"))</f>
        <v>Yes</v>
      </c>
      <c r="E39" s="8">
        <v>3.3449513404000002</v>
      </c>
      <c r="F39" s="9" t="str">
        <f>IF($B39="N/A","N/A",IF(E39&gt;1,"Yes","No"))</f>
        <v>Yes</v>
      </c>
      <c r="G39" s="8">
        <v>3.5550750936000002</v>
      </c>
      <c r="H39" s="9" t="str">
        <f>IF($B39="N/A","N/A",IF(G39&gt;1,"Yes","No"))</f>
        <v>Yes</v>
      </c>
      <c r="I39" s="10">
        <v>12.53</v>
      </c>
      <c r="J39" s="10">
        <v>6.282</v>
      </c>
      <c r="K39" s="9" t="str">
        <f t="shared" si="8"/>
        <v>Yes</v>
      </c>
    </row>
    <row r="40" spans="1:11" x14ac:dyDescent="0.25">
      <c r="A40" s="73" t="s">
        <v>387</v>
      </c>
      <c r="B40" s="33" t="s">
        <v>213</v>
      </c>
      <c r="C40" s="72">
        <v>1.2223671E-2</v>
      </c>
      <c r="D40" s="9" t="str">
        <f>IF($B40="N/A","N/A",IF(C40&gt;15,"No",IF(C40&lt;-15,"No","Yes")))</f>
        <v>N/A</v>
      </c>
      <c r="E40" s="8">
        <v>1.2758091900000001E-2</v>
      </c>
      <c r="F40" s="9" t="str">
        <f>IF($B40="N/A","N/A",IF(E40&gt;15,"No",IF(E40&lt;-15,"No","Yes")))</f>
        <v>N/A</v>
      </c>
      <c r="G40" s="8">
        <v>1.4366781E-2</v>
      </c>
      <c r="H40" s="9" t="str">
        <f>IF($B40="N/A","N/A",IF(G40&gt;15,"No",IF(G40&lt;-15,"No","Yes")))</f>
        <v>N/A</v>
      </c>
      <c r="I40" s="10">
        <v>4.3719999999999999</v>
      </c>
      <c r="J40" s="10">
        <v>12.61</v>
      </c>
      <c r="K40" s="9" t="str">
        <f t="shared" si="8"/>
        <v>Yes</v>
      </c>
    </row>
    <row r="41" spans="1:11" x14ac:dyDescent="0.25">
      <c r="A41" s="73" t="s">
        <v>388</v>
      </c>
      <c r="B41" s="33" t="s">
        <v>213</v>
      </c>
      <c r="C41" s="72">
        <v>6.8406300000000003E-5</v>
      </c>
      <c r="D41" s="9" t="str">
        <f>IF($B41="N/A","N/A",IF(C41&gt;15,"No",IF(C41&lt;-15,"No","Yes")))</f>
        <v>N/A</v>
      </c>
      <c r="E41" s="8">
        <v>6.3870300000000004E-5</v>
      </c>
      <c r="F41" s="9" t="str">
        <f>IF($B41="N/A","N/A",IF(E41&gt;15,"No",IF(E41&lt;-15,"No","Yes")))</f>
        <v>N/A</v>
      </c>
      <c r="G41" s="8">
        <v>6.5276600000000004E-5</v>
      </c>
      <c r="H41" s="9" t="str">
        <f>IF($B41="N/A","N/A",IF(G41&gt;15,"No",IF(G41&lt;-15,"No","Yes")))</f>
        <v>N/A</v>
      </c>
      <c r="I41" s="10">
        <v>-6.63</v>
      </c>
      <c r="J41" s="10">
        <v>2.202</v>
      </c>
      <c r="K41" s="9" t="str">
        <f t="shared" si="8"/>
        <v>Yes</v>
      </c>
    </row>
    <row r="42" spans="1:11" x14ac:dyDescent="0.25">
      <c r="A42" s="73" t="s">
        <v>389</v>
      </c>
      <c r="B42" s="33" t="s">
        <v>259</v>
      </c>
      <c r="C42" s="72">
        <v>13.359693595</v>
      </c>
      <c r="D42" s="9" t="str">
        <f>IF($B42="N/A","N/A",IF(C42&gt;0,"Yes","No"))</f>
        <v>Yes</v>
      </c>
      <c r="E42" s="8">
        <v>13.075947745000001</v>
      </c>
      <c r="F42" s="9" t="str">
        <f>IF($B42="N/A","N/A",IF(E42&gt;0,"Yes","No"))</f>
        <v>Yes</v>
      </c>
      <c r="G42" s="8">
        <v>12.03368936</v>
      </c>
      <c r="H42" s="9" t="str">
        <f>IF($B42="N/A","N/A",IF(G42&gt;0,"Yes","No"))</f>
        <v>Yes</v>
      </c>
      <c r="I42" s="10">
        <v>-2.12</v>
      </c>
      <c r="J42" s="10">
        <v>-7.97</v>
      </c>
      <c r="K42" s="9" t="str">
        <f t="shared" si="8"/>
        <v>Yes</v>
      </c>
    </row>
    <row r="43" spans="1:11" x14ac:dyDescent="0.25">
      <c r="A43" s="73" t="s">
        <v>390</v>
      </c>
      <c r="B43" s="33" t="s">
        <v>259</v>
      </c>
      <c r="C43" s="72">
        <v>0.38770558640000002</v>
      </c>
      <c r="D43" s="9" t="str">
        <f>IF($B43="N/A","N/A",IF(C43&gt;0,"Yes","No"))</f>
        <v>Yes</v>
      </c>
      <c r="E43" s="8">
        <v>0.48482345929999998</v>
      </c>
      <c r="F43" s="9" t="str">
        <f>IF($B43="N/A","N/A",IF(E43&gt;0,"Yes","No"))</f>
        <v>Yes</v>
      </c>
      <c r="G43" s="8">
        <v>0.60810471600000005</v>
      </c>
      <c r="H43" s="9" t="str">
        <f>IF($B43="N/A","N/A",IF(G43&gt;0,"Yes","No"))</f>
        <v>Yes</v>
      </c>
      <c r="I43" s="10">
        <v>25.05</v>
      </c>
      <c r="J43" s="10">
        <v>25.43</v>
      </c>
      <c r="K43" s="9" t="str">
        <f t="shared" si="8"/>
        <v>Yes</v>
      </c>
    </row>
    <row r="44" spans="1:11" x14ac:dyDescent="0.25">
      <c r="A44" s="73" t="s">
        <v>391</v>
      </c>
      <c r="B44" s="33" t="s">
        <v>259</v>
      </c>
      <c r="C44" s="72">
        <v>0.18489683630000001</v>
      </c>
      <c r="D44" s="9" t="str">
        <f>IF($B44="N/A","N/A",IF(C44&gt;0,"Yes","No"))</f>
        <v>Yes</v>
      </c>
      <c r="E44" s="8">
        <v>0.20592848359999999</v>
      </c>
      <c r="F44" s="9" t="str">
        <f>IF($B44="N/A","N/A",IF(E44&gt;0,"Yes","No"))</f>
        <v>Yes</v>
      </c>
      <c r="G44" s="8">
        <v>0.20598913769999999</v>
      </c>
      <c r="H44" s="9" t="str">
        <f>IF($B44="N/A","N/A",IF(G44&gt;0,"Yes","No"))</f>
        <v>Yes</v>
      </c>
      <c r="I44" s="10">
        <v>11.37</v>
      </c>
      <c r="J44" s="10">
        <v>2.9499999999999998E-2</v>
      </c>
      <c r="K44" s="9" t="str">
        <f t="shared" si="8"/>
        <v>Yes</v>
      </c>
    </row>
    <row r="45" spans="1:11" x14ac:dyDescent="0.25">
      <c r="A45" s="73" t="s">
        <v>392</v>
      </c>
      <c r="B45" s="33" t="s">
        <v>220</v>
      </c>
      <c r="C45" s="72">
        <v>5.2948280505999996</v>
      </c>
      <c r="D45" s="9" t="str">
        <f>IF($B45="N/A","N/A",IF(C45&gt;1,"Yes","No"))</f>
        <v>Yes</v>
      </c>
      <c r="E45" s="8">
        <v>4.5135755252000003</v>
      </c>
      <c r="F45" s="9" t="str">
        <f>IF($B45="N/A","N/A",IF(E45&gt;1,"Yes","No"))</f>
        <v>Yes</v>
      </c>
      <c r="G45" s="8">
        <v>4.5703928950000003</v>
      </c>
      <c r="H45" s="9" t="str">
        <f>IF($B45="N/A","N/A",IF(G45&gt;1,"Yes","No"))</f>
        <v>Yes</v>
      </c>
      <c r="I45" s="10">
        <v>-14.8</v>
      </c>
      <c r="J45" s="10">
        <v>1.2589999999999999</v>
      </c>
      <c r="K45" s="9" t="str">
        <f t="shared" si="8"/>
        <v>Yes</v>
      </c>
    </row>
    <row r="46" spans="1:11" x14ac:dyDescent="0.25">
      <c r="A46" s="73" t="s">
        <v>393</v>
      </c>
      <c r="B46" s="33" t="s">
        <v>259</v>
      </c>
      <c r="C46" s="72">
        <v>0.26875237680000003</v>
      </c>
      <c r="D46" s="9" t="str">
        <f>IF($B46="N/A","N/A",IF(C46&gt;0,"Yes","No"))</f>
        <v>Yes</v>
      </c>
      <c r="E46" s="8">
        <v>0.2919085488</v>
      </c>
      <c r="F46" s="9" t="str">
        <f>IF($B46="N/A","N/A",IF(E46&gt;0,"Yes","No"))</f>
        <v>Yes</v>
      </c>
      <c r="G46" s="8">
        <v>0.28691428959999998</v>
      </c>
      <c r="H46" s="9" t="str">
        <f>IF($B46="N/A","N/A",IF(G46&gt;0,"Yes","No"))</f>
        <v>Yes</v>
      </c>
      <c r="I46" s="10">
        <v>8.6159999999999997</v>
      </c>
      <c r="J46" s="10">
        <v>-1.71</v>
      </c>
      <c r="K46" s="9" t="str">
        <f t="shared" si="8"/>
        <v>Yes</v>
      </c>
    </row>
    <row r="47" spans="1:11" x14ac:dyDescent="0.25">
      <c r="A47" s="73" t="s">
        <v>394</v>
      </c>
      <c r="B47" s="33" t="s">
        <v>213</v>
      </c>
      <c r="C47" s="72">
        <v>7.5825698999999998E-3</v>
      </c>
      <c r="D47" s="9" t="str">
        <f>IF($B47="N/A","N/A",IF(C47&gt;15,"No",IF(C47&lt;-15,"No","Yes")))</f>
        <v>N/A</v>
      </c>
      <c r="E47" s="8">
        <v>1.1289075000000001E-2</v>
      </c>
      <c r="F47" s="9" t="str">
        <f>IF($B47="N/A","N/A",IF(E47&gt;15,"No",IF(E47&lt;-15,"No","Yes")))</f>
        <v>N/A</v>
      </c>
      <c r="G47" s="8">
        <v>1.17913234E-2</v>
      </c>
      <c r="H47" s="9" t="str">
        <f>IF($B47="N/A","N/A",IF(G47&gt;15,"No",IF(G47&lt;-15,"No","Yes")))</f>
        <v>N/A</v>
      </c>
      <c r="I47" s="10">
        <v>48.88</v>
      </c>
      <c r="J47" s="10">
        <v>4.4489999999999998</v>
      </c>
      <c r="K47" s="9" t="str">
        <f t="shared" si="8"/>
        <v>Yes</v>
      </c>
    </row>
    <row r="48" spans="1:11" x14ac:dyDescent="0.25">
      <c r="A48" s="73" t="s">
        <v>395</v>
      </c>
      <c r="B48" s="33" t="s">
        <v>213</v>
      </c>
      <c r="C48" s="72">
        <v>0.10171483420000001</v>
      </c>
      <c r="D48" s="9" t="str">
        <f>IF($B48="N/A","N/A",IF(C48&gt;15,"No",IF(C48&lt;-15,"No","Yes")))</f>
        <v>N/A</v>
      </c>
      <c r="E48" s="8">
        <v>0.12662818689999999</v>
      </c>
      <c r="F48" s="9" t="str">
        <f>IF($B48="N/A","N/A",IF(E48&gt;15,"No",IF(E48&lt;-15,"No","Yes")))</f>
        <v>N/A</v>
      </c>
      <c r="G48" s="8">
        <v>9.5315669800000002E-2</v>
      </c>
      <c r="H48" s="9" t="str">
        <f>IF($B48="N/A","N/A",IF(G48&gt;15,"No",IF(G48&lt;-15,"No","Yes")))</f>
        <v>N/A</v>
      </c>
      <c r="I48" s="10">
        <v>24.49</v>
      </c>
      <c r="J48" s="10">
        <v>-24.7</v>
      </c>
      <c r="K48" s="9" t="str">
        <f t="shared" si="8"/>
        <v>Yes</v>
      </c>
    </row>
    <row r="49" spans="1:11" x14ac:dyDescent="0.25">
      <c r="A49" s="73" t="s">
        <v>396</v>
      </c>
      <c r="B49" s="33" t="s">
        <v>213</v>
      </c>
      <c r="C49" s="72">
        <v>1.2006560053999999</v>
      </c>
      <c r="D49" s="9" t="str">
        <f>IF($B49="N/A","N/A",IF(C49&gt;15,"No",IF(C49&lt;-15,"No","Yes")))</f>
        <v>N/A</v>
      </c>
      <c r="E49" s="8">
        <v>1.1736007454999999</v>
      </c>
      <c r="F49" s="9" t="str">
        <f>IF($B49="N/A","N/A",IF(E49&gt;15,"No",IF(E49&lt;-15,"No","Yes")))</f>
        <v>N/A</v>
      </c>
      <c r="G49" s="8">
        <v>1.2050649401</v>
      </c>
      <c r="H49" s="9" t="str">
        <f>IF($B49="N/A","N/A",IF(G49&gt;15,"No",IF(G49&lt;-15,"No","Yes")))</f>
        <v>N/A</v>
      </c>
      <c r="I49" s="10">
        <v>-2.25</v>
      </c>
      <c r="J49" s="10">
        <v>2.681</v>
      </c>
      <c r="K49" s="9" t="str">
        <f t="shared" si="8"/>
        <v>Yes</v>
      </c>
    </row>
    <row r="50" spans="1:11" x14ac:dyDescent="0.25">
      <c r="A50" s="73" t="s">
        <v>397</v>
      </c>
      <c r="B50" s="33" t="s">
        <v>213</v>
      </c>
      <c r="C50" s="72">
        <v>0</v>
      </c>
      <c r="D50" s="9" t="str">
        <f>IF($B50="N/A","N/A",IF(C50&gt;15,"No",IF(C50&lt;-15,"No","Yes")))</f>
        <v>N/A</v>
      </c>
      <c r="E50" s="8">
        <v>0</v>
      </c>
      <c r="F50" s="9" t="str">
        <f>IF($B50="N/A","N/A",IF(E50&gt;15,"No",IF(E50&lt;-15,"No","Yes")))</f>
        <v>N/A</v>
      </c>
      <c r="G50" s="8">
        <v>0</v>
      </c>
      <c r="H50" s="9" t="str">
        <f>IF($B50="N/A","N/A",IF(G50&gt;15,"No",IF(G50&lt;-15,"No","Yes")))</f>
        <v>N/A</v>
      </c>
      <c r="I50" s="10" t="s">
        <v>1744</v>
      </c>
      <c r="J50" s="10" t="s">
        <v>1744</v>
      </c>
      <c r="K50" s="9" t="str">
        <f t="shared" si="8"/>
        <v>N/A</v>
      </c>
    </row>
    <row r="51" spans="1:11" x14ac:dyDescent="0.25">
      <c r="A51" s="73" t="s">
        <v>398</v>
      </c>
      <c r="B51" s="33" t="s">
        <v>213</v>
      </c>
      <c r="C51" s="72">
        <v>1.1143588878999999</v>
      </c>
      <c r="D51" s="9" t="str">
        <f>IF($B51="N/A","N/A",IF(C51&gt;15,"No",IF(C51&lt;-15,"No","Yes")))</f>
        <v>N/A</v>
      </c>
      <c r="E51" s="8">
        <v>1.6370329776999999</v>
      </c>
      <c r="F51" s="9" t="str">
        <f>IF($B51="N/A","N/A",IF(E51&gt;15,"No",IF(E51&lt;-15,"No","Yes")))</f>
        <v>N/A</v>
      </c>
      <c r="G51" s="8">
        <v>1.4469146551000001</v>
      </c>
      <c r="H51" s="9" t="str">
        <f>IF($B51="N/A","N/A",IF(G51&gt;15,"No",IF(G51&lt;-15,"No","Yes")))</f>
        <v>N/A</v>
      </c>
      <c r="I51" s="10">
        <v>46.9</v>
      </c>
      <c r="J51" s="10">
        <v>-11.6</v>
      </c>
      <c r="K51" s="9" t="str">
        <f t="shared" si="8"/>
        <v>Yes</v>
      </c>
    </row>
    <row r="52" spans="1:11" x14ac:dyDescent="0.25">
      <c r="A52" s="73" t="s">
        <v>399</v>
      </c>
      <c r="B52" s="33" t="s">
        <v>220</v>
      </c>
      <c r="C52" s="72">
        <v>4.9453089387000002</v>
      </c>
      <c r="D52" s="9" t="str">
        <f>IF($B52="N/A","N/A",IF(C52&gt;1,"Yes","No"))</f>
        <v>Yes</v>
      </c>
      <c r="E52" s="8">
        <v>5.9828638120999997</v>
      </c>
      <c r="F52" s="9" t="str">
        <f>IF($B52="N/A","N/A",IF(E52&gt;1,"Yes","No"))</f>
        <v>Yes</v>
      </c>
      <c r="G52" s="8">
        <v>7.2292621361</v>
      </c>
      <c r="H52" s="9" t="str">
        <f>IF($B52="N/A","N/A",IF(G52&gt;1,"Yes","No"))</f>
        <v>Yes</v>
      </c>
      <c r="I52" s="10">
        <v>20.98</v>
      </c>
      <c r="J52" s="10">
        <v>20.83</v>
      </c>
      <c r="K52" s="9" t="str">
        <f t="shared" si="8"/>
        <v>Yes</v>
      </c>
    </row>
    <row r="53" spans="1:11" x14ac:dyDescent="0.25">
      <c r="A53" s="73" t="s">
        <v>400</v>
      </c>
      <c r="B53" s="33" t="s">
        <v>259</v>
      </c>
      <c r="C53" s="72">
        <v>0.17962429290000001</v>
      </c>
      <c r="D53" s="9" t="str">
        <f>IF($B53="N/A","N/A",IF(C53&gt;0,"Yes","No"))</f>
        <v>Yes</v>
      </c>
      <c r="E53" s="8">
        <v>0.19951484119999999</v>
      </c>
      <c r="F53" s="9" t="str">
        <f>IF($B53="N/A","N/A",IF(E53&gt;0,"Yes","No"))</f>
        <v>Yes</v>
      </c>
      <c r="G53" s="8">
        <v>0.16990899379999999</v>
      </c>
      <c r="H53" s="9" t="str">
        <f>IF($B53="N/A","N/A",IF(G53&gt;0,"Yes","No"))</f>
        <v>Yes</v>
      </c>
      <c r="I53" s="10">
        <v>11.07</v>
      </c>
      <c r="J53" s="10">
        <v>-14.8</v>
      </c>
      <c r="K53" s="9" t="str">
        <f t="shared" si="8"/>
        <v>Yes</v>
      </c>
    </row>
    <row r="54" spans="1:11" x14ac:dyDescent="0.25">
      <c r="A54" s="73" t="s">
        <v>401</v>
      </c>
      <c r="B54" s="33" t="s">
        <v>260</v>
      </c>
      <c r="C54" s="72">
        <v>0</v>
      </c>
      <c r="D54" s="9" t="str">
        <f>IF($B54="N/A","N/A",IF(C54&gt;=1,"No",IF(C54&lt;0,"No","Yes")))</f>
        <v>Yes</v>
      </c>
      <c r="E54" s="8">
        <v>0</v>
      </c>
      <c r="F54" s="9" t="str">
        <f>IF($B54="N/A","N/A",IF(E54&gt;=1,"No",IF(E54&lt;0,"No","Yes")))</f>
        <v>Yes</v>
      </c>
      <c r="G54" s="8">
        <v>0</v>
      </c>
      <c r="H54" s="9" t="str">
        <f>IF($B54="N/A","N/A",IF(G54&gt;=1,"No",IF(G54&lt;0,"No","Yes")))</f>
        <v>Yes</v>
      </c>
      <c r="I54" s="10" t="s">
        <v>1744</v>
      </c>
      <c r="J54" s="10" t="s">
        <v>1744</v>
      </c>
      <c r="K54" s="9" t="str">
        <f t="shared" si="8"/>
        <v>N/A</v>
      </c>
    </row>
    <row r="55" spans="1:11" x14ac:dyDescent="0.25">
      <c r="A55" s="73" t="s">
        <v>875</v>
      </c>
      <c r="B55" s="33" t="s">
        <v>213</v>
      </c>
      <c r="C55" s="75">
        <v>80.555621517999995</v>
      </c>
      <c r="D55" s="9" t="str">
        <f>IF($B55="N/A","N/A",IF(C55&gt;15,"No",IF(C55&lt;-15,"No","Yes")))</f>
        <v>N/A</v>
      </c>
      <c r="E55" s="35">
        <v>76.429254224999994</v>
      </c>
      <c r="F55" s="9" t="str">
        <f>IF($B55="N/A","N/A",IF(E55&gt;15,"No",IF(E55&lt;-15,"No","Yes")))</f>
        <v>N/A</v>
      </c>
      <c r="G55" s="35">
        <v>80.294578947000005</v>
      </c>
      <c r="H55" s="9" t="str">
        <f>IF($B55="N/A","N/A",IF(G55&gt;15,"No",IF(G55&lt;-15,"No","Yes")))</f>
        <v>N/A</v>
      </c>
      <c r="I55" s="10">
        <v>-5.12</v>
      </c>
      <c r="J55" s="10">
        <v>5.0570000000000004</v>
      </c>
      <c r="K55" s="9" t="str">
        <f t="shared" ref="K55:K74" si="9">IF(J55="Div by 0", "N/A", IF(J55="N/A","N/A", IF(J55&gt;30, "No", IF(J55&lt;-30, "No", "Yes"))))</f>
        <v>Yes</v>
      </c>
    </row>
    <row r="56" spans="1:11" x14ac:dyDescent="0.25">
      <c r="A56" s="73" t="s">
        <v>876</v>
      </c>
      <c r="B56" s="33" t="s">
        <v>261</v>
      </c>
      <c r="C56" s="75">
        <v>55.338981715999999</v>
      </c>
      <c r="D56" s="9" t="str">
        <f>IF($B56="N/A","N/A",IF(C56&gt;90,"No",IF(C56&lt;20,"No","Yes")))</f>
        <v>Yes</v>
      </c>
      <c r="E56" s="35">
        <v>54.874843362999997</v>
      </c>
      <c r="F56" s="9" t="str">
        <f>IF($B56="N/A","N/A",IF(E56&gt;90,"No",IF(E56&lt;20,"No","Yes")))</f>
        <v>Yes</v>
      </c>
      <c r="G56" s="35">
        <v>64.269860363000006</v>
      </c>
      <c r="H56" s="9" t="str">
        <f>IF($B56="N/A","N/A",IF(G56&gt;90,"No",IF(G56&lt;20,"No","Yes")))</f>
        <v>Yes</v>
      </c>
      <c r="I56" s="10">
        <v>-0.83899999999999997</v>
      </c>
      <c r="J56" s="10">
        <v>17.12</v>
      </c>
      <c r="K56" s="9" t="str">
        <f t="shared" si="9"/>
        <v>Yes</v>
      </c>
    </row>
    <row r="57" spans="1:11" x14ac:dyDescent="0.25">
      <c r="A57" s="73" t="s">
        <v>877</v>
      </c>
      <c r="B57" s="33" t="s">
        <v>262</v>
      </c>
      <c r="C57" s="75">
        <v>26.651251188</v>
      </c>
      <c r="D57" s="9" t="str">
        <f>IF($B57="N/A","N/A",IF(C57&gt;60,"No",IF(C57&lt;10,"No","Yes")))</f>
        <v>Yes</v>
      </c>
      <c r="E57" s="35">
        <v>26.367986043999998</v>
      </c>
      <c r="F57" s="9" t="str">
        <f>IF($B57="N/A","N/A",IF(E57&gt;60,"No",IF(E57&lt;10,"No","Yes")))</f>
        <v>Yes</v>
      </c>
      <c r="G57" s="35">
        <v>26.556917761000001</v>
      </c>
      <c r="H57" s="9" t="str">
        <f>IF($B57="N/A","N/A",IF(G57&gt;60,"No",IF(G57&lt;10,"No","Yes")))</f>
        <v>Yes</v>
      </c>
      <c r="I57" s="10">
        <v>-1.06</v>
      </c>
      <c r="J57" s="10">
        <v>0.71650000000000003</v>
      </c>
      <c r="K57" s="9" t="str">
        <f t="shared" si="9"/>
        <v>Yes</v>
      </c>
    </row>
    <row r="58" spans="1:11" ht="25" x14ac:dyDescent="0.25">
      <c r="A58" s="73" t="s">
        <v>878</v>
      </c>
      <c r="B58" s="33" t="s">
        <v>263</v>
      </c>
      <c r="C58" s="75">
        <v>35.226207111000001</v>
      </c>
      <c r="D58" s="9" t="str">
        <f>IF($B58="N/A","N/A",IF(C58&gt;100,"No",IF(C58&lt;10,"No","Yes")))</f>
        <v>Yes</v>
      </c>
      <c r="E58" s="35">
        <v>27.848868534000001</v>
      </c>
      <c r="F58" s="9" t="str">
        <f>IF($B58="N/A","N/A",IF(E58&gt;100,"No",IF(E58&lt;10,"No","Yes")))</f>
        <v>Yes</v>
      </c>
      <c r="G58" s="35">
        <v>26.409543181</v>
      </c>
      <c r="H58" s="9" t="str">
        <f>IF($B58="N/A","N/A",IF(G58&gt;100,"No",IF(G58&lt;10,"No","Yes")))</f>
        <v>Yes</v>
      </c>
      <c r="I58" s="10">
        <v>-20.9</v>
      </c>
      <c r="J58" s="10">
        <v>-5.17</v>
      </c>
      <c r="K58" s="9" t="str">
        <f t="shared" si="9"/>
        <v>Yes</v>
      </c>
    </row>
    <row r="59" spans="1:11" x14ac:dyDescent="0.25">
      <c r="A59" s="73" t="s">
        <v>879</v>
      </c>
      <c r="B59" s="33" t="s">
        <v>264</v>
      </c>
      <c r="C59" s="75">
        <v>122.74798117</v>
      </c>
      <c r="D59" s="9" t="str">
        <f>IF($B59="N/A","N/A",IF(C59&gt;100,"No",IF(C59&lt;20,"No","Yes")))</f>
        <v>No</v>
      </c>
      <c r="E59" s="35">
        <v>119.17306139</v>
      </c>
      <c r="F59" s="9" t="str">
        <f>IF($B59="N/A","N/A",IF(E59&gt;100,"No",IF(E59&lt;20,"No","Yes")))</f>
        <v>No</v>
      </c>
      <c r="G59" s="35">
        <v>120.89518622</v>
      </c>
      <c r="H59" s="9" t="str">
        <f>IF($B59="N/A","N/A",IF(G59&gt;100,"No",IF(G59&lt;20,"No","Yes")))</f>
        <v>No</v>
      </c>
      <c r="I59" s="10">
        <v>-2.91</v>
      </c>
      <c r="J59" s="10">
        <v>1.4450000000000001</v>
      </c>
      <c r="K59" s="9" t="str">
        <f t="shared" si="9"/>
        <v>Yes</v>
      </c>
    </row>
    <row r="60" spans="1:11" x14ac:dyDescent="0.25">
      <c r="A60" s="73" t="s">
        <v>880</v>
      </c>
      <c r="B60" s="33" t="s">
        <v>264</v>
      </c>
      <c r="C60" s="75">
        <v>26.081666226999999</v>
      </c>
      <c r="D60" s="9" t="str">
        <f>IF($B60="N/A","N/A",IF(C60&gt;100,"No",IF(C60&lt;20,"No","Yes")))</f>
        <v>Yes</v>
      </c>
      <c r="E60" s="35">
        <v>26.451956661000001</v>
      </c>
      <c r="F60" s="9" t="str">
        <f>IF($B60="N/A","N/A",IF(E60&gt;100,"No",IF(E60&lt;20,"No","Yes")))</f>
        <v>Yes</v>
      </c>
      <c r="G60" s="35">
        <v>26.702533354</v>
      </c>
      <c r="H60" s="9" t="str">
        <f>IF($B60="N/A","N/A",IF(G60&gt;100,"No",IF(G60&lt;20,"No","Yes")))</f>
        <v>Yes</v>
      </c>
      <c r="I60" s="10">
        <v>1.42</v>
      </c>
      <c r="J60" s="10">
        <v>0.94730000000000003</v>
      </c>
      <c r="K60" s="9" t="str">
        <f t="shared" si="9"/>
        <v>Yes</v>
      </c>
    </row>
    <row r="61" spans="1:11" x14ac:dyDescent="0.25">
      <c r="A61" s="73" t="s">
        <v>881</v>
      </c>
      <c r="B61" s="33" t="s">
        <v>213</v>
      </c>
      <c r="C61" s="75">
        <v>83.593426276000002</v>
      </c>
      <c r="D61" s="9" t="str">
        <f>IF($B61="N/A","N/A",IF(C61&gt;15,"No",IF(C61&lt;-15,"No","Yes")))</f>
        <v>N/A</v>
      </c>
      <c r="E61" s="35">
        <v>81.375909706000002</v>
      </c>
      <c r="F61" s="9" t="str">
        <f>IF($B61="N/A","N/A",IF(E61&gt;15,"No",IF(E61&lt;-15,"No","Yes")))</f>
        <v>N/A</v>
      </c>
      <c r="G61" s="35">
        <v>81.351618561999999</v>
      </c>
      <c r="H61" s="9" t="str">
        <f>IF($B61="N/A","N/A",IF(G61&gt;15,"No",IF(G61&lt;-15,"No","Yes")))</f>
        <v>N/A</v>
      </c>
      <c r="I61" s="10">
        <v>-2.65</v>
      </c>
      <c r="J61" s="10">
        <v>-0.03</v>
      </c>
      <c r="K61" s="9" t="str">
        <f t="shared" si="9"/>
        <v>Yes</v>
      </c>
    </row>
    <row r="62" spans="1:11" x14ac:dyDescent="0.25">
      <c r="A62" s="73" t="s">
        <v>882</v>
      </c>
      <c r="B62" s="33" t="s">
        <v>265</v>
      </c>
      <c r="C62" s="75">
        <v>20.10900384</v>
      </c>
      <c r="D62" s="9" t="str">
        <f>IF($B62="N/A","N/A",IF(C62&gt;60,"No",IF(C62&lt;10,"No","Yes")))</f>
        <v>Yes</v>
      </c>
      <c r="E62" s="35">
        <v>19.92545475</v>
      </c>
      <c r="F62" s="9" t="str">
        <f>IF($B62="N/A","N/A",IF(E62&gt;60,"No",IF(E62&lt;10,"No","Yes")))</f>
        <v>Yes</v>
      </c>
      <c r="G62" s="35">
        <v>20.888439594000001</v>
      </c>
      <c r="H62" s="9" t="str">
        <f>IF($B62="N/A","N/A",IF(G62&gt;60,"No",IF(G62&lt;10,"No","Yes")))</f>
        <v>Yes</v>
      </c>
      <c r="I62" s="10">
        <v>-0.91300000000000003</v>
      </c>
      <c r="J62" s="10">
        <v>4.8330000000000002</v>
      </c>
      <c r="K62" s="9" t="str">
        <f t="shared" si="9"/>
        <v>Yes</v>
      </c>
    </row>
    <row r="63" spans="1:11" x14ac:dyDescent="0.25">
      <c r="A63" s="73" t="s">
        <v>883</v>
      </c>
      <c r="B63" s="33" t="s">
        <v>265</v>
      </c>
      <c r="C63" s="75" t="s">
        <v>1744</v>
      </c>
      <c r="D63" s="9" t="str">
        <f>IF($B63="N/A","N/A",IF(C63&gt;60,"No",IF(C63&lt;10,"No","Yes")))</f>
        <v>No</v>
      </c>
      <c r="E63" s="35" t="s">
        <v>1744</v>
      </c>
      <c r="F63" s="9" t="str">
        <f>IF($B63="N/A","N/A",IF(E63&gt;60,"No",IF(E63&lt;10,"No","Yes")))</f>
        <v>No</v>
      </c>
      <c r="G63" s="35" t="s">
        <v>1744</v>
      </c>
      <c r="H63" s="9" t="str">
        <f>IF($B63="N/A","N/A",IF(G63&gt;60,"No",IF(G63&lt;10,"No","Yes")))</f>
        <v>No</v>
      </c>
      <c r="I63" s="10" t="s">
        <v>1744</v>
      </c>
      <c r="J63" s="10" t="s">
        <v>1744</v>
      </c>
      <c r="K63" s="9" t="str">
        <f t="shared" si="9"/>
        <v>N/A</v>
      </c>
    </row>
    <row r="64" spans="1:11" x14ac:dyDescent="0.25">
      <c r="A64" s="73" t="s">
        <v>884</v>
      </c>
      <c r="B64" s="33" t="s">
        <v>213</v>
      </c>
      <c r="C64" s="75">
        <v>86.239043288000005</v>
      </c>
      <c r="D64" s="9" t="str">
        <f t="shared" ref="D64:D74" si="10">IF($B64="N/A","N/A",IF(C64&gt;15,"No",IF(C64&lt;-15,"No","Yes")))</f>
        <v>N/A</v>
      </c>
      <c r="E64" s="35">
        <v>70.076643967999999</v>
      </c>
      <c r="F64" s="9" t="str">
        <f>IF($B64="N/A","N/A",IF(E64&gt;15,"No",IF(E64&lt;-15,"No","Yes")))</f>
        <v>N/A</v>
      </c>
      <c r="G64" s="35">
        <v>80.499490202999993</v>
      </c>
      <c r="H64" s="9" t="str">
        <f>IF($B64="N/A","N/A",IF(G64&gt;15,"No",IF(G64&lt;-15,"No","Yes")))</f>
        <v>N/A</v>
      </c>
      <c r="I64" s="10">
        <v>-18.7</v>
      </c>
      <c r="J64" s="10">
        <v>14.87</v>
      </c>
      <c r="K64" s="9" t="str">
        <f t="shared" si="9"/>
        <v>Yes</v>
      </c>
    </row>
    <row r="65" spans="1:11" ht="25" customHeight="1" x14ac:dyDescent="0.25">
      <c r="A65" s="73" t="s">
        <v>885</v>
      </c>
      <c r="B65" s="33" t="s">
        <v>213</v>
      </c>
      <c r="C65" s="75">
        <v>54.242872804999998</v>
      </c>
      <c r="D65" s="9" t="str">
        <f t="shared" si="10"/>
        <v>N/A</v>
      </c>
      <c r="E65" s="35">
        <v>53.128174897999997</v>
      </c>
      <c r="F65" s="9" t="str">
        <f t="shared" ref="F65:F73" si="11">IF($B65="N/A","N/A",IF(E65&gt;15,"No",IF(E65&lt;-15,"No","Yes")))</f>
        <v>N/A</v>
      </c>
      <c r="G65" s="35">
        <v>43.249571164999999</v>
      </c>
      <c r="H65" s="9" t="str">
        <f t="shared" ref="H65:H86" si="12">IF($B65="N/A","N/A",IF(G65&gt;15,"No",IF(G65&lt;-15,"No","Yes")))</f>
        <v>N/A</v>
      </c>
      <c r="I65" s="10">
        <v>-2.06</v>
      </c>
      <c r="J65" s="10">
        <v>-18.600000000000001</v>
      </c>
      <c r="K65" s="9" t="str">
        <f t="shared" si="9"/>
        <v>Yes</v>
      </c>
    </row>
    <row r="66" spans="1:11" x14ac:dyDescent="0.25">
      <c r="A66" s="73" t="s">
        <v>886</v>
      </c>
      <c r="B66" s="33" t="s">
        <v>213</v>
      </c>
      <c r="C66" s="75">
        <v>115.30671402</v>
      </c>
      <c r="D66" s="9" t="str">
        <f t="shared" si="10"/>
        <v>N/A</v>
      </c>
      <c r="E66" s="35">
        <v>79.374011061999994</v>
      </c>
      <c r="F66" s="9" t="str">
        <f t="shared" si="11"/>
        <v>N/A</v>
      </c>
      <c r="G66" s="35">
        <v>90.627222786999994</v>
      </c>
      <c r="H66" s="9" t="str">
        <f t="shared" si="12"/>
        <v>N/A</v>
      </c>
      <c r="I66" s="10">
        <v>-31.2</v>
      </c>
      <c r="J66" s="10">
        <v>14.18</v>
      </c>
      <c r="K66" s="9" t="str">
        <f t="shared" si="9"/>
        <v>Yes</v>
      </c>
    </row>
    <row r="67" spans="1:11" x14ac:dyDescent="0.25">
      <c r="A67" s="73" t="s">
        <v>887</v>
      </c>
      <c r="B67" s="33" t="s">
        <v>213</v>
      </c>
      <c r="C67" s="75">
        <v>168.17581652999999</v>
      </c>
      <c r="D67" s="9" t="str">
        <f t="shared" si="10"/>
        <v>N/A</v>
      </c>
      <c r="E67" s="35">
        <v>165.41950829999999</v>
      </c>
      <c r="F67" s="9" t="str">
        <f t="shared" si="11"/>
        <v>N/A</v>
      </c>
      <c r="G67" s="35">
        <v>196.32154478000001</v>
      </c>
      <c r="H67" s="9" t="str">
        <f t="shared" si="12"/>
        <v>N/A</v>
      </c>
      <c r="I67" s="10">
        <v>-1.64</v>
      </c>
      <c r="J67" s="10">
        <v>18.68</v>
      </c>
      <c r="K67" s="9" t="str">
        <f t="shared" si="9"/>
        <v>Yes</v>
      </c>
    </row>
    <row r="68" spans="1:11" ht="25" x14ac:dyDescent="0.25">
      <c r="A68" s="73" t="s">
        <v>888</v>
      </c>
      <c r="B68" s="33" t="s">
        <v>213</v>
      </c>
      <c r="C68" s="75">
        <v>212.16142780000001</v>
      </c>
      <c r="D68" s="9" t="str">
        <f t="shared" si="10"/>
        <v>N/A</v>
      </c>
      <c r="E68" s="35">
        <v>211.73171293999999</v>
      </c>
      <c r="F68" s="9" t="str">
        <f t="shared" si="11"/>
        <v>N/A</v>
      </c>
      <c r="G68" s="35">
        <v>211.76382301999999</v>
      </c>
      <c r="H68" s="9" t="str">
        <f t="shared" si="12"/>
        <v>N/A</v>
      </c>
      <c r="I68" s="10">
        <v>-0.20300000000000001</v>
      </c>
      <c r="J68" s="10">
        <v>1.52E-2</v>
      </c>
      <c r="K68" s="9" t="str">
        <f t="shared" si="9"/>
        <v>Yes</v>
      </c>
    </row>
    <row r="69" spans="1:11" x14ac:dyDescent="0.25">
      <c r="A69" s="73" t="s">
        <v>889</v>
      </c>
      <c r="B69" s="33" t="s">
        <v>213</v>
      </c>
      <c r="C69" s="75">
        <v>94.418407422000001</v>
      </c>
      <c r="D69" s="9" t="str">
        <f t="shared" si="10"/>
        <v>N/A</v>
      </c>
      <c r="E69" s="35">
        <v>93.831532695999996</v>
      </c>
      <c r="F69" s="9" t="str">
        <f t="shared" si="11"/>
        <v>N/A</v>
      </c>
      <c r="G69" s="35">
        <v>93.879695781999999</v>
      </c>
      <c r="H69" s="9" t="str">
        <f t="shared" si="12"/>
        <v>N/A</v>
      </c>
      <c r="I69" s="10">
        <v>-0.622</v>
      </c>
      <c r="J69" s="10">
        <v>5.1299999999999998E-2</v>
      </c>
      <c r="K69" s="9" t="str">
        <f t="shared" si="9"/>
        <v>Yes</v>
      </c>
    </row>
    <row r="70" spans="1:11" ht="25" x14ac:dyDescent="0.25">
      <c r="A70" s="73" t="s">
        <v>890</v>
      </c>
      <c r="B70" s="33" t="s">
        <v>213</v>
      </c>
      <c r="C70" s="75">
        <v>146.45175728999999</v>
      </c>
      <c r="D70" s="9" t="str">
        <f t="shared" si="10"/>
        <v>N/A</v>
      </c>
      <c r="E70" s="35">
        <v>143.33844253000001</v>
      </c>
      <c r="F70" s="9" t="str">
        <f t="shared" si="11"/>
        <v>N/A</v>
      </c>
      <c r="G70" s="35">
        <v>112.29339863</v>
      </c>
      <c r="H70" s="9" t="str">
        <f t="shared" si="12"/>
        <v>N/A</v>
      </c>
      <c r="I70" s="10">
        <v>-2.13</v>
      </c>
      <c r="J70" s="10">
        <v>-21.7</v>
      </c>
      <c r="K70" s="9" t="str">
        <f t="shared" si="9"/>
        <v>Yes</v>
      </c>
    </row>
    <row r="71" spans="1:11" x14ac:dyDescent="0.25">
      <c r="A71" s="73" t="s">
        <v>891</v>
      </c>
      <c r="B71" s="33" t="s">
        <v>213</v>
      </c>
      <c r="C71" s="75">
        <v>2042.8874966000001</v>
      </c>
      <c r="D71" s="9" t="str">
        <f t="shared" si="10"/>
        <v>N/A</v>
      </c>
      <c r="E71" s="35">
        <v>2005.4706805000001</v>
      </c>
      <c r="F71" s="9" t="str">
        <f t="shared" si="11"/>
        <v>N/A</v>
      </c>
      <c r="G71" s="35">
        <v>2233.3625100999998</v>
      </c>
      <c r="H71" s="9" t="str">
        <f t="shared" si="12"/>
        <v>N/A</v>
      </c>
      <c r="I71" s="10">
        <v>-1.83</v>
      </c>
      <c r="J71" s="10">
        <v>11.36</v>
      </c>
      <c r="K71" s="9" t="str">
        <f t="shared" si="9"/>
        <v>Yes</v>
      </c>
    </row>
    <row r="72" spans="1:11" ht="25" x14ac:dyDescent="0.25">
      <c r="A72" s="73" t="s">
        <v>892</v>
      </c>
      <c r="B72" s="33" t="s">
        <v>213</v>
      </c>
      <c r="C72" s="75">
        <v>62.833652856</v>
      </c>
      <c r="D72" s="9" t="str">
        <f t="shared" si="10"/>
        <v>N/A</v>
      </c>
      <c r="E72" s="35">
        <v>63.537369093999999</v>
      </c>
      <c r="F72" s="9" t="str">
        <f t="shared" si="11"/>
        <v>N/A</v>
      </c>
      <c r="G72" s="35">
        <v>65.872761202000007</v>
      </c>
      <c r="H72" s="9" t="str">
        <f t="shared" si="12"/>
        <v>N/A</v>
      </c>
      <c r="I72" s="10">
        <v>1.1200000000000001</v>
      </c>
      <c r="J72" s="10">
        <v>3.6760000000000002</v>
      </c>
      <c r="K72" s="9" t="str">
        <f t="shared" si="9"/>
        <v>Yes</v>
      </c>
    </row>
    <row r="73" spans="1:11" x14ac:dyDescent="0.25">
      <c r="A73" s="73" t="s">
        <v>893</v>
      </c>
      <c r="B73" s="33" t="s">
        <v>213</v>
      </c>
      <c r="C73" s="75">
        <v>91.905164012</v>
      </c>
      <c r="D73" s="9" t="str">
        <f t="shared" si="10"/>
        <v>N/A</v>
      </c>
      <c r="E73" s="35">
        <v>82.803053203999994</v>
      </c>
      <c r="F73" s="9" t="str">
        <f t="shared" si="11"/>
        <v>N/A</v>
      </c>
      <c r="G73" s="35">
        <v>81.730820945000005</v>
      </c>
      <c r="H73" s="9" t="str">
        <f t="shared" si="12"/>
        <v>N/A</v>
      </c>
      <c r="I73" s="10">
        <v>-9.9</v>
      </c>
      <c r="J73" s="10">
        <v>-1.29</v>
      </c>
      <c r="K73" s="9" t="str">
        <f t="shared" si="9"/>
        <v>Yes</v>
      </c>
    </row>
    <row r="74" spans="1:11" x14ac:dyDescent="0.25">
      <c r="A74" s="73" t="s">
        <v>894</v>
      </c>
      <c r="B74" s="33" t="s">
        <v>213</v>
      </c>
      <c r="C74" s="75">
        <v>75.353116944000007</v>
      </c>
      <c r="D74" s="9" t="str">
        <f t="shared" si="10"/>
        <v>N/A</v>
      </c>
      <c r="E74" s="35">
        <v>77.231212485</v>
      </c>
      <c r="F74" s="9" t="str">
        <f>IF($B74="N/A","N/A",IF(E74&gt;15,"No",IF(E74&lt;-15,"No","Yes")))</f>
        <v>N/A</v>
      </c>
      <c r="G74" s="35">
        <v>77.367490919000005</v>
      </c>
      <c r="H74" s="9" t="str">
        <f t="shared" si="12"/>
        <v>N/A</v>
      </c>
      <c r="I74" s="10">
        <v>2.492</v>
      </c>
      <c r="J74" s="10">
        <v>0.17649999999999999</v>
      </c>
      <c r="K74" s="9" t="str">
        <f t="shared" si="9"/>
        <v>Yes</v>
      </c>
    </row>
    <row r="75" spans="1:11" x14ac:dyDescent="0.25">
      <c r="A75" s="73" t="s">
        <v>895</v>
      </c>
      <c r="B75" s="33" t="s">
        <v>213</v>
      </c>
      <c r="C75" s="72">
        <v>0.53232692650000002</v>
      </c>
      <c r="D75" s="9" t="str">
        <f t="shared" ref="D75:D80" si="13">IF($B75="N/A","N/A",IF(C75&gt;15,"No",IF(C75&lt;-15,"No","Yes")))</f>
        <v>N/A</v>
      </c>
      <c r="E75" s="8">
        <v>0.45413910400000002</v>
      </c>
      <c r="F75" s="9" t="str">
        <f>IF($B75="N/A","N/A",IF(E75&gt;15,"No",IF(E75&lt;-15,"No","Yes")))</f>
        <v>N/A</v>
      </c>
      <c r="G75" s="8">
        <v>0.48371129860000001</v>
      </c>
      <c r="H75" s="9" t="str">
        <f t="shared" si="12"/>
        <v>N/A</v>
      </c>
      <c r="I75" s="10">
        <v>-14.7</v>
      </c>
      <c r="J75" s="10">
        <v>6.5119999999999996</v>
      </c>
      <c r="K75" s="9" t="str">
        <f t="shared" ref="K75:K80" si="14">IF(J75="Div by 0", "N/A", IF(J75="N/A","N/A", IF(J75&gt;30, "No", IF(J75&lt;-30, "No", "Yes"))))</f>
        <v>Yes</v>
      </c>
    </row>
    <row r="76" spans="1:11" x14ac:dyDescent="0.25">
      <c r="A76" s="73" t="s">
        <v>896</v>
      </c>
      <c r="B76" s="33" t="s">
        <v>213</v>
      </c>
      <c r="C76" s="72">
        <v>0.4840899951</v>
      </c>
      <c r="D76" s="9" t="str">
        <f t="shared" si="13"/>
        <v>N/A</v>
      </c>
      <c r="E76" s="8">
        <v>0.4354517195</v>
      </c>
      <c r="F76" s="9" t="str">
        <f t="shared" ref="F76:F86" si="15">IF($B76="N/A","N/A",IF(E76&gt;15,"No",IF(E76&lt;-15,"No","Yes")))</f>
        <v>N/A</v>
      </c>
      <c r="G76" s="8">
        <v>0.43770911499999998</v>
      </c>
      <c r="H76" s="9" t="str">
        <f t="shared" si="12"/>
        <v>N/A</v>
      </c>
      <c r="I76" s="10">
        <v>-10</v>
      </c>
      <c r="J76" s="10">
        <v>0.51839999999999997</v>
      </c>
      <c r="K76" s="9" t="str">
        <f t="shared" si="14"/>
        <v>Yes</v>
      </c>
    </row>
    <row r="77" spans="1:11" x14ac:dyDescent="0.25">
      <c r="A77" s="73" t="s">
        <v>897</v>
      </c>
      <c r="B77" s="33" t="s">
        <v>213</v>
      </c>
      <c r="C77" s="72">
        <v>2.5261955163000001</v>
      </c>
      <c r="D77" s="9" t="str">
        <f t="shared" si="13"/>
        <v>N/A</v>
      </c>
      <c r="E77" s="8">
        <v>2.4711790605999999</v>
      </c>
      <c r="F77" s="9" t="str">
        <f t="shared" si="15"/>
        <v>N/A</v>
      </c>
      <c r="G77" s="8">
        <v>2.5031668041000001</v>
      </c>
      <c r="H77" s="9" t="str">
        <f t="shared" si="12"/>
        <v>N/A</v>
      </c>
      <c r="I77" s="10">
        <v>-2.1800000000000002</v>
      </c>
      <c r="J77" s="10">
        <v>1.294</v>
      </c>
      <c r="K77" s="9" t="str">
        <f t="shared" si="14"/>
        <v>Yes</v>
      </c>
    </row>
    <row r="78" spans="1:11" x14ac:dyDescent="0.25">
      <c r="A78" s="73" t="s">
        <v>898</v>
      </c>
      <c r="B78" s="33" t="s">
        <v>213</v>
      </c>
      <c r="C78" s="72">
        <v>6.9142934399999995E-2</v>
      </c>
      <c r="D78" s="9" t="str">
        <f t="shared" si="13"/>
        <v>N/A</v>
      </c>
      <c r="E78" s="8">
        <v>7.0337164899999999E-2</v>
      </c>
      <c r="F78" s="9" t="str">
        <f t="shared" si="15"/>
        <v>N/A</v>
      </c>
      <c r="G78" s="8">
        <v>8.2201012200000007E-2</v>
      </c>
      <c r="H78" s="9" t="str">
        <f t="shared" si="12"/>
        <v>N/A</v>
      </c>
      <c r="I78" s="10">
        <v>1.7270000000000001</v>
      </c>
      <c r="J78" s="10">
        <v>16.87</v>
      </c>
      <c r="K78" s="9" t="str">
        <f t="shared" si="14"/>
        <v>Yes</v>
      </c>
    </row>
    <row r="79" spans="1:11" ht="25" x14ac:dyDescent="0.25">
      <c r="A79" s="73" t="s">
        <v>899</v>
      </c>
      <c r="B79" s="33" t="s">
        <v>213</v>
      </c>
      <c r="C79" s="72">
        <v>20.471849486</v>
      </c>
      <c r="D79" s="9" t="str">
        <f t="shared" si="13"/>
        <v>N/A</v>
      </c>
      <c r="E79" s="8">
        <v>20.410594463999999</v>
      </c>
      <c r="F79" s="9" t="str">
        <f t="shared" si="15"/>
        <v>N/A</v>
      </c>
      <c r="G79" s="8">
        <v>17.224292808000001</v>
      </c>
      <c r="H79" s="9" t="str">
        <f t="shared" si="12"/>
        <v>N/A</v>
      </c>
      <c r="I79" s="10">
        <v>-0.29899999999999999</v>
      </c>
      <c r="J79" s="10">
        <v>-15.6</v>
      </c>
      <c r="K79" s="9" t="str">
        <f t="shared" si="14"/>
        <v>Yes</v>
      </c>
    </row>
    <row r="80" spans="1:11" ht="25" x14ac:dyDescent="0.25">
      <c r="A80" s="73" t="s">
        <v>900</v>
      </c>
      <c r="B80" s="33" t="s">
        <v>213</v>
      </c>
      <c r="C80" s="77">
        <v>20.379137966999998</v>
      </c>
      <c r="D80" s="9" t="str">
        <f t="shared" si="13"/>
        <v>N/A</v>
      </c>
      <c r="E80" s="77">
        <v>20.309950842999999</v>
      </c>
      <c r="F80" s="9" t="str">
        <f t="shared" si="15"/>
        <v>N/A</v>
      </c>
      <c r="G80" s="77">
        <v>17.130709934999999</v>
      </c>
      <c r="H80" s="9" t="str">
        <f t="shared" si="12"/>
        <v>N/A</v>
      </c>
      <c r="I80" s="10">
        <v>-0.33900000000000002</v>
      </c>
      <c r="J80" s="78">
        <v>-15.7</v>
      </c>
      <c r="K80" s="9" t="str">
        <f t="shared" si="14"/>
        <v>Yes</v>
      </c>
    </row>
    <row r="81" spans="1:11" x14ac:dyDescent="0.25">
      <c r="A81" s="73" t="s">
        <v>901</v>
      </c>
      <c r="B81" s="33" t="s">
        <v>213</v>
      </c>
      <c r="C81" s="79">
        <v>29.68247598</v>
      </c>
      <c r="D81" s="9" t="str">
        <f t="shared" ref="D81:D86" si="16">IF($B81="N/A","N/A",IF(C81&gt;15,"No",IF(C81&lt;-15,"No","Yes")))</f>
        <v>N/A</v>
      </c>
      <c r="E81" s="80">
        <v>28.585931274</v>
      </c>
      <c r="F81" s="9" t="str">
        <f t="shared" si="15"/>
        <v>N/A</v>
      </c>
      <c r="G81" s="80">
        <v>27.953577386999999</v>
      </c>
      <c r="H81" s="9" t="str">
        <f>IF($B81="N/A","N/A",IF(G81&gt;15,"No",IF(G81&lt;-15,"No","Yes")))</f>
        <v>N/A</v>
      </c>
      <c r="I81" s="10">
        <v>-3.69</v>
      </c>
      <c r="J81" s="10">
        <v>-2.21</v>
      </c>
      <c r="K81" s="9" t="str">
        <f t="shared" ref="K81:K86" si="17">IF(J81="Div by 0", "N/A", IF(J81="N/A","N/A", IF(J81&gt;30, "No", IF(J81&lt;-30, "No", "Yes"))))</f>
        <v>Yes</v>
      </c>
    </row>
    <row r="82" spans="1:11" x14ac:dyDescent="0.25">
      <c r="A82" s="73" t="s">
        <v>902</v>
      </c>
      <c r="B82" s="33" t="s">
        <v>213</v>
      </c>
      <c r="C82" s="79">
        <v>30.333402176</v>
      </c>
      <c r="D82" s="9" t="str">
        <f t="shared" si="16"/>
        <v>N/A</v>
      </c>
      <c r="E82" s="80">
        <v>30.535758376</v>
      </c>
      <c r="F82" s="9" t="str">
        <f t="shared" si="15"/>
        <v>N/A</v>
      </c>
      <c r="G82" s="80">
        <v>31.420065076</v>
      </c>
      <c r="H82" s="9" t="str">
        <f t="shared" si="12"/>
        <v>N/A</v>
      </c>
      <c r="I82" s="10">
        <v>0.66710000000000003</v>
      </c>
      <c r="J82" s="10">
        <v>2.8959999999999999</v>
      </c>
      <c r="K82" s="9" t="str">
        <f t="shared" si="17"/>
        <v>Yes</v>
      </c>
    </row>
    <row r="83" spans="1:11" x14ac:dyDescent="0.25">
      <c r="A83" s="73" t="s">
        <v>903</v>
      </c>
      <c r="B83" s="33" t="s">
        <v>213</v>
      </c>
      <c r="C83" s="79">
        <v>26.285039399999999</v>
      </c>
      <c r="D83" s="9" t="str">
        <f t="shared" si="16"/>
        <v>N/A</v>
      </c>
      <c r="E83" s="80">
        <v>26.997120316</v>
      </c>
      <c r="F83" s="9" t="str">
        <f t="shared" si="15"/>
        <v>N/A</v>
      </c>
      <c r="G83" s="80">
        <v>27.565528261000001</v>
      </c>
      <c r="H83" s="9" t="str">
        <f t="shared" si="12"/>
        <v>N/A</v>
      </c>
      <c r="I83" s="10">
        <v>2.7090000000000001</v>
      </c>
      <c r="J83" s="10">
        <v>2.105</v>
      </c>
      <c r="K83" s="9" t="str">
        <f t="shared" si="17"/>
        <v>Yes</v>
      </c>
    </row>
    <row r="84" spans="1:11" x14ac:dyDescent="0.25">
      <c r="A84" s="73" t="s">
        <v>904</v>
      </c>
      <c r="B84" s="33" t="s">
        <v>213</v>
      </c>
      <c r="C84" s="79">
        <v>25.599695585999999</v>
      </c>
      <c r="D84" s="9" t="str">
        <f t="shared" si="16"/>
        <v>N/A</v>
      </c>
      <c r="E84" s="80">
        <v>26.529549754000001</v>
      </c>
      <c r="F84" s="9" t="str">
        <f t="shared" si="15"/>
        <v>N/A</v>
      </c>
      <c r="G84" s="80">
        <v>26.620415823999998</v>
      </c>
      <c r="H84" s="9" t="str">
        <f t="shared" si="12"/>
        <v>N/A</v>
      </c>
      <c r="I84" s="10">
        <v>3.6320000000000001</v>
      </c>
      <c r="J84" s="10">
        <v>0.34250000000000003</v>
      </c>
      <c r="K84" s="9" t="str">
        <f t="shared" si="17"/>
        <v>Yes</v>
      </c>
    </row>
    <row r="85" spans="1:11" x14ac:dyDescent="0.25">
      <c r="A85" s="73" t="s">
        <v>905</v>
      </c>
      <c r="B85" s="33" t="s">
        <v>213</v>
      </c>
      <c r="C85" s="79">
        <v>40.855942421999998</v>
      </c>
      <c r="D85" s="9" t="str">
        <f t="shared" si="16"/>
        <v>N/A</v>
      </c>
      <c r="E85" s="80">
        <v>44.343404720999999</v>
      </c>
      <c r="F85" s="9" t="str">
        <f t="shared" si="15"/>
        <v>N/A</v>
      </c>
      <c r="G85" s="80">
        <v>48.853260431000002</v>
      </c>
      <c r="H85" s="9" t="str">
        <f t="shared" si="12"/>
        <v>N/A</v>
      </c>
      <c r="I85" s="10">
        <v>8.5359999999999996</v>
      </c>
      <c r="J85" s="10">
        <v>10.17</v>
      </c>
      <c r="K85" s="9" t="str">
        <f t="shared" si="17"/>
        <v>Yes</v>
      </c>
    </row>
    <row r="86" spans="1:11" ht="25" x14ac:dyDescent="0.25">
      <c r="A86" s="73" t="s">
        <v>906</v>
      </c>
      <c r="B86" s="33" t="s">
        <v>213</v>
      </c>
      <c r="C86" s="81">
        <v>40.499859794000002</v>
      </c>
      <c r="D86" s="9" t="str">
        <f t="shared" si="16"/>
        <v>N/A</v>
      </c>
      <c r="E86" s="81">
        <v>43.971269303</v>
      </c>
      <c r="F86" s="9" t="str">
        <f t="shared" si="15"/>
        <v>N/A</v>
      </c>
      <c r="G86" s="81">
        <v>48.414410619999998</v>
      </c>
      <c r="H86" s="9" t="str">
        <f t="shared" si="12"/>
        <v>N/A</v>
      </c>
      <c r="I86" s="10">
        <v>8.5709999999999997</v>
      </c>
      <c r="J86" s="10">
        <v>10.1</v>
      </c>
      <c r="K86" s="9" t="str">
        <f t="shared" si="17"/>
        <v>Yes</v>
      </c>
    </row>
    <row r="87" spans="1:11" x14ac:dyDescent="0.25">
      <c r="A87" s="73" t="s">
        <v>32</v>
      </c>
      <c r="B87" s="33" t="s">
        <v>266</v>
      </c>
      <c r="C87" s="72">
        <v>78.325805400999997</v>
      </c>
      <c r="D87" s="9" t="str">
        <f>IF($B87="N/A","N/A",IF(C87&gt;60,"Yes","No"))</f>
        <v>Yes</v>
      </c>
      <c r="E87" s="8">
        <v>80.568691547</v>
      </c>
      <c r="F87" s="9" t="str">
        <f>IF($B87="N/A","N/A",IF(E87&gt;60,"Yes","No"))</f>
        <v>Yes</v>
      </c>
      <c r="G87" s="8">
        <v>80.250898234999994</v>
      </c>
      <c r="H87" s="9" t="str">
        <f>IF($B87="N/A","N/A",IF(G87&gt;60,"Yes","No"))</f>
        <v>Yes</v>
      </c>
      <c r="I87" s="10">
        <v>2.8639999999999999</v>
      </c>
      <c r="J87" s="10">
        <v>-0.39400000000000002</v>
      </c>
      <c r="K87" s="9" t="str">
        <f t="shared" ref="K87:K105" si="18">IF(J87="Div by 0", "N/A", IF(J87="N/A","N/A", IF(J87&gt;30, "No", IF(J87&lt;-30, "No", "Yes"))))</f>
        <v>Yes</v>
      </c>
    </row>
    <row r="88" spans="1:11" x14ac:dyDescent="0.25">
      <c r="A88" s="73" t="s">
        <v>39</v>
      </c>
      <c r="B88" s="33" t="s">
        <v>267</v>
      </c>
      <c r="C88" s="72">
        <v>87.787651421999996</v>
      </c>
      <c r="D88" s="9" t="str">
        <f>IF($B88="N/A","N/A",IF(C88&gt;100,"No",IF(C88&lt;85,"No","Yes")))</f>
        <v>Yes</v>
      </c>
      <c r="E88" s="8">
        <v>92.608398011999995</v>
      </c>
      <c r="F88" s="9" t="str">
        <f>IF($B88="N/A","N/A",IF(E88&gt;100,"No",IF(E88&lt;85,"No","Yes")))</f>
        <v>Yes</v>
      </c>
      <c r="G88" s="8">
        <v>95.586744945000007</v>
      </c>
      <c r="H88" s="9" t="str">
        <f>IF($B88="N/A","N/A",IF(G88&gt;100,"No",IF(G88&lt;85,"No","Yes")))</f>
        <v>Yes</v>
      </c>
      <c r="I88" s="10">
        <v>5.4909999999999997</v>
      </c>
      <c r="J88" s="10">
        <v>3.2160000000000002</v>
      </c>
      <c r="K88" s="9" t="str">
        <f t="shared" si="18"/>
        <v>Yes</v>
      </c>
    </row>
    <row r="89" spans="1:11" x14ac:dyDescent="0.25">
      <c r="A89" s="73" t="s">
        <v>907</v>
      </c>
      <c r="B89" s="33" t="s">
        <v>213</v>
      </c>
      <c r="C89" s="72">
        <v>37.921688654999997</v>
      </c>
      <c r="D89" s="9" t="str">
        <f>IF($B89="N/A","N/A",IF(C89&gt;15,"No",IF(C89&lt;-15,"No","Yes")))</f>
        <v>N/A</v>
      </c>
      <c r="E89" s="8">
        <v>37.245588003000002</v>
      </c>
      <c r="F89" s="9" t="str">
        <f>IF($B89="N/A","N/A",IF(E89&gt;15,"No",IF(E89&lt;-15,"No","Yes")))</f>
        <v>N/A</v>
      </c>
      <c r="G89" s="8">
        <v>40.336368595000003</v>
      </c>
      <c r="H89" s="9" t="str">
        <f>IF($B89="N/A","N/A",IF(G89&gt;15,"No",IF(G89&lt;-15,"No","Yes")))</f>
        <v>N/A</v>
      </c>
      <c r="I89" s="10">
        <v>-1.78</v>
      </c>
      <c r="J89" s="10">
        <v>8.298</v>
      </c>
      <c r="K89" s="9" t="str">
        <f t="shared" si="18"/>
        <v>Yes</v>
      </c>
    </row>
    <row r="90" spans="1:11" x14ac:dyDescent="0.25">
      <c r="A90" s="73" t="s">
        <v>848</v>
      </c>
      <c r="B90" s="33" t="s">
        <v>268</v>
      </c>
      <c r="C90" s="72">
        <v>7.7722703400000004</v>
      </c>
      <c r="D90" s="9" t="str">
        <f>IF($B90="N/A","N/A",IF(C90&gt;25,"No",IF(C90&lt;5,"No","Yes")))</f>
        <v>Yes</v>
      </c>
      <c r="E90" s="8">
        <v>8.3244529559</v>
      </c>
      <c r="F90" s="9" t="str">
        <f>IF($B90="N/A","N/A",IF(E90&gt;25,"No",IF(E90&lt;5,"No","Yes")))</f>
        <v>Yes</v>
      </c>
      <c r="G90" s="8">
        <v>7.2442027986999999</v>
      </c>
      <c r="H90" s="9" t="str">
        <f>IF($B90="N/A","N/A",IF(G90&gt;25,"No",IF(G90&lt;5,"No","Yes")))</f>
        <v>Yes</v>
      </c>
      <c r="I90" s="10">
        <v>7.1050000000000004</v>
      </c>
      <c r="J90" s="10">
        <v>-13</v>
      </c>
      <c r="K90" s="9" t="str">
        <f t="shared" si="18"/>
        <v>Yes</v>
      </c>
    </row>
    <row r="91" spans="1:11" x14ac:dyDescent="0.25">
      <c r="A91" s="73" t="s">
        <v>849</v>
      </c>
      <c r="B91" s="33" t="s">
        <v>269</v>
      </c>
      <c r="C91" s="72">
        <v>48.673511128999998</v>
      </c>
      <c r="D91" s="9" t="str">
        <f>IF($B91="N/A","N/A",IF(C91&gt;70,"No",IF(C91&lt;40,"No","Yes")))</f>
        <v>Yes</v>
      </c>
      <c r="E91" s="8">
        <v>45.724493795000001</v>
      </c>
      <c r="F91" s="9" t="str">
        <f>IF($B91="N/A","N/A",IF(E91&gt;70,"No",IF(E91&lt;40,"No","Yes")))</f>
        <v>Yes</v>
      </c>
      <c r="G91" s="8">
        <v>46.638772750999998</v>
      </c>
      <c r="H91" s="9" t="str">
        <f>IF($B91="N/A","N/A",IF(G91&gt;70,"No",IF(G91&lt;40,"No","Yes")))</f>
        <v>Yes</v>
      </c>
      <c r="I91" s="10">
        <v>-6.06</v>
      </c>
      <c r="J91" s="10">
        <v>2</v>
      </c>
      <c r="K91" s="9" t="str">
        <f t="shared" si="18"/>
        <v>Yes</v>
      </c>
    </row>
    <row r="92" spans="1:11" x14ac:dyDescent="0.25">
      <c r="A92" s="73" t="s">
        <v>850</v>
      </c>
      <c r="B92" s="33" t="s">
        <v>270</v>
      </c>
      <c r="C92" s="72">
        <v>43.554218530999997</v>
      </c>
      <c r="D92" s="9" t="str">
        <f>IF($B92="N/A","N/A",IF(C92&gt;55,"No",IF(C92&lt;20,"No","Yes")))</f>
        <v>Yes</v>
      </c>
      <c r="E92" s="8">
        <v>45.951053248999997</v>
      </c>
      <c r="F92" s="9" t="str">
        <f>IF($B92="N/A","N/A",IF(E92&gt;55,"No",IF(E92&lt;20,"No","Yes")))</f>
        <v>Yes</v>
      </c>
      <c r="G92" s="8">
        <v>46.117024450999999</v>
      </c>
      <c r="H92" s="9" t="str">
        <f>IF($B92="N/A","N/A",IF(G92&gt;55,"No",IF(G92&lt;20,"No","Yes")))</f>
        <v>Yes</v>
      </c>
      <c r="I92" s="10">
        <v>5.5030000000000001</v>
      </c>
      <c r="J92" s="10">
        <v>0.36120000000000002</v>
      </c>
      <c r="K92" s="9" t="str">
        <f t="shared" si="18"/>
        <v>Yes</v>
      </c>
    </row>
    <row r="93" spans="1:11" x14ac:dyDescent="0.25">
      <c r="A93" s="73" t="s">
        <v>163</v>
      </c>
      <c r="B93" s="33" t="s">
        <v>246</v>
      </c>
      <c r="C93" s="72">
        <v>99.732473674000005</v>
      </c>
      <c r="D93" s="9" t="str">
        <f>IF($B93="N/A","N/A",IF(C93&gt;95,"Yes","No"))</f>
        <v>Yes</v>
      </c>
      <c r="E93" s="8">
        <v>99.730738794000004</v>
      </c>
      <c r="F93" s="9" t="str">
        <f>IF($B93="N/A","N/A",IF(E93&gt;95,"Yes","No"))</f>
        <v>Yes</v>
      </c>
      <c r="G93" s="8">
        <v>99.719737987000002</v>
      </c>
      <c r="H93" s="9" t="str">
        <f>IF($B93="N/A","N/A",IF(G93&gt;95,"Yes","No"))</f>
        <v>Yes</v>
      </c>
      <c r="I93" s="10">
        <v>-2E-3</v>
      </c>
      <c r="J93" s="10">
        <v>-1.0999999999999999E-2</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3" t="s">
        <v>908</v>
      </c>
      <c r="B96" s="33" t="s">
        <v>213</v>
      </c>
      <c r="C96" s="72">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3" t="s">
        <v>909</v>
      </c>
      <c r="B97" s="33" t="s">
        <v>213</v>
      </c>
      <c r="C97" s="72">
        <v>99.990605647999999</v>
      </c>
      <c r="D97" s="9" t="str">
        <f>IF($B97="N/A","N/A",IF(C97&gt;15,"No",IF(C97&lt;-15,"No","Yes")))</f>
        <v>N/A</v>
      </c>
      <c r="E97" s="8">
        <v>99.997289687000006</v>
      </c>
      <c r="F97" s="9" t="str">
        <f>IF($B97="N/A","N/A",IF(E97&gt;15,"No",IF(E97&lt;-15,"No","Yes")))</f>
        <v>N/A</v>
      </c>
      <c r="G97" s="8">
        <v>100</v>
      </c>
      <c r="H97" s="9" t="str">
        <f>IF($B97="N/A","N/A",IF(G97&gt;15,"No",IF(G97&lt;-15,"No","Yes")))</f>
        <v>N/A</v>
      </c>
      <c r="I97" s="10">
        <v>6.7000000000000002E-3</v>
      </c>
      <c r="J97" s="10">
        <v>2.7000000000000001E-3</v>
      </c>
      <c r="K97" s="9" t="str">
        <f t="shared" si="18"/>
        <v>Yes</v>
      </c>
    </row>
    <row r="98" spans="1:11" x14ac:dyDescent="0.25">
      <c r="A98" s="73" t="s">
        <v>43</v>
      </c>
      <c r="B98" s="33" t="s">
        <v>223</v>
      </c>
      <c r="C98" s="72">
        <v>99.723092227999999</v>
      </c>
      <c r="D98" s="9" t="str">
        <f>IF($B98="N/A","N/A",IF(C98&gt;100,"No",IF(C98&lt;98,"No","Yes")))</f>
        <v>Yes</v>
      </c>
      <c r="E98" s="8">
        <v>99.719083713000003</v>
      </c>
      <c r="F98" s="9" t="str">
        <f>IF($B98="N/A","N/A",IF(E98&gt;100,"No",IF(E98&lt;98,"No","Yes")))</f>
        <v>Yes</v>
      </c>
      <c r="G98" s="8">
        <v>99.706723889000003</v>
      </c>
      <c r="H98" s="9" t="str">
        <f>IF($B98="N/A","N/A",IF(G98&gt;100,"No",IF(G98&lt;98,"No","Yes")))</f>
        <v>Yes</v>
      </c>
      <c r="I98" s="10">
        <v>-4.0000000000000001E-3</v>
      </c>
      <c r="J98" s="10">
        <v>-1.2E-2</v>
      </c>
      <c r="K98" s="9" t="str">
        <f t="shared" si="18"/>
        <v>Yes</v>
      </c>
    </row>
    <row r="99" spans="1:11" x14ac:dyDescent="0.25">
      <c r="A99" s="73" t="s">
        <v>44</v>
      </c>
      <c r="B99" s="33" t="s">
        <v>213</v>
      </c>
      <c r="C99" s="72">
        <v>42.634917352000002</v>
      </c>
      <c r="D99" s="9" t="str">
        <f>IF($B99="N/A","N/A",IF(C99&gt;15,"No",IF(C99&lt;-15,"No","Yes")))</f>
        <v>N/A</v>
      </c>
      <c r="E99" s="8">
        <v>41.371753853999998</v>
      </c>
      <c r="F99" s="9" t="str">
        <f>IF($B99="N/A","N/A",IF(E99&gt;15,"No",IF(E99&lt;-15,"No","Yes")))</f>
        <v>N/A</v>
      </c>
      <c r="G99" s="8">
        <v>42.378886733999998</v>
      </c>
      <c r="H99" s="9" t="str">
        <f>IF($B99="N/A","N/A",IF(G99&gt;15,"No",IF(G99&lt;-15,"No","Yes")))</f>
        <v>N/A</v>
      </c>
      <c r="I99" s="10">
        <v>-2.96</v>
      </c>
      <c r="J99" s="10">
        <v>2.4340000000000002</v>
      </c>
      <c r="K99" s="9" t="str">
        <f t="shared" si="18"/>
        <v>Yes</v>
      </c>
    </row>
    <row r="100" spans="1:11" x14ac:dyDescent="0.25">
      <c r="A100" s="73" t="s">
        <v>45</v>
      </c>
      <c r="B100" s="33" t="s">
        <v>213</v>
      </c>
      <c r="C100" s="72">
        <v>52.793976976000003</v>
      </c>
      <c r="D100" s="9" t="str">
        <f>IF($B100="N/A","N/A",IF(C100&gt;15,"No",IF(C100&lt;-15,"No","Yes")))</f>
        <v>N/A</v>
      </c>
      <c r="E100" s="8">
        <v>54.033307667999999</v>
      </c>
      <c r="F100" s="9" t="str">
        <f>IF($B100="N/A","N/A",IF(E100&gt;15,"No",IF(E100&lt;-15,"No","Yes")))</f>
        <v>N/A</v>
      </c>
      <c r="G100" s="8">
        <v>52.361232758</v>
      </c>
      <c r="H100" s="9" t="str">
        <f>IF($B100="N/A","N/A",IF(G100&gt;15,"No",IF(G100&lt;-15,"No","Yes")))</f>
        <v>N/A</v>
      </c>
      <c r="I100" s="10">
        <v>2.347</v>
      </c>
      <c r="J100" s="10">
        <v>-3.09</v>
      </c>
      <c r="K100" s="9" t="str">
        <f t="shared" si="18"/>
        <v>Yes</v>
      </c>
    </row>
    <row r="101" spans="1:11" x14ac:dyDescent="0.25">
      <c r="A101" s="73" t="s">
        <v>355</v>
      </c>
      <c r="B101" s="33" t="s">
        <v>213</v>
      </c>
      <c r="C101" s="72">
        <v>95.428894327999998</v>
      </c>
      <c r="D101" s="9" t="str">
        <f>IF($B101="N/A","N/A",IF(C101&gt;15,"No",IF(C101&lt;-15,"No","Yes")))</f>
        <v>N/A</v>
      </c>
      <c r="E101" s="8">
        <v>95.405061521999997</v>
      </c>
      <c r="F101" s="9" t="str">
        <f>IF($B101="N/A","N/A",IF(E101&gt;15,"No",IF(E101&lt;-15,"No","Yes")))</f>
        <v>N/A</v>
      </c>
      <c r="G101" s="8">
        <v>94.740119492000005</v>
      </c>
      <c r="H101" s="9" t="str">
        <f>IF($B101="N/A","N/A",IF(G101&gt;15,"No",IF(G101&lt;-15,"No","Yes")))</f>
        <v>N/A</v>
      </c>
      <c r="I101" s="10">
        <v>-2.5000000000000001E-2</v>
      </c>
      <c r="J101" s="10">
        <v>-0.69699999999999995</v>
      </c>
      <c r="K101" s="9" t="str">
        <f t="shared" si="18"/>
        <v>Yes</v>
      </c>
    </row>
    <row r="102" spans="1:11" x14ac:dyDescent="0.25">
      <c r="A102" s="73" t="s">
        <v>46</v>
      </c>
      <c r="B102" s="33" t="s">
        <v>213</v>
      </c>
      <c r="C102" s="72">
        <v>0</v>
      </c>
      <c r="D102" s="9" t="str">
        <f>IF($B102="N/A","N/A",IF(C102&gt;15,"No",IF(C102&lt;-15,"No","Yes")))</f>
        <v>N/A</v>
      </c>
      <c r="E102" s="8">
        <v>0</v>
      </c>
      <c r="F102" s="9" t="str">
        <f>IF($B102="N/A","N/A",IF(E102&gt;15,"No",IF(E102&lt;-15,"No","Yes")))</f>
        <v>N/A</v>
      </c>
      <c r="G102" s="8">
        <v>0</v>
      </c>
      <c r="H102" s="9" t="str">
        <f>IF($B102="N/A","N/A",IF(G102&gt;15,"No",IF(G102&lt;-15,"No","Yes")))</f>
        <v>N/A</v>
      </c>
      <c r="I102" s="10" t="s">
        <v>1744</v>
      </c>
      <c r="J102" s="10" t="s">
        <v>1744</v>
      </c>
      <c r="K102" s="9" t="str">
        <f t="shared" si="18"/>
        <v>N/A</v>
      </c>
    </row>
    <row r="103" spans="1:11" x14ac:dyDescent="0.25">
      <c r="A103" s="73" t="s">
        <v>47</v>
      </c>
      <c r="B103" s="33" t="s">
        <v>213</v>
      </c>
      <c r="C103" s="72">
        <v>4.5711056719999998</v>
      </c>
      <c r="D103" s="9" t="str">
        <f>IF($B103="N/A","N/A",IF(C103&gt;15,"No",IF(C103&lt;-15,"No","Yes")))</f>
        <v>N/A</v>
      </c>
      <c r="E103" s="8">
        <v>4.5949384780999996</v>
      </c>
      <c r="F103" s="9" t="str">
        <f>IF($B103="N/A","N/A",IF(E103&gt;15,"No",IF(E103&lt;-15,"No","Yes")))</f>
        <v>N/A</v>
      </c>
      <c r="G103" s="8">
        <v>5.2598805081000002</v>
      </c>
      <c r="H103" s="9" t="str">
        <f>IF($B103="N/A","N/A",IF(G103&gt;15,"No",IF(G103&lt;-15,"No","Yes")))</f>
        <v>N/A</v>
      </c>
      <c r="I103" s="10">
        <v>0.52139999999999997</v>
      </c>
      <c r="J103" s="10">
        <v>14.47</v>
      </c>
      <c r="K103" s="9" t="str">
        <f t="shared" si="18"/>
        <v>Yes</v>
      </c>
    </row>
    <row r="104" spans="1:11" x14ac:dyDescent="0.25">
      <c r="A104" s="73" t="s">
        <v>33</v>
      </c>
      <c r="B104" s="33" t="s">
        <v>223</v>
      </c>
      <c r="C104" s="72">
        <v>99.999455492999999</v>
      </c>
      <c r="D104" s="9" t="str">
        <f>IF($B104="N/A","N/A",IF(C104&gt;100,"No",IF(C104&lt;98,"No","Yes")))</f>
        <v>Yes</v>
      </c>
      <c r="E104" s="8">
        <v>99.999161509999993</v>
      </c>
      <c r="F104" s="9" t="str">
        <f>IF($B104="N/A","N/A",IF(E104&gt;100,"No",IF(E104&lt;98,"No","Yes")))</f>
        <v>Yes</v>
      </c>
      <c r="G104" s="8">
        <v>99.998988964000006</v>
      </c>
      <c r="H104" s="9" t="str">
        <f>IF($B104="N/A","N/A",IF(G104&gt;100,"No",IF(G104&lt;98,"No","Yes")))</f>
        <v>Yes</v>
      </c>
      <c r="I104" s="10">
        <v>0</v>
      </c>
      <c r="J104" s="10">
        <v>0</v>
      </c>
      <c r="K104" s="9" t="str">
        <f t="shared" si="18"/>
        <v>Yes</v>
      </c>
    </row>
    <row r="105" spans="1:11" ht="25" x14ac:dyDescent="0.25">
      <c r="A105" s="73" t="s">
        <v>48</v>
      </c>
      <c r="B105" s="49" t="s">
        <v>223</v>
      </c>
      <c r="C105" s="72">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3" t="s">
        <v>49</v>
      </c>
      <c r="B106" s="49" t="s">
        <v>213</v>
      </c>
      <c r="C106" s="72">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3" t="s">
        <v>910</v>
      </c>
      <c r="B107" s="33" t="s">
        <v>213</v>
      </c>
      <c r="C107" s="82">
        <v>65.109296615000005</v>
      </c>
      <c r="D107" s="9" t="str">
        <f t="shared" ref="D107:D130" si="19">IF($B107="N/A","N/A",IF(C107&gt;15,"No",IF(C107&lt;-15,"No","Yes")))</f>
        <v>N/A</v>
      </c>
      <c r="E107" s="9">
        <v>64.497929431000003</v>
      </c>
      <c r="F107" s="9" t="str">
        <f t="shared" ref="F107:F130" si="20">IF($B107="N/A","N/A",IF(E107&gt;15,"No",IF(E107&lt;-15,"No","Yes")))</f>
        <v>N/A</v>
      </c>
      <c r="G107" s="8">
        <v>66.391405234999993</v>
      </c>
      <c r="H107" s="9" t="str">
        <f t="shared" ref="H107:H130" si="21">IF($B107="N/A","N/A",IF(G107&gt;15,"No",IF(G107&lt;-15,"No","Yes")))</f>
        <v>N/A</v>
      </c>
      <c r="I107" s="10">
        <v>-0.93899999999999995</v>
      </c>
      <c r="J107" s="10">
        <v>2.9359999999999999</v>
      </c>
      <c r="K107" s="9" t="str">
        <f t="shared" ref="K107:K130" si="22">IF(J107="Div by 0", "N/A", IF(J107="N/A","N/A", IF(J107&gt;30, "No", IF(J107&lt;-30, "No", "Yes"))))</f>
        <v>Yes</v>
      </c>
    </row>
    <row r="108" spans="1:11" x14ac:dyDescent="0.25">
      <c r="A108" s="73" t="s">
        <v>911</v>
      </c>
      <c r="B108" s="33" t="s">
        <v>213</v>
      </c>
      <c r="C108" s="82">
        <v>14.418864424000001</v>
      </c>
      <c r="D108" s="33" t="s">
        <v>213</v>
      </c>
      <c r="E108" s="9">
        <v>15.092551254</v>
      </c>
      <c r="F108" s="33" t="s">
        <v>213</v>
      </c>
      <c r="G108" s="8">
        <v>16.384574931</v>
      </c>
      <c r="H108" s="33" t="s">
        <v>213</v>
      </c>
      <c r="I108" s="10">
        <v>4.6719999999999997</v>
      </c>
      <c r="J108" s="10">
        <v>8.5609999999999999</v>
      </c>
      <c r="K108" s="9" t="str">
        <f t="shared" si="22"/>
        <v>Yes</v>
      </c>
    </row>
    <row r="109" spans="1:11" x14ac:dyDescent="0.25">
      <c r="A109" s="73" t="s">
        <v>912</v>
      </c>
      <c r="B109" s="33" t="s">
        <v>213</v>
      </c>
      <c r="C109" s="82">
        <v>6.9919345346000004</v>
      </c>
      <c r="D109" s="9" t="str">
        <f t="shared" si="19"/>
        <v>N/A</v>
      </c>
      <c r="E109" s="9">
        <v>7.1952764082999998</v>
      </c>
      <c r="F109" s="9" t="str">
        <f t="shared" si="20"/>
        <v>N/A</v>
      </c>
      <c r="G109" s="8">
        <v>8.1060571084999999</v>
      </c>
      <c r="H109" s="9" t="str">
        <f t="shared" si="21"/>
        <v>N/A</v>
      </c>
      <c r="I109" s="10">
        <v>2.9079999999999999</v>
      </c>
      <c r="J109" s="10">
        <v>12.66</v>
      </c>
      <c r="K109" s="9" t="str">
        <f t="shared" si="22"/>
        <v>Yes</v>
      </c>
    </row>
    <row r="110" spans="1:11" x14ac:dyDescent="0.25">
      <c r="A110" s="73" t="s">
        <v>913</v>
      </c>
      <c r="B110" s="33" t="s">
        <v>213</v>
      </c>
      <c r="C110" s="82">
        <v>0.77441665120000003</v>
      </c>
      <c r="D110" s="9" t="str">
        <f t="shared" si="19"/>
        <v>N/A</v>
      </c>
      <c r="E110" s="9">
        <v>0.72965959899999999</v>
      </c>
      <c r="F110" s="9" t="str">
        <f t="shared" si="20"/>
        <v>N/A</v>
      </c>
      <c r="G110" s="8">
        <v>0.84630487700000001</v>
      </c>
      <c r="H110" s="9" t="str">
        <f t="shared" si="21"/>
        <v>N/A</v>
      </c>
      <c r="I110" s="10">
        <v>-5.78</v>
      </c>
      <c r="J110" s="10">
        <v>15.99</v>
      </c>
      <c r="K110" s="9" t="str">
        <f t="shared" si="22"/>
        <v>Yes</v>
      </c>
    </row>
    <row r="111" spans="1:11" x14ac:dyDescent="0.25">
      <c r="A111" s="73" t="s">
        <v>914</v>
      </c>
      <c r="B111" s="33" t="s">
        <v>213</v>
      </c>
      <c r="C111" s="82">
        <v>9.2401059999999997E-3</v>
      </c>
      <c r="D111" s="9" t="str">
        <f t="shared" si="19"/>
        <v>N/A</v>
      </c>
      <c r="E111" s="9">
        <v>9.7136076999999998E-3</v>
      </c>
      <c r="F111" s="9" t="str">
        <f t="shared" si="20"/>
        <v>N/A</v>
      </c>
      <c r="G111" s="8">
        <v>4.9313485999999997E-3</v>
      </c>
      <c r="H111" s="9" t="str">
        <f t="shared" si="21"/>
        <v>N/A</v>
      </c>
      <c r="I111" s="10">
        <v>5.1239999999999997</v>
      </c>
      <c r="J111" s="10">
        <v>-49.2</v>
      </c>
      <c r="K111" s="9" t="str">
        <f t="shared" si="22"/>
        <v>No</v>
      </c>
    </row>
    <row r="112" spans="1:11" x14ac:dyDescent="0.25">
      <c r="A112" s="73" t="s">
        <v>915</v>
      </c>
      <c r="B112" s="33" t="s">
        <v>213</v>
      </c>
      <c r="C112" s="82">
        <v>0.216895176</v>
      </c>
      <c r="D112" s="9" t="str">
        <f t="shared" si="19"/>
        <v>N/A</v>
      </c>
      <c r="E112" s="9">
        <v>0.2070834715</v>
      </c>
      <c r="F112" s="9" t="str">
        <f t="shared" si="20"/>
        <v>N/A</v>
      </c>
      <c r="G112" s="8">
        <v>0.18438852519999999</v>
      </c>
      <c r="H112" s="9" t="str">
        <f t="shared" si="21"/>
        <v>N/A</v>
      </c>
      <c r="I112" s="10">
        <v>-4.5199999999999996</v>
      </c>
      <c r="J112" s="10">
        <v>-11</v>
      </c>
      <c r="K112" s="9" t="str">
        <f t="shared" si="22"/>
        <v>Yes</v>
      </c>
    </row>
    <row r="113" spans="1:11" x14ac:dyDescent="0.25">
      <c r="A113" s="73" t="s">
        <v>916</v>
      </c>
      <c r="B113" s="33" t="s">
        <v>213</v>
      </c>
      <c r="C113" s="82">
        <v>4.6079503500000001E-2</v>
      </c>
      <c r="D113" s="9" t="str">
        <f t="shared" si="19"/>
        <v>N/A</v>
      </c>
      <c r="E113" s="9">
        <v>0.1202943825</v>
      </c>
      <c r="F113" s="9" t="str">
        <f t="shared" si="20"/>
        <v>N/A</v>
      </c>
      <c r="G113" s="8">
        <v>6.0879308700000002E-2</v>
      </c>
      <c r="H113" s="9" t="str">
        <f t="shared" si="21"/>
        <v>N/A</v>
      </c>
      <c r="I113" s="10">
        <v>161.1</v>
      </c>
      <c r="J113" s="10">
        <v>-49.4</v>
      </c>
      <c r="K113" s="9" t="str">
        <f t="shared" si="22"/>
        <v>No</v>
      </c>
    </row>
    <row r="114" spans="1:11" x14ac:dyDescent="0.25">
      <c r="A114" s="73" t="s">
        <v>917</v>
      </c>
      <c r="B114" s="33" t="s">
        <v>213</v>
      </c>
      <c r="C114" s="82">
        <v>7.7035962999999997E-3</v>
      </c>
      <c r="D114" s="9" t="str">
        <f t="shared" si="19"/>
        <v>N/A</v>
      </c>
      <c r="E114" s="9">
        <v>8.7449082000000001E-3</v>
      </c>
      <c r="F114" s="9" t="str">
        <f t="shared" si="20"/>
        <v>N/A</v>
      </c>
      <c r="G114" s="8">
        <v>9.1031153000000007E-3</v>
      </c>
      <c r="H114" s="9" t="str">
        <f t="shared" si="21"/>
        <v>N/A</v>
      </c>
      <c r="I114" s="10">
        <v>13.52</v>
      </c>
      <c r="J114" s="10">
        <v>4.0960000000000001</v>
      </c>
      <c r="K114" s="9" t="str">
        <f t="shared" si="22"/>
        <v>Yes</v>
      </c>
    </row>
    <row r="115" spans="1:11" x14ac:dyDescent="0.25">
      <c r="A115" s="73" t="s">
        <v>918</v>
      </c>
      <c r="B115" s="33" t="s">
        <v>213</v>
      </c>
      <c r="C115" s="82">
        <v>0.37697106689999998</v>
      </c>
      <c r="D115" s="9" t="str">
        <f t="shared" si="19"/>
        <v>N/A</v>
      </c>
      <c r="E115" s="9">
        <v>0.47099553989999998</v>
      </c>
      <c r="F115" s="9" t="str">
        <f t="shared" si="20"/>
        <v>N/A</v>
      </c>
      <c r="G115" s="8">
        <v>0.5901061836</v>
      </c>
      <c r="H115" s="9" t="str">
        <f t="shared" si="21"/>
        <v>N/A</v>
      </c>
      <c r="I115" s="10">
        <v>24.94</v>
      </c>
      <c r="J115" s="10">
        <v>25.29</v>
      </c>
      <c r="K115" s="9" t="str">
        <f t="shared" si="22"/>
        <v>Yes</v>
      </c>
    </row>
    <row r="116" spans="1:11" x14ac:dyDescent="0.25">
      <c r="A116" s="73" t="s">
        <v>919</v>
      </c>
      <c r="B116" s="33" t="s">
        <v>213</v>
      </c>
      <c r="C116" s="82">
        <v>1.5836205124</v>
      </c>
      <c r="D116" s="9" t="str">
        <f t="shared" si="19"/>
        <v>N/A</v>
      </c>
      <c r="E116" s="9">
        <v>1.8244656877000001</v>
      </c>
      <c r="F116" s="9" t="str">
        <f t="shared" si="20"/>
        <v>N/A</v>
      </c>
      <c r="G116" s="8">
        <v>2.1458487598999998</v>
      </c>
      <c r="H116" s="9" t="str">
        <f t="shared" si="21"/>
        <v>N/A</v>
      </c>
      <c r="I116" s="10">
        <v>15.21</v>
      </c>
      <c r="J116" s="10">
        <v>17.62</v>
      </c>
      <c r="K116" s="9" t="str">
        <f t="shared" si="22"/>
        <v>Yes</v>
      </c>
    </row>
    <row r="117" spans="1:11" x14ac:dyDescent="0.25">
      <c r="A117" s="73" t="s">
        <v>920</v>
      </c>
      <c r="B117" s="33" t="s">
        <v>213</v>
      </c>
      <c r="C117" s="82">
        <v>0.263927105</v>
      </c>
      <c r="D117" s="9" t="str">
        <f t="shared" si="19"/>
        <v>N/A</v>
      </c>
      <c r="E117" s="9">
        <v>0.28592603100000002</v>
      </c>
      <c r="F117" s="9" t="str">
        <f t="shared" si="20"/>
        <v>N/A</v>
      </c>
      <c r="G117" s="8">
        <v>0.27844613740000002</v>
      </c>
      <c r="H117" s="9" t="str">
        <f t="shared" si="21"/>
        <v>N/A</v>
      </c>
      <c r="I117" s="10">
        <v>8.3350000000000009</v>
      </c>
      <c r="J117" s="10">
        <v>-2.62</v>
      </c>
      <c r="K117" s="9" t="str">
        <f t="shared" si="22"/>
        <v>Yes</v>
      </c>
    </row>
    <row r="118" spans="1:11" x14ac:dyDescent="0.25">
      <c r="A118" s="73" t="s">
        <v>921</v>
      </c>
      <c r="B118" s="33" t="s">
        <v>213</v>
      </c>
      <c r="C118" s="82">
        <v>4.1480761714999996</v>
      </c>
      <c r="D118" s="9" t="str">
        <f t="shared" si="19"/>
        <v>N/A</v>
      </c>
      <c r="E118" s="9">
        <v>4.2403916186000004</v>
      </c>
      <c r="F118" s="9" t="str">
        <f t="shared" si="20"/>
        <v>N/A</v>
      </c>
      <c r="G118" s="8">
        <v>4.1585095672000003</v>
      </c>
      <c r="H118" s="9" t="str">
        <f t="shared" si="21"/>
        <v>N/A</v>
      </c>
      <c r="I118" s="10">
        <v>2.226</v>
      </c>
      <c r="J118" s="10">
        <v>-1.93</v>
      </c>
      <c r="K118" s="9" t="str">
        <f t="shared" si="22"/>
        <v>Yes</v>
      </c>
    </row>
    <row r="119" spans="1:11" x14ac:dyDescent="0.25">
      <c r="A119" s="73" t="s">
        <v>922</v>
      </c>
      <c r="B119" s="33" t="s">
        <v>213</v>
      </c>
      <c r="C119" s="82">
        <v>20.471838962</v>
      </c>
      <c r="D119" s="9" t="str">
        <f t="shared" si="19"/>
        <v>N/A</v>
      </c>
      <c r="E119" s="9">
        <v>20.409519314000001</v>
      </c>
      <c r="F119" s="9" t="str">
        <f t="shared" si="20"/>
        <v>N/A</v>
      </c>
      <c r="G119" s="8">
        <v>17.224019834</v>
      </c>
      <c r="H119" s="9" t="str">
        <f t="shared" si="21"/>
        <v>N/A</v>
      </c>
      <c r="I119" s="10">
        <v>-0.30399999999999999</v>
      </c>
      <c r="J119" s="10">
        <v>-15.6</v>
      </c>
      <c r="K119" s="9" t="str">
        <f t="shared" si="22"/>
        <v>Yes</v>
      </c>
    </row>
    <row r="120" spans="1:11" x14ac:dyDescent="0.25">
      <c r="A120" s="73" t="s">
        <v>923</v>
      </c>
      <c r="B120" s="33" t="s">
        <v>213</v>
      </c>
      <c r="C120" s="82">
        <v>11.568544300999999</v>
      </c>
      <c r="D120" s="9" t="str">
        <f t="shared" si="19"/>
        <v>N/A</v>
      </c>
      <c r="E120" s="9">
        <v>11.55396114</v>
      </c>
      <c r="F120" s="9" t="str">
        <f t="shared" si="20"/>
        <v>N/A</v>
      </c>
      <c r="G120" s="8">
        <v>10.665794967</v>
      </c>
      <c r="H120" s="9" t="str">
        <f t="shared" si="21"/>
        <v>N/A</v>
      </c>
      <c r="I120" s="10">
        <v>-0.126</v>
      </c>
      <c r="J120" s="10">
        <v>-7.69</v>
      </c>
      <c r="K120" s="9" t="str">
        <f t="shared" si="22"/>
        <v>Yes</v>
      </c>
    </row>
    <row r="121" spans="1:11" x14ac:dyDescent="0.25">
      <c r="A121" s="73" t="s">
        <v>924</v>
      </c>
      <c r="B121" s="33" t="s">
        <v>213</v>
      </c>
      <c r="C121" s="82">
        <v>6.3663120048000001</v>
      </c>
      <c r="D121" s="9" t="str">
        <f t="shared" si="19"/>
        <v>N/A</v>
      </c>
      <c r="E121" s="9">
        <v>5.8794790909000003</v>
      </c>
      <c r="F121" s="9" t="str">
        <f t="shared" si="20"/>
        <v>N/A</v>
      </c>
      <c r="G121" s="8">
        <v>3.9270328935999999</v>
      </c>
      <c r="H121" s="9" t="str">
        <f t="shared" si="21"/>
        <v>N/A</v>
      </c>
      <c r="I121" s="10">
        <v>-7.65</v>
      </c>
      <c r="J121" s="10">
        <v>-33.200000000000003</v>
      </c>
      <c r="K121" s="9" t="str">
        <f t="shared" si="22"/>
        <v>No</v>
      </c>
    </row>
    <row r="122" spans="1:11" x14ac:dyDescent="0.25">
      <c r="A122" s="73" t="s">
        <v>925</v>
      </c>
      <c r="B122" s="33" t="s">
        <v>213</v>
      </c>
      <c r="C122" s="82">
        <v>0.42623935419999998</v>
      </c>
      <c r="D122" s="9" t="str">
        <f t="shared" si="19"/>
        <v>N/A</v>
      </c>
      <c r="E122" s="9">
        <v>0.44394114649999999</v>
      </c>
      <c r="F122" s="9" t="str">
        <f t="shared" si="20"/>
        <v>N/A</v>
      </c>
      <c r="G122" s="8">
        <v>0.35875412890000002</v>
      </c>
      <c r="H122" s="9" t="str">
        <f t="shared" si="21"/>
        <v>N/A</v>
      </c>
      <c r="I122" s="10">
        <v>4.1529999999999996</v>
      </c>
      <c r="J122" s="10">
        <v>-19.2</v>
      </c>
      <c r="K122" s="9" t="str">
        <f t="shared" si="22"/>
        <v>Yes</v>
      </c>
    </row>
    <row r="123" spans="1:11" x14ac:dyDescent="0.25">
      <c r="A123" s="73" t="s">
        <v>926</v>
      </c>
      <c r="B123" s="33" t="s">
        <v>213</v>
      </c>
      <c r="C123" s="82">
        <v>0.17038418690000001</v>
      </c>
      <c r="D123" s="9" t="str">
        <f t="shared" si="19"/>
        <v>N/A</v>
      </c>
      <c r="E123" s="9">
        <v>0.1898012335</v>
      </c>
      <c r="F123" s="9" t="str">
        <f t="shared" si="20"/>
        <v>N/A</v>
      </c>
      <c r="G123" s="8">
        <v>0.16497764509999999</v>
      </c>
      <c r="H123" s="9" t="str">
        <f t="shared" si="21"/>
        <v>N/A</v>
      </c>
      <c r="I123" s="10">
        <v>11.4</v>
      </c>
      <c r="J123" s="10">
        <v>-13.1</v>
      </c>
      <c r="K123" s="9" t="str">
        <f t="shared" si="22"/>
        <v>Yes</v>
      </c>
    </row>
    <row r="124" spans="1:11" x14ac:dyDescent="0.25">
      <c r="A124" s="73" t="s">
        <v>927</v>
      </c>
      <c r="B124" s="33" t="s">
        <v>213</v>
      </c>
      <c r="C124" s="82">
        <v>0</v>
      </c>
      <c r="D124" s="9" t="str">
        <f t="shared" si="19"/>
        <v>N/A</v>
      </c>
      <c r="E124" s="9">
        <v>0</v>
      </c>
      <c r="F124" s="9" t="str">
        <f t="shared" si="20"/>
        <v>N/A</v>
      </c>
      <c r="G124" s="8">
        <v>0</v>
      </c>
      <c r="H124" s="9" t="str">
        <f t="shared" si="21"/>
        <v>N/A</v>
      </c>
      <c r="I124" s="10" t="s">
        <v>1744</v>
      </c>
      <c r="J124" s="10" t="s">
        <v>1744</v>
      </c>
      <c r="K124" s="9" t="str">
        <f t="shared" si="22"/>
        <v>N/A</v>
      </c>
    </row>
    <row r="125" spans="1:11" x14ac:dyDescent="0.25">
      <c r="A125" s="73" t="s">
        <v>928</v>
      </c>
      <c r="B125" s="33" t="s">
        <v>213</v>
      </c>
      <c r="C125" s="82">
        <v>1.0682793844</v>
      </c>
      <c r="D125" s="9" t="str">
        <f t="shared" si="19"/>
        <v>N/A</v>
      </c>
      <c r="E125" s="9">
        <v>1.5164458564000001</v>
      </c>
      <c r="F125" s="9" t="str">
        <f t="shared" si="20"/>
        <v>N/A</v>
      </c>
      <c r="G125" s="8">
        <v>1.3860353463999999</v>
      </c>
      <c r="H125" s="9" t="str">
        <f t="shared" si="21"/>
        <v>N/A</v>
      </c>
      <c r="I125" s="10">
        <v>41.95</v>
      </c>
      <c r="J125" s="10">
        <v>-8.6</v>
      </c>
      <c r="K125" s="9" t="str">
        <f t="shared" si="22"/>
        <v>Yes</v>
      </c>
    </row>
    <row r="126" spans="1:11" x14ac:dyDescent="0.25">
      <c r="A126" s="73" t="s">
        <v>929</v>
      </c>
      <c r="B126" s="33" t="s">
        <v>213</v>
      </c>
      <c r="C126" s="82">
        <v>0</v>
      </c>
      <c r="D126" s="9" t="str">
        <f t="shared" si="19"/>
        <v>N/A</v>
      </c>
      <c r="E126" s="9">
        <v>0</v>
      </c>
      <c r="F126" s="9" t="str">
        <f t="shared" si="20"/>
        <v>N/A</v>
      </c>
      <c r="G126" s="8">
        <v>0</v>
      </c>
      <c r="H126" s="9" t="str">
        <f t="shared" si="21"/>
        <v>N/A</v>
      </c>
      <c r="I126" s="10" t="s">
        <v>1744</v>
      </c>
      <c r="J126" s="10" t="s">
        <v>1744</v>
      </c>
      <c r="K126" s="9" t="str">
        <f t="shared" si="22"/>
        <v>N/A</v>
      </c>
    </row>
    <row r="127" spans="1:11" x14ac:dyDescent="0.25">
      <c r="A127" s="73" t="s">
        <v>930</v>
      </c>
      <c r="B127" s="33" t="s">
        <v>213</v>
      </c>
      <c r="C127" s="82">
        <v>0</v>
      </c>
      <c r="D127" s="9" t="str">
        <f t="shared" si="19"/>
        <v>N/A</v>
      </c>
      <c r="E127" s="9">
        <v>0</v>
      </c>
      <c r="F127" s="9" t="str">
        <f t="shared" si="20"/>
        <v>N/A</v>
      </c>
      <c r="G127" s="8">
        <v>0</v>
      </c>
      <c r="H127" s="9" t="str">
        <f t="shared" si="21"/>
        <v>N/A</v>
      </c>
      <c r="I127" s="10" t="s">
        <v>1744</v>
      </c>
      <c r="J127" s="10" t="s">
        <v>1744</v>
      </c>
      <c r="K127" s="9" t="str">
        <f t="shared" si="22"/>
        <v>N/A</v>
      </c>
    </row>
    <row r="128" spans="1:11" x14ac:dyDescent="0.25">
      <c r="A128" s="73" t="s">
        <v>931</v>
      </c>
      <c r="B128" s="33" t="s">
        <v>213</v>
      </c>
      <c r="C128" s="82">
        <v>0.40366002909999998</v>
      </c>
      <c r="D128" s="9" t="str">
        <f t="shared" si="19"/>
        <v>N/A</v>
      </c>
      <c r="E128" s="9">
        <v>0.38742125589999998</v>
      </c>
      <c r="F128" s="9" t="str">
        <f t="shared" si="20"/>
        <v>N/A</v>
      </c>
      <c r="G128" s="8">
        <v>0.30129887329999999</v>
      </c>
      <c r="H128" s="9" t="str">
        <f t="shared" si="21"/>
        <v>N/A</v>
      </c>
      <c r="I128" s="10">
        <v>-4.0199999999999996</v>
      </c>
      <c r="J128" s="10">
        <v>-22.2</v>
      </c>
      <c r="K128" s="9" t="str">
        <f t="shared" si="22"/>
        <v>Yes</v>
      </c>
    </row>
    <row r="129" spans="1:11" x14ac:dyDescent="0.25">
      <c r="A129" s="73" t="s">
        <v>932</v>
      </c>
      <c r="B129" s="33" t="s">
        <v>213</v>
      </c>
      <c r="C129" s="82">
        <v>0</v>
      </c>
      <c r="D129" s="9" t="str">
        <f t="shared" si="19"/>
        <v>N/A</v>
      </c>
      <c r="E129" s="9">
        <v>0</v>
      </c>
      <c r="F129" s="9" t="str">
        <f t="shared" si="20"/>
        <v>N/A</v>
      </c>
      <c r="G129" s="8">
        <v>0</v>
      </c>
      <c r="H129" s="9" t="str">
        <f t="shared" si="21"/>
        <v>N/A</v>
      </c>
      <c r="I129" s="10" t="s">
        <v>1744</v>
      </c>
      <c r="J129" s="10" t="s">
        <v>1744</v>
      </c>
      <c r="K129" s="9" t="str">
        <f t="shared" si="22"/>
        <v>N/A</v>
      </c>
    </row>
    <row r="130" spans="1:11" x14ac:dyDescent="0.25">
      <c r="A130" s="73" t="s">
        <v>933</v>
      </c>
      <c r="B130" s="33" t="s">
        <v>213</v>
      </c>
      <c r="C130" s="82">
        <v>0.4684197014</v>
      </c>
      <c r="D130" s="9" t="str">
        <f t="shared" si="19"/>
        <v>N/A</v>
      </c>
      <c r="E130" s="9">
        <v>0.43846959099999999</v>
      </c>
      <c r="F130" s="9" t="str">
        <f t="shared" si="20"/>
        <v>N/A</v>
      </c>
      <c r="G130" s="8">
        <v>0.42012597899999998</v>
      </c>
      <c r="H130" s="9" t="str">
        <f t="shared" si="21"/>
        <v>N/A</v>
      </c>
      <c r="I130" s="10">
        <v>-6.39</v>
      </c>
      <c r="J130" s="10">
        <v>-4.18</v>
      </c>
      <c r="K130" s="9" t="str">
        <f t="shared" si="22"/>
        <v>Yes</v>
      </c>
    </row>
    <row r="131" spans="1:11" ht="12" customHeight="1" x14ac:dyDescent="0.25">
      <c r="A131" s="140" t="s">
        <v>1632</v>
      </c>
      <c r="B131" s="141"/>
      <c r="C131" s="141"/>
      <c r="D131" s="141"/>
      <c r="E131" s="141"/>
      <c r="F131" s="141"/>
      <c r="G131" s="141"/>
      <c r="H131" s="141"/>
      <c r="I131" s="141"/>
      <c r="J131" s="141"/>
      <c r="K131" s="142"/>
    </row>
    <row r="132" spans="1:11" x14ac:dyDescent="0.25">
      <c r="A132" s="133" t="s">
        <v>1630</v>
      </c>
      <c r="B132" s="134"/>
      <c r="C132" s="134"/>
      <c r="D132" s="134"/>
      <c r="E132" s="134"/>
      <c r="F132" s="134"/>
      <c r="G132" s="134"/>
      <c r="H132" s="134"/>
      <c r="I132" s="134"/>
      <c r="J132" s="134"/>
      <c r="K132" s="135"/>
    </row>
    <row r="133" spans="1:11" x14ac:dyDescent="0.25">
      <c r="A133" s="136" t="s">
        <v>1731</v>
      </c>
      <c r="B133" s="136"/>
      <c r="C133" s="136"/>
      <c r="D133" s="136"/>
      <c r="E133" s="136"/>
      <c r="F133" s="136"/>
      <c r="G133" s="136"/>
      <c r="H133" s="136"/>
      <c r="I133" s="136"/>
      <c r="J133" s="136"/>
      <c r="K133" s="137"/>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0"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1722</v>
      </c>
      <c r="B1" s="125"/>
      <c r="C1" s="125"/>
      <c r="D1" s="125"/>
      <c r="E1" s="125"/>
      <c r="F1" s="125"/>
      <c r="G1" s="125"/>
      <c r="H1" s="125"/>
      <c r="I1" s="125"/>
      <c r="J1" s="125"/>
      <c r="K1" s="126"/>
    </row>
    <row r="2" spans="1:11" ht="13" x14ac:dyDescent="0.3">
      <c r="A2" s="130" t="s">
        <v>1584</v>
      </c>
      <c r="B2" s="131"/>
      <c r="C2" s="131"/>
      <c r="D2" s="131"/>
      <c r="E2" s="131"/>
      <c r="F2" s="131"/>
      <c r="G2" s="131"/>
      <c r="H2" s="131"/>
      <c r="I2" s="131"/>
      <c r="J2" s="131"/>
      <c r="K2" s="132"/>
    </row>
    <row r="3" spans="1:11" ht="13" x14ac:dyDescent="0.3">
      <c r="A3" s="130" t="s">
        <v>1743</v>
      </c>
      <c r="B3" s="138"/>
      <c r="C3" s="138"/>
      <c r="D3" s="138"/>
      <c r="E3" s="138"/>
      <c r="F3" s="138"/>
      <c r="G3" s="138"/>
      <c r="H3" s="138"/>
      <c r="I3" s="138"/>
      <c r="J3" s="138"/>
      <c r="K3" s="139"/>
    </row>
    <row r="4" spans="1:11" ht="13.5" customHeight="1" x14ac:dyDescent="0.3">
      <c r="A4" s="127" t="s">
        <v>648</v>
      </c>
      <c r="B4" s="128"/>
      <c r="C4" s="128"/>
      <c r="D4" s="128"/>
      <c r="E4" s="128"/>
      <c r="F4" s="128"/>
      <c r="G4" s="128"/>
      <c r="H4" s="128"/>
      <c r="I4" s="128"/>
      <c r="J4" s="128"/>
      <c r="K4" s="129"/>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3" t="s">
        <v>12</v>
      </c>
      <c r="B6" s="33" t="s">
        <v>213</v>
      </c>
      <c r="C6" s="71">
        <v>1305575</v>
      </c>
      <c r="D6" s="9" t="str">
        <f>IF($B6="N/A","N/A",IF(C6&gt;15,"No",IF(C6&lt;-15,"No","Yes")))</f>
        <v>N/A</v>
      </c>
      <c r="E6" s="34">
        <v>1126286</v>
      </c>
      <c r="F6" s="9" t="str">
        <f>IF($B6="N/A","N/A",IF(E6&gt;15,"No",IF(E6&lt;-15,"No","Yes")))</f>
        <v>N/A</v>
      </c>
      <c r="G6" s="34">
        <v>1832860</v>
      </c>
      <c r="H6" s="9" t="str">
        <f>IF($B6="N/A","N/A",IF(G6&gt;15,"No",IF(G6&lt;-15,"No","Yes")))</f>
        <v>N/A</v>
      </c>
      <c r="I6" s="10">
        <v>-13.7</v>
      </c>
      <c r="J6" s="10">
        <v>62.73</v>
      </c>
      <c r="K6" s="9" t="str">
        <f t="shared" ref="K6:K13" si="0">IF(J6="Div by 0", "N/A", IF(J6="N/A","N/A", IF(J6&gt;30, "No", IF(J6&lt;-30, "No", "Yes"))))</f>
        <v>No</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1744</v>
      </c>
      <c r="J8" s="10" t="s">
        <v>1744</v>
      </c>
      <c r="K8" s="9" t="str">
        <f t="shared" si="0"/>
        <v>N/A</v>
      </c>
    </row>
    <row r="9" spans="1:11" x14ac:dyDescent="0.25">
      <c r="A9" s="73" t="s">
        <v>851</v>
      </c>
      <c r="B9" s="33" t="s">
        <v>213</v>
      </c>
      <c r="C9" s="75">
        <v>24.728586255</v>
      </c>
      <c r="D9" s="9" t="str">
        <f t="shared" ref="D9:D17" si="1">IF($B9="N/A","N/A",IF(C9&gt;15,"No",IF(C9&lt;-15,"No","Yes")))</f>
        <v>N/A</v>
      </c>
      <c r="E9" s="35">
        <v>23.864405666</v>
      </c>
      <c r="F9" s="9" t="str">
        <f>IF($B9="N/A","N/A",IF(E9&gt;15,"No",IF(E9&lt;-15,"No","Yes")))</f>
        <v>N/A</v>
      </c>
      <c r="G9" s="35">
        <v>22.283496830000001</v>
      </c>
      <c r="H9" s="9" t="str">
        <f>IF($B9="N/A","N/A",IF(G9&gt;15,"No",IF(G9&lt;-15,"No","Yes")))</f>
        <v>N/A</v>
      </c>
      <c r="I9" s="10">
        <v>-3.49</v>
      </c>
      <c r="J9" s="10">
        <v>-6.62</v>
      </c>
      <c r="K9" s="9" t="str">
        <f t="shared" si="0"/>
        <v>Yes</v>
      </c>
    </row>
    <row r="10" spans="1:11" x14ac:dyDescent="0.25">
      <c r="A10" s="73" t="s">
        <v>16</v>
      </c>
      <c r="B10" s="33" t="s">
        <v>213</v>
      </c>
      <c r="C10" s="72">
        <v>4.2521494360999998</v>
      </c>
      <c r="D10" s="9" t="str">
        <f t="shared" si="1"/>
        <v>N/A</v>
      </c>
      <c r="E10" s="8">
        <v>2.9965745823000001</v>
      </c>
      <c r="F10" s="9" t="str">
        <f>IF($B10="N/A","N/A",IF(E10&gt;15,"No",IF(E10&lt;-15,"No","Yes")))</f>
        <v>N/A</v>
      </c>
      <c r="G10" s="8">
        <v>3.1532141025999998</v>
      </c>
      <c r="H10" s="9" t="str">
        <f>IF($B10="N/A","N/A",IF(G10&gt;15,"No",IF(G10&lt;-15,"No","Yes")))</f>
        <v>N/A</v>
      </c>
      <c r="I10" s="10">
        <v>-29.5</v>
      </c>
      <c r="J10" s="10">
        <v>5.2270000000000003</v>
      </c>
      <c r="K10" s="9" t="str">
        <f t="shared" si="0"/>
        <v>Yes</v>
      </c>
    </row>
    <row r="11" spans="1:11" x14ac:dyDescent="0.25">
      <c r="A11" s="73" t="s">
        <v>36</v>
      </c>
      <c r="B11" s="33" t="s">
        <v>213</v>
      </c>
      <c r="C11" s="72">
        <v>0.49911426040000001</v>
      </c>
      <c r="D11" s="9" t="str">
        <f t="shared" si="1"/>
        <v>N/A</v>
      </c>
      <c r="E11" s="8">
        <v>1.7788326911000001</v>
      </c>
      <c r="F11" s="9" t="str">
        <f>IF($B11="N/A","N/A",IF(E11&gt;15,"No",IF(E11&lt;-15,"No","Yes")))</f>
        <v>N/A</v>
      </c>
      <c r="G11" s="8">
        <v>4.0129330091000002</v>
      </c>
      <c r="H11" s="9" t="str">
        <f>IF($B11="N/A","N/A",IF(G11&gt;15,"No",IF(G11&lt;-15,"No","Yes")))</f>
        <v>N/A</v>
      </c>
      <c r="I11" s="10">
        <v>256.39999999999998</v>
      </c>
      <c r="J11" s="10">
        <v>125.6</v>
      </c>
      <c r="K11" s="9" t="str">
        <f t="shared" si="0"/>
        <v>No</v>
      </c>
    </row>
    <row r="12" spans="1:11" x14ac:dyDescent="0.25">
      <c r="A12" s="73" t="s">
        <v>37</v>
      </c>
      <c r="B12" s="33" t="s">
        <v>213</v>
      </c>
      <c r="C12" s="72">
        <v>0</v>
      </c>
      <c r="D12" s="9" t="str">
        <f t="shared" si="1"/>
        <v>N/A</v>
      </c>
      <c r="E12" s="8" t="s">
        <v>1744</v>
      </c>
      <c r="F12" s="9" t="str">
        <f>IF($B12="N/A","N/A",IF(E12&gt;15,"No",IF(E12&lt;-15,"No","Yes")))</f>
        <v>N/A</v>
      </c>
      <c r="G12" s="8" t="s">
        <v>1744</v>
      </c>
      <c r="H12" s="9" t="str">
        <f>IF($B12="N/A","N/A",IF(G12&gt;15,"No",IF(G12&lt;-15,"No","Yes")))</f>
        <v>N/A</v>
      </c>
      <c r="I12" s="10" t="s">
        <v>1744</v>
      </c>
      <c r="J12" s="10" t="s">
        <v>1744</v>
      </c>
      <c r="K12" s="9" t="str">
        <f t="shared" si="0"/>
        <v>N/A</v>
      </c>
    </row>
    <row r="13" spans="1:11" x14ac:dyDescent="0.25">
      <c r="A13" s="73" t="s">
        <v>38</v>
      </c>
      <c r="B13" s="33" t="s">
        <v>213</v>
      </c>
      <c r="C13" s="72">
        <v>5.0369939551999998</v>
      </c>
      <c r="D13" s="9" t="str">
        <f t="shared" si="1"/>
        <v>N/A</v>
      </c>
      <c r="E13" s="8">
        <v>3.1836525658000001</v>
      </c>
      <c r="F13" s="9" t="str">
        <f>IF($B13="N/A","N/A",IF(E13&gt;15,"No",IF(E13&lt;-15,"No","Yes")))</f>
        <v>N/A</v>
      </c>
      <c r="G13" s="8">
        <v>3.0964572699000001</v>
      </c>
      <c r="H13" s="9" t="str">
        <f>IF($B13="N/A","N/A",IF(G13&gt;15,"No",IF(G13&lt;-15,"No","Yes")))</f>
        <v>N/A</v>
      </c>
      <c r="I13" s="10">
        <v>-36.799999999999997</v>
      </c>
      <c r="J13" s="10">
        <v>-2.74</v>
      </c>
      <c r="K13" s="9" t="str">
        <f t="shared" si="0"/>
        <v>Yes</v>
      </c>
    </row>
    <row r="14" spans="1:11" x14ac:dyDescent="0.25">
      <c r="A14" s="73" t="s">
        <v>673</v>
      </c>
      <c r="B14" s="33" t="s">
        <v>213</v>
      </c>
      <c r="C14" s="72">
        <v>24.176320778000001</v>
      </c>
      <c r="D14" s="9" t="str">
        <f t="shared" si="1"/>
        <v>N/A</v>
      </c>
      <c r="E14" s="8">
        <v>26.529762423000001</v>
      </c>
      <c r="F14" s="9" t="str">
        <f t="shared" ref="F14:F33" si="2">IF($B14="N/A","N/A",IF(E14&gt;15,"No",IF(E14&lt;-15,"No","Yes")))</f>
        <v>N/A</v>
      </c>
      <c r="G14" s="8">
        <v>58.506978165</v>
      </c>
      <c r="H14" s="9" t="str">
        <f t="shared" ref="H14:H33" si="3">IF($B14="N/A","N/A",IF(G14&gt;15,"No",IF(G14&lt;-15,"No","Yes")))</f>
        <v>N/A</v>
      </c>
      <c r="I14" s="10">
        <v>9.734</v>
      </c>
      <c r="J14" s="10">
        <v>120.5</v>
      </c>
      <c r="K14" s="9" t="str">
        <f t="shared" ref="K14:K30" si="4">IF(J14="Div by 0", "N/A", IF(J14="N/A","N/A", IF(J14&gt;30, "No", IF(J14&lt;-30, "No", "Yes"))))</f>
        <v>No</v>
      </c>
    </row>
    <row r="15" spans="1:11" x14ac:dyDescent="0.25">
      <c r="A15" s="73" t="s">
        <v>674</v>
      </c>
      <c r="B15" s="33" t="s">
        <v>213</v>
      </c>
      <c r="C15" s="72">
        <v>0.48989908659999998</v>
      </c>
      <c r="D15" s="9" t="str">
        <f t="shared" si="1"/>
        <v>N/A</v>
      </c>
      <c r="E15" s="8">
        <v>0.36331802050000001</v>
      </c>
      <c r="F15" s="9" t="str">
        <f t="shared" si="2"/>
        <v>N/A</v>
      </c>
      <c r="G15" s="8">
        <v>0.1768820314</v>
      </c>
      <c r="H15" s="9" t="str">
        <f t="shared" si="3"/>
        <v>N/A</v>
      </c>
      <c r="I15" s="10">
        <v>-25.8</v>
      </c>
      <c r="J15" s="10">
        <v>-51.3</v>
      </c>
      <c r="K15" s="9" t="str">
        <f t="shared" si="4"/>
        <v>No</v>
      </c>
    </row>
    <row r="16" spans="1:11" x14ac:dyDescent="0.25">
      <c r="A16" s="73" t="s">
        <v>379</v>
      </c>
      <c r="B16" s="33" t="s">
        <v>213</v>
      </c>
      <c r="C16" s="72">
        <v>17.295061563000001</v>
      </c>
      <c r="D16" s="9" t="str">
        <f t="shared" si="1"/>
        <v>N/A</v>
      </c>
      <c r="E16" s="8">
        <v>13.316866231000001</v>
      </c>
      <c r="F16" s="9" t="str">
        <f t="shared" si="2"/>
        <v>N/A</v>
      </c>
      <c r="G16" s="8">
        <v>6.1929443602000003</v>
      </c>
      <c r="H16" s="9" t="str">
        <f t="shared" si="3"/>
        <v>N/A</v>
      </c>
      <c r="I16" s="10">
        <v>-23</v>
      </c>
      <c r="J16" s="10">
        <v>-53.5</v>
      </c>
      <c r="K16" s="9" t="str">
        <f t="shared" si="4"/>
        <v>No</v>
      </c>
    </row>
    <row r="17" spans="1:11" x14ac:dyDescent="0.25">
      <c r="A17" s="73" t="s">
        <v>380</v>
      </c>
      <c r="B17" s="33" t="s">
        <v>213</v>
      </c>
      <c r="C17" s="72">
        <v>1.2556153419</v>
      </c>
      <c r="D17" s="9" t="str">
        <f t="shared" si="1"/>
        <v>N/A</v>
      </c>
      <c r="E17" s="8">
        <v>1.1711057405</v>
      </c>
      <c r="F17" s="9" t="str">
        <f t="shared" si="2"/>
        <v>N/A</v>
      </c>
      <c r="G17" s="8">
        <v>0.74888425739999998</v>
      </c>
      <c r="H17" s="9" t="str">
        <f t="shared" si="3"/>
        <v>N/A</v>
      </c>
      <c r="I17" s="10">
        <v>-6.73</v>
      </c>
      <c r="J17" s="10">
        <v>-36.1</v>
      </c>
      <c r="K17" s="9" t="str">
        <f t="shared" si="4"/>
        <v>No</v>
      </c>
    </row>
    <row r="18" spans="1:11" x14ac:dyDescent="0.25">
      <c r="A18" s="73" t="s">
        <v>381</v>
      </c>
      <c r="B18" s="33" t="s">
        <v>213</v>
      </c>
      <c r="C18" s="72">
        <v>3.0637839999999997E-4</v>
      </c>
      <c r="D18" s="9" t="str">
        <f t="shared" ref="D18:D33" si="5">IF($B18="N/A","N/A",IF(C18&gt;15,"No",IF(C18&lt;-15,"No","Yes")))</f>
        <v>N/A</v>
      </c>
      <c r="E18" s="8">
        <v>0</v>
      </c>
      <c r="F18" s="9" t="str">
        <f t="shared" si="2"/>
        <v>N/A</v>
      </c>
      <c r="G18" s="8">
        <v>0</v>
      </c>
      <c r="H18" s="9" t="str">
        <f t="shared" si="3"/>
        <v>N/A</v>
      </c>
      <c r="I18" s="10">
        <v>-100</v>
      </c>
      <c r="J18" s="10" t="s">
        <v>1744</v>
      </c>
      <c r="K18" s="9" t="str">
        <f t="shared" si="4"/>
        <v>N/A</v>
      </c>
    </row>
    <row r="19" spans="1:11" x14ac:dyDescent="0.25">
      <c r="A19" s="73" t="s">
        <v>382</v>
      </c>
      <c r="B19" s="33" t="s">
        <v>213</v>
      </c>
      <c r="C19" s="72">
        <v>8.0478716273999993</v>
      </c>
      <c r="D19" s="9" t="str">
        <f t="shared" si="5"/>
        <v>N/A</v>
      </c>
      <c r="E19" s="8">
        <v>9.9995915780000004</v>
      </c>
      <c r="F19" s="9" t="str">
        <f t="shared" si="2"/>
        <v>N/A</v>
      </c>
      <c r="G19" s="8">
        <v>6.0238643431999996</v>
      </c>
      <c r="H19" s="9" t="str">
        <f t="shared" si="3"/>
        <v>N/A</v>
      </c>
      <c r="I19" s="10">
        <v>24.25</v>
      </c>
      <c r="J19" s="10">
        <v>-39.799999999999997</v>
      </c>
      <c r="K19" s="9" t="str">
        <f t="shared" si="4"/>
        <v>No</v>
      </c>
    </row>
    <row r="20" spans="1:11" x14ac:dyDescent="0.25">
      <c r="A20" s="73" t="s">
        <v>384</v>
      </c>
      <c r="B20" s="33" t="s">
        <v>213</v>
      </c>
      <c r="C20" s="72">
        <v>6.0580204125000003</v>
      </c>
      <c r="D20" s="9" t="str">
        <f t="shared" si="5"/>
        <v>N/A</v>
      </c>
      <c r="E20" s="8">
        <v>8.6440744180000006</v>
      </c>
      <c r="F20" s="9" t="str">
        <f t="shared" si="2"/>
        <v>N/A</v>
      </c>
      <c r="G20" s="8">
        <v>4.4700086203999998</v>
      </c>
      <c r="H20" s="9" t="str">
        <f t="shared" si="3"/>
        <v>N/A</v>
      </c>
      <c r="I20" s="10">
        <v>42.69</v>
      </c>
      <c r="J20" s="10">
        <v>-48.3</v>
      </c>
      <c r="K20" s="9" t="str">
        <f t="shared" si="4"/>
        <v>No</v>
      </c>
    </row>
    <row r="21" spans="1:11" x14ac:dyDescent="0.25">
      <c r="A21" s="73" t="s">
        <v>385</v>
      </c>
      <c r="B21" s="33" t="s">
        <v>213</v>
      </c>
      <c r="C21" s="72">
        <v>38.794171151</v>
      </c>
      <c r="D21" s="9" t="str">
        <f t="shared" si="5"/>
        <v>N/A</v>
      </c>
      <c r="E21" s="8">
        <v>36.451132305999998</v>
      </c>
      <c r="F21" s="9" t="str">
        <f t="shared" si="2"/>
        <v>N/A</v>
      </c>
      <c r="G21" s="8">
        <v>21.830690832999998</v>
      </c>
      <c r="H21" s="9" t="str">
        <f t="shared" si="3"/>
        <v>N/A</v>
      </c>
      <c r="I21" s="10">
        <v>-6.04</v>
      </c>
      <c r="J21" s="10">
        <v>-40.1</v>
      </c>
      <c r="K21" s="9" t="str">
        <f t="shared" si="4"/>
        <v>No</v>
      </c>
    </row>
    <row r="22" spans="1:11" x14ac:dyDescent="0.25">
      <c r="A22" s="73" t="s">
        <v>386</v>
      </c>
      <c r="B22" s="33" t="s">
        <v>213</v>
      </c>
      <c r="C22" s="72">
        <v>0.14844034240000001</v>
      </c>
      <c r="D22" s="9" t="str">
        <f t="shared" si="5"/>
        <v>N/A</v>
      </c>
      <c r="E22" s="8">
        <v>9.5357662300000007E-2</v>
      </c>
      <c r="F22" s="9" t="str">
        <f t="shared" si="2"/>
        <v>N/A</v>
      </c>
      <c r="G22" s="8">
        <v>5.8815184999999999E-2</v>
      </c>
      <c r="H22" s="9" t="str">
        <f t="shared" si="3"/>
        <v>N/A</v>
      </c>
      <c r="I22" s="10">
        <v>-35.799999999999997</v>
      </c>
      <c r="J22" s="10">
        <v>-38.299999999999997</v>
      </c>
      <c r="K22" s="9" t="str">
        <f t="shared" si="4"/>
        <v>No</v>
      </c>
    </row>
    <row r="23" spans="1:11" x14ac:dyDescent="0.25">
      <c r="A23" s="73" t="s">
        <v>389</v>
      </c>
      <c r="B23" s="33" t="s">
        <v>213</v>
      </c>
      <c r="C23" s="72">
        <v>0</v>
      </c>
      <c r="D23" s="9" t="str">
        <f t="shared" si="5"/>
        <v>N/A</v>
      </c>
      <c r="E23" s="8">
        <v>0</v>
      </c>
      <c r="F23" s="9" t="str">
        <f t="shared" si="2"/>
        <v>N/A</v>
      </c>
      <c r="G23" s="8">
        <v>0</v>
      </c>
      <c r="H23" s="9" t="str">
        <f t="shared" si="3"/>
        <v>N/A</v>
      </c>
      <c r="I23" s="10" t="s">
        <v>1744</v>
      </c>
      <c r="J23" s="10" t="s">
        <v>1744</v>
      </c>
      <c r="K23" s="9" t="str">
        <f t="shared" si="4"/>
        <v>N/A</v>
      </c>
    </row>
    <row r="24" spans="1:11" x14ac:dyDescent="0.25">
      <c r="A24" s="73" t="s">
        <v>390</v>
      </c>
      <c r="B24" s="33" t="s">
        <v>213</v>
      </c>
      <c r="C24" s="72">
        <v>0</v>
      </c>
      <c r="D24" s="9" t="str">
        <f t="shared" si="5"/>
        <v>N/A</v>
      </c>
      <c r="E24" s="8">
        <v>0</v>
      </c>
      <c r="F24" s="9" t="str">
        <f t="shared" si="2"/>
        <v>N/A</v>
      </c>
      <c r="G24" s="8">
        <v>0</v>
      </c>
      <c r="H24" s="9" t="str">
        <f t="shared" si="3"/>
        <v>N/A</v>
      </c>
      <c r="I24" s="10" t="s">
        <v>1744</v>
      </c>
      <c r="J24" s="10" t="s">
        <v>1744</v>
      </c>
      <c r="K24" s="9" t="str">
        <f t="shared" si="4"/>
        <v>N/A</v>
      </c>
    </row>
    <row r="25" spans="1:11" x14ac:dyDescent="0.25">
      <c r="A25" s="73" t="s">
        <v>391</v>
      </c>
      <c r="B25" s="33" t="s">
        <v>213</v>
      </c>
      <c r="C25" s="72">
        <v>0</v>
      </c>
      <c r="D25" s="9" t="str">
        <f t="shared" si="5"/>
        <v>N/A</v>
      </c>
      <c r="E25" s="8">
        <v>1.2430235E-3</v>
      </c>
      <c r="F25" s="9" t="str">
        <f t="shared" si="2"/>
        <v>N/A</v>
      </c>
      <c r="G25" s="8">
        <v>2.1278221000000002E-3</v>
      </c>
      <c r="H25" s="9" t="str">
        <f t="shared" si="3"/>
        <v>N/A</v>
      </c>
      <c r="I25" s="10" t="s">
        <v>1744</v>
      </c>
      <c r="J25" s="10">
        <v>71.180000000000007</v>
      </c>
      <c r="K25" s="9" t="str">
        <f t="shared" si="4"/>
        <v>No</v>
      </c>
    </row>
    <row r="26" spans="1:11" x14ac:dyDescent="0.25">
      <c r="A26" s="73" t="s">
        <v>392</v>
      </c>
      <c r="B26" s="33" t="s">
        <v>213</v>
      </c>
      <c r="C26" s="72">
        <v>1.0845795914</v>
      </c>
      <c r="D26" s="9" t="str">
        <f t="shared" si="5"/>
        <v>N/A</v>
      </c>
      <c r="E26" s="8">
        <v>1.1022067219</v>
      </c>
      <c r="F26" s="9" t="str">
        <f t="shared" si="2"/>
        <v>N/A</v>
      </c>
      <c r="G26" s="8">
        <v>0.65345962049999995</v>
      </c>
      <c r="H26" s="9" t="str">
        <f t="shared" si="3"/>
        <v>N/A</v>
      </c>
      <c r="I26" s="10">
        <v>1.625</v>
      </c>
      <c r="J26" s="10">
        <v>-40.700000000000003</v>
      </c>
      <c r="K26" s="9" t="str">
        <f t="shared" si="4"/>
        <v>No</v>
      </c>
    </row>
    <row r="27" spans="1:11" x14ac:dyDescent="0.25">
      <c r="A27" s="73" t="s">
        <v>393</v>
      </c>
      <c r="B27" s="33" t="s">
        <v>213</v>
      </c>
      <c r="C27" s="72">
        <v>4.0595140000000002E-3</v>
      </c>
      <c r="D27" s="9" t="str">
        <f t="shared" si="5"/>
        <v>N/A</v>
      </c>
      <c r="E27" s="8">
        <v>3.5781320200000001E-2</v>
      </c>
      <c r="F27" s="9" t="str">
        <f t="shared" si="2"/>
        <v>N/A</v>
      </c>
      <c r="G27" s="8">
        <v>1.7295374400000001E-2</v>
      </c>
      <c r="H27" s="9" t="str">
        <f t="shared" si="3"/>
        <v>N/A</v>
      </c>
      <c r="I27" s="10">
        <v>781.4</v>
      </c>
      <c r="J27" s="10">
        <v>-51.7</v>
      </c>
      <c r="K27" s="9" t="str">
        <f t="shared" si="4"/>
        <v>No</v>
      </c>
    </row>
    <row r="28" spans="1:11" x14ac:dyDescent="0.25">
      <c r="A28" s="73" t="s">
        <v>398</v>
      </c>
      <c r="B28" s="33" t="s">
        <v>213</v>
      </c>
      <c r="C28" s="72">
        <v>0</v>
      </c>
      <c r="D28" s="9" t="str">
        <f t="shared" si="5"/>
        <v>N/A</v>
      </c>
      <c r="E28" s="8">
        <v>0</v>
      </c>
      <c r="F28" s="9" t="str">
        <f t="shared" si="2"/>
        <v>N/A</v>
      </c>
      <c r="G28" s="8">
        <v>0</v>
      </c>
      <c r="H28" s="9" t="str">
        <f t="shared" si="3"/>
        <v>N/A</v>
      </c>
      <c r="I28" s="10" t="s">
        <v>1744</v>
      </c>
      <c r="J28" s="10" t="s">
        <v>1744</v>
      </c>
      <c r="K28" s="9" t="str">
        <f t="shared" si="4"/>
        <v>N/A</v>
      </c>
    </row>
    <row r="29" spans="1:11" x14ac:dyDescent="0.25">
      <c r="A29" s="73" t="s">
        <v>399</v>
      </c>
      <c r="B29" s="33" t="s">
        <v>213</v>
      </c>
      <c r="C29" s="72">
        <v>2.0101487850000002</v>
      </c>
      <c r="D29" s="9" t="str">
        <f t="shared" si="5"/>
        <v>N/A</v>
      </c>
      <c r="E29" s="8">
        <v>1.7883557107000001</v>
      </c>
      <c r="F29" s="9" t="str">
        <f t="shared" si="2"/>
        <v>N/A</v>
      </c>
      <c r="G29" s="8">
        <v>0.36402125639999999</v>
      </c>
      <c r="H29" s="9" t="str">
        <f t="shared" si="3"/>
        <v>N/A</v>
      </c>
      <c r="I29" s="10">
        <v>-11</v>
      </c>
      <c r="J29" s="10">
        <v>-79.599999999999994</v>
      </c>
      <c r="K29" s="9" t="str">
        <f t="shared" si="4"/>
        <v>No</v>
      </c>
    </row>
    <row r="30" spans="1:11" x14ac:dyDescent="0.25">
      <c r="A30" s="73" t="s">
        <v>400</v>
      </c>
      <c r="B30" s="33" t="s">
        <v>213</v>
      </c>
      <c r="C30" s="72">
        <v>0</v>
      </c>
      <c r="D30" s="9" t="str">
        <f t="shared" si="5"/>
        <v>N/A</v>
      </c>
      <c r="E30" s="8">
        <v>0</v>
      </c>
      <c r="F30" s="9" t="str">
        <f t="shared" si="2"/>
        <v>N/A</v>
      </c>
      <c r="G30" s="8">
        <v>0</v>
      </c>
      <c r="H30" s="9" t="str">
        <f t="shared" si="3"/>
        <v>N/A</v>
      </c>
      <c r="I30" s="10" t="s">
        <v>1744</v>
      </c>
      <c r="J30" s="10" t="s">
        <v>1744</v>
      </c>
      <c r="K30" s="9" t="str">
        <f t="shared" si="4"/>
        <v>N/A</v>
      </c>
    </row>
    <row r="31" spans="1:11" x14ac:dyDescent="0.25">
      <c r="A31" s="73" t="s">
        <v>32</v>
      </c>
      <c r="B31" s="33" t="s">
        <v>213</v>
      </c>
      <c r="C31" s="72">
        <v>99.996323458999996</v>
      </c>
      <c r="D31" s="9" t="str">
        <f t="shared" si="5"/>
        <v>N/A</v>
      </c>
      <c r="E31" s="8">
        <v>100</v>
      </c>
      <c r="F31" s="9" t="str">
        <f t="shared" si="2"/>
        <v>N/A</v>
      </c>
      <c r="G31" s="8">
        <v>100</v>
      </c>
      <c r="H31" s="9" t="str">
        <f t="shared" si="3"/>
        <v>N/A</v>
      </c>
      <c r="I31" s="10">
        <v>3.7000000000000002E-3</v>
      </c>
      <c r="J31" s="10">
        <v>0</v>
      </c>
      <c r="K31" s="9" t="str">
        <f t="shared" ref="K31:K43" si="6">IF(J31="Div by 0", "N/A", IF(J31="N/A","N/A", IF(J31&gt;30, "No", IF(J31&lt;-30, "No", "Yes"))))</f>
        <v>Yes</v>
      </c>
    </row>
    <row r="32" spans="1:11" x14ac:dyDescent="0.25">
      <c r="A32" s="73" t="s">
        <v>39</v>
      </c>
      <c r="B32" s="33" t="s">
        <v>267</v>
      </c>
      <c r="C32" s="72">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5">
      <c r="A33" s="73" t="s">
        <v>907</v>
      </c>
      <c r="B33" s="33" t="s">
        <v>213</v>
      </c>
      <c r="C33" s="72">
        <v>54.603849633000003</v>
      </c>
      <c r="D33" s="9" t="str">
        <f t="shared" si="5"/>
        <v>N/A</v>
      </c>
      <c r="E33" s="8">
        <v>53.483662230999997</v>
      </c>
      <c r="F33" s="9" t="str">
        <f t="shared" si="2"/>
        <v>N/A</v>
      </c>
      <c r="G33" s="8">
        <v>66.455593989999997</v>
      </c>
      <c r="H33" s="9" t="str">
        <f t="shared" si="3"/>
        <v>N/A</v>
      </c>
      <c r="I33" s="10">
        <v>-2.0499999999999998</v>
      </c>
      <c r="J33" s="10">
        <v>24.25</v>
      </c>
      <c r="K33" s="9" t="str">
        <f t="shared" si="6"/>
        <v>Yes</v>
      </c>
    </row>
    <row r="34" spans="1:11" x14ac:dyDescent="0.25">
      <c r="A34" s="73" t="s">
        <v>848</v>
      </c>
      <c r="B34" s="33" t="s">
        <v>268</v>
      </c>
      <c r="C34" s="72">
        <v>15.4860068</v>
      </c>
      <c r="D34" s="9" t="str">
        <f>IF($B34="N/A","N/A",IF(C34&gt;25,"No",IF(C34&lt;5,"No","Yes")))</f>
        <v>Yes</v>
      </c>
      <c r="E34" s="8">
        <v>15.814722015999999</v>
      </c>
      <c r="F34" s="9" t="str">
        <f>IF($B34="N/A","N/A",IF(E34&gt;25,"No",IF(E34&lt;5,"No","Yes")))</f>
        <v>Yes</v>
      </c>
      <c r="G34" s="8">
        <v>11.673231998</v>
      </c>
      <c r="H34" s="9" t="str">
        <f>IF($B34="N/A","N/A",IF(G34&gt;25,"No",IF(G34&lt;5,"No","Yes")))</f>
        <v>Yes</v>
      </c>
      <c r="I34" s="10">
        <v>2.1230000000000002</v>
      </c>
      <c r="J34" s="10">
        <v>-26.2</v>
      </c>
      <c r="K34" s="9" t="str">
        <f t="shared" si="6"/>
        <v>Yes</v>
      </c>
    </row>
    <row r="35" spans="1:11" x14ac:dyDescent="0.25">
      <c r="A35" s="73" t="s">
        <v>849</v>
      </c>
      <c r="B35" s="33" t="s">
        <v>269</v>
      </c>
      <c r="C35" s="72">
        <v>42.882682625000001</v>
      </c>
      <c r="D35" s="9" t="str">
        <f>IF($B35="N/A","N/A",IF(C35&gt;70,"No",IF(C35&lt;40,"No","Yes")))</f>
        <v>Yes</v>
      </c>
      <c r="E35" s="8">
        <v>41.069497446</v>
      </c>
      <c r="F35" s="9" t="str">
        <f>IF($B35="N/A","N/A",IF(E35&gt;70,"No",IF(E35&lt;40,"No","Yes")))</f>
        <v>Yes</v>
      </c>
      <c r="G35" s="8">
        <v>42.670089369000003</v>
      </c>
      <c r="H35" s="9" t="str">
        <f>IF($B35="N/A","N/A",IF(G35&gt;70,"No",IF(G35&lt;40,"No","Yes")))</f>
        <v>Yes</v>
      </c>
      <c r="I35" s="10">
        <v>-4.2300000000000004</v>
      </c>
      <c r="J35" s="10">
        <v>3.8969999999999998</v>
      </c>
      <c r="K35" s="9" t="str">
        <f t="shared" si="6"/>
        <v>Yes</v>
      </c>
    </row>
    <row r="36" spans="1:11" x14ac:dyDescent="0.25">
      <c r="A36" s="73" t="s">
        <v>850</v>
      </c>
      <c r="B36" s="33" t="s">
        <v>270</v>
      </c>
      <c r="C36" s="72">
        <v>41.631310573999997</v>
      </c>
      <c r="D36" s="9" t="str">
        <f>IF($B36="N/A","N/A",IF(C36&gt;55,"No",IF(C36&lt;20,"No","Yes")))</f>
        <v>Yes</v>
      </c>
      <c r="E36" s="8">
        <v>43.115780538999999</v>
      </c>
      <c r="F36" s="9" t="str">
        <f>IF($B36="N/A","N/A",IF(E36&gt;55,"No",IF(E36&lt;20,"No","Yes")))</f>
        <v>Yes</v>
      </c>
      <c r="G36" s="8">
        <v>45.656678632999999</v>
      </c>
      <c r="H36" s="9" t="str">
        <f>IF($B36="N/A","N/A",IF(G36&gt;55,"No",IF(G36&lt;20,"No","Yes")))</f>
        <v>Yes</v>
      </c>
      <c r="I36" s="10">
        <v>3.5659999999999998</v>
      </c>
      <c r="J36" s="10">
        <v>5.8929999999999998</v>
      </c>
      <c r="K36" s="9" t="str">
        <f t="shared" si="6"/>
        <v>Yes</v>
      </c>
    </row>
    <row r="37" spans="1:11" x14ac:dyDescent="0.25">
      <c r="A37" s="73" t="s">
        <v>163</v>
      </c>
      <c r="B37" s="33" t="s">
        <v>246</v>
      </c>
      <c r="C37" s="72">
        <v>99.986902322999995</v>
      </c>
      <c r="D37" s="9" t="str">
        <f>IF($B37="N/A","N/A",IF(C37&gt;95,"Yes","No"))</f>
        <v>Yes</v>
      </c>
      <c r="E37" s="8">
        <v>99.973630143999998</v>
      </c>
      <c r="F37" s="9" t="str">
        <f>IF($B37="N/A","N/A",IF(E37&gt;95,"Yes","No"))</f>
        <v>Yes</v>
      </c>
      <c r="G37" s="8">
        <v>99.984668768999995</v>
      </c>
      <c r="H37" s="9" t="str">
        <f>IF($B37="N/A","N/A",IF(G37&gt;95,"Yes","No"))</f>
        <v>Yes</v>
      </c>
      <c r="I37" s="10">
        <v>-1.2999999999999999E-2</v>
      </c>
      <c r="J37" s="10">
        <v>1.0999999999999999E-2</v>
      </c>
      <c r="K37" s="9" t="str">
        <f t="shared" si="6"/>
        <v>Yes</v>
      </c>
    </row>
    <row r="38" spans="1:11" x14ac:dyDescent="0.25">
      <c r="A38" s="73" t="s">
        <v>41</v>
      </c>
      <c r="B38" s="33" t="s">
        <v>213</v>
      </c>
      <c r="C38" s="72">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3" t="s">
        <v>42</v>
      </c>
      <c r="B39" s="33" t="s">
        <v>213</v>
      </c>
      <c r="C39" s="72">
        <v>100</v>
      </c>
      <c r="D39" s="9" t="str">
        <f t="shared" si="7"/>
        <v>N/A</v>
      </c>
      <c r="E39" s="8" t="s">
        <v>1744</v>
      </c>
      <c r="F39" s="9" t="str">
        <f>IF($B39="N/A","N/A",IF(E39&gt;15,"No",IF(E39&lt;-15,"No","Yes")))</f>
        <v>N/A</v>
      </c>
      <c r="G39" s="8" t="s">
        <v>1744</v>
      </c>
      <c r="H39" s="9" t="str">
        <f>IF($B39="N/A","N/A",IF(G39&gt;15,"No",IF(G39&lt;-15,"No","Yes")))</f>
        <v>N/A</v>
      </c>
      <c r="I39" s="10" t="s">
        <v>1744</v>
      </c>
      <c r="J39" s="10" t="s">
        <v>1744</v>
      </c>
      <c r="K39" s="9" t="str">
        <f t="shared" si="6"/>
        <v>N/A</v>
      </c>
    </row>
    <row r="40" spans="1:11" x14ac:dyDescent="0.25">
      <c r="A40" s="73" t="s">
        <v>43</v>
      </c>
      <c r="B40" s="33" t="s">
        <v>223</v>
      </c>
      <c r="C40" s="72">
        <v>99.984163308999996</v>
      </c>
      <c r="D40" s="9" t="str">
        <f>IF($B40="N/A","N/A",IF(C40&gt;100,"No",IF(C40&lt;98,"No","Yes")))</f>
        <v>Yes</v>
      </c>
      <c r="E40" s="8">
        <v>99.969579022999994</v>
      </c>
      <c r="F40" s="9" t="str">
        <f>IF($B40="N/A","N/A",IF(E40&gt;100,"No",IF(E40&lt;98,"No","Yes")))</f>
        <v>Yes</v>
      </c>
      <c r="G40" s="8">
        <v>99.983656632999995</v>
      </c>
      <c r="H40" s="9" t="str">
        <f>IF($B40="N/A","N/A",IF(G40&gt;100,"No",IF(G40&lt;98,"No","Yes")))</f>
        <v>Yes</v>
      </c>
      <c r="I40" s="10">
        <v>-1.4999999999999999E-2</v>
      </c>
      <c r="J40" s="10">
        <v>1.41E-2</v>
      </c>
      <c r="K40" s="9" t="str">
        <f t="shared" si="6"/>
        <v>Yes</v>
      </c>
    </row>
    <row r="41" spans="1:11" x14ac:dyDescent="0.25">
      <c r="A41" s="73" t="s">
        <v>44</v>
      </c>
      <c r="B41" s="33" t="s">
        <v>213</v>
      </c>
      <c r="C41" s="72">
        <v>46.871696425000003</v>
      </c>
      <c r="D41" s="9" t="str">
        <f t="shared" si="7"/>
        <v>N/A</v>
      </c>
      <c r="E41" s="8">
        <v>48.611487324000002</v>
      </c>
      <c r="F41" s="9" t="str">
        <f t="shared" ref="F41:F47" si="8">IF($B41="N/A","N/A",IF(E41&gt;15,"No",IF(E41&lt;-15,"No","Yes")))</f>
        <v>N/A</v>
      </c>
      <c r="G41" s="8">
        <v>71.382843523000005</v>
      </c>
      <c r="H41" s="9" t="str">
        <f t="shared" ref="H41:H47" si="9">IF($B41="N/A","N/A",IF(G41&gt;15,"No",IF(G41&lt;-15,"No","Yes")))</f>
        <v>N/A</v>
      </c>
      <c r="I41" s="10">
        <v>3.7120000000000002</v>
      </c>
      <c r="J41" s="10">
        <v>46.84</v>
      </c>
      <c r="K41" s="9" t="str">
        <f t="shared" si="6"/>
        <v>No</v>
      </c>
    </row>
    <row r="42" spans="1:11" x14ac:dyDescent="0.25">
      <c r="A42" s="73" t="s">
        <v>45</v>
      </c>
      <c r="B42" s="33" t="s">
        <v>213</v>
      </c>
      <c r="C42" s="72">
        <v>53.128303574999997</v>
      </c>
      <c r="D42" s="9" t="str">
        <f t="shared" si="7"/>
        <v>N/A</v>
      </c>
      <c r="E42" s="8">
        <v>51.388512675999998</v>
      </c>
      <c r="F42" s="9" t="str">
        <f t="shared" si="8"/>
        <v>N/A</v>
      </c>
      <c r="G42" s="8">
        <v>28.617156477000002</v>
      </c>
      <c r="H42" s="9" t="str">
        <f t="shared" si="9"/>
        <v>N/A</v>
      </c>
      <c r="I42" s="10">
        <v>-3.27</v>
      </c>
      <c r="J42" s="10">
        <v>-44.3</v>
      </c>
      <c r="K42" s="9" t="str">
        <f t="shared" si="6"/>
        <v>No</v>
      </c>
    </row>
    <row r="43" spans="1:11" x14ac:dyDescent="0.25">
      <c r="A43" s="73" t="s">
        <v>50</v>
      </c>
      <c r="B43" s="33" t="s">
        <v>213</v>
      </c>
      <c r="C43" s="72">
        <v>0</v>
      </c>
      <c r="D43" s="9" t="str">
        <f t="shared" si="7"/>
        <v>N/A</v>
      </c>
      <c r="E43" s="8">
        <v>0</v>
      </c>
      <c r="F43" s="9" t="str">
        <f t="shared" si="8"/>
        <v>N/A</v>
      </c>
      <c r="G43" s="8">
        <v>0</v>
      </c>
      <c r="H43" s="9" t="str">
        <f t="shared" si="9"/>
        <v>N/A</v>
      </c>
      <c r="I43" s="10" t="s">
        <v>1744</v>
      </c>
      <c r="J43" s="10" t="s">
        <v>1744</v>
      </c>
      <c r="K43" s="9" t="str">
        <f t="shared" si="6"/>
        <v>N/A</v>
      </c>
    </row>
    <row r="44" spans="1:11" x14ac:dyDescent="0.25">
      <c r="A44" s="73" t="s">
        <v>910</v>
      </c>
      <c r="B44" s="33" t="s">
        <v>213</v>
      </c>
      <c r="C44" s="72">
        <v>61.759914213999998</v>
      </c>
      <c r="D44" s="9" t="str">
        <f t="shared" si="7"/>
        <v>N/A</v>
      </c>
      <c r="E44" s="8">
        <v>64.165940090000007</v>
      </c>
      <c r="F44" s="9" t="str">
        <f t="shared" si="8"/>
        <v>N/A</v>
      </c>
      <c r="G44" s="8">
        <v>78.550680357000005</v>
      </c>
      <c r="H44" s="9" t="str">
        <f t="shared" si="9"/>
        <v>N/A</v>
      </c>
      <c r="I44" s="10">
        <v>3.8959999999999999</v>
      </c>
      <c r="J44" s="10">
        <v>22.42</v>
      </c>
      <c r="K44" s="9" t="str">
        <f>IF(J44="Div by 0", "N/A", IF(J44="N/A","N/A", IF(J44&gt;30, "No", IF(J44&lt;-30, "No", "Yes"))))</f>
        <v>Yes</v>
      </c>
    </row>
    <row r="45" spans="1:11" x14ac:dyDescent="0.25">
      <c r="A45" s="73" t="s">
        <v>911</v>
      </c>
      <c r="B45" s="33" t="s">
        <v>213</v>
      </c>
      <c r="C45" s="72">
        <v>38.196963023999999</v>
      </c>
      <c r="D45" s="9" t="str">
        <f t="shared" si="7"/>
        <v>N/A</v>
      </c>
      <c r="E45" s="8">
        <v>35.794016794999997</v>
      </c>
      <c r="F45" s="9" t="str">
        <f t="shared" si="8"/>
        <v>N/A</v>
      </c>
      <c r="G45" s="8">
        <v>21.425258885000002</v>
      </c>
      <c r="H45" s="9" t="str">
        <f t="shared" si="9"/>
        <v>N/A</v>
      </c>
      <c r="I45" s="10">
        <v>-6.29</v>
      </c>
      <c r="J45" s="10">
        <v>-40.1</v>
      </c>
      <c r="K45" s="9" t="str">
        <f>IF(J45="Div by 0", "N/A", IF(J45="N/A","N/A", IF(J45&gt;30, "No", IF(J45&lt;-30, "No", "Yes"))))</f>
        <v>No</v>
      </c>
    </row>
    <row r="46" spans="1:11" x14ac:dyDescent="0.25">
      <c r="A46" s="73" t="s">
        <v>934</v>
      </c>
      <c r="B46" s="33" t="s">
        <v>213</v>
      </c>
      <c r="C46" s="72">
        <v>3.0637839999999997E-4</v>
      </c>
      <c r="D46" s="9" t="str">
        <f t="shared" si="7"/>
        <v>N/A</v>
      </c>
      <c r="E46" s="8">
        <v>0</v>
      </c>
      <c r="F46" s="9" t="str">
        <f t="shared" si="8"/>
        <v>N/A</v>
      </c>
      <c r="G46" s="8">
        <v>0</v>
      </c>
      <c r="H46" s="9" t="str">
        <f t="shared" si="9"/>
        <v>N/A</v>
      </c>
      <c r="I46" s="10">
        <v>-100</v>
      </c>
      <c r="J46" s="10" t="s">
        <v>1744</v>
      </c>
      <c r="K46" s="9" t="str">
        <f>IF(J46="Div by 0", "N/A", IF(J46="N/A","N/A", IF(J46&gt;30, "No", IF(J46&lt;-30, "No", "Yes"))))</f>
        <v>N/A</v>
      </c>
    </row>
    <row r="47" spans="1:11" x14ac:dyDescent="0.25">
      <c r="A47" s="73" t="s">
        <v>922</v>
      </c>
      <c r="B47" s="33" t="s">
        <v>213</v>
      </c>
      <c r="C47" s="72">
        <v>4.3122762000000002E-2</v>
      </c>
      <c r="D47" s="9" t="str">
        <f t="shared" si="7"/>
        <v>N/A</v>
      </c>
      <c r="E47" s="8">
        <v>4.00431152E-2</v>
      </c>
      <c r="F47" s="9" t="str">
        <f t="shared" si="8"/>
        <v>N/A</v>
      </c>
      <c r="G47" s="8">
        <v>2.4060757499999998E-2</v>
      </c>
      <c r="H47" s="9" t="str">
        <f t="shared" si="9"/>
        <v>N/A</v>
      </c>
      <c r="I47" s="10">
        <v>-7.14</v>
      </c>
      <c r="J47" s="10">
        <v>-39.9</v>
      </c>
      <c r="K47" s="9" t="str">
        <f>IF(J47="Div by 0", "N/A", IF(J47="N/A","N/A", IF(J47&gt;30, "No", IF(J47&lt;-30, "No", "Yes"))))</f>
        <v>No</v>
      </c>
    </row>
    <row r="48" spans="1:11" ht="12" customHeight="1" x14ac:dyDescent="0.25">
      <c r="A48" s="140" t="s">
        <v>1632</v>
      </c>
      <c r="B48" s="141"/>
      <c r="C48" s="141"/>
      <c r="D48" s="141"/>
      <c r="E48" s="141"/>
      <c r="F48" s="141"/>
      <c r="G48" s="141"/>
      <c r="H48" s="141"/>
      <c r="I48" s="141"/>
      <c r="J48" s="141"/>
      <c r="K48" s="142"/>
    </row>
    <row r="49" spans="1:11" x14ac:dyDescent="0.25">
      <c r="A49" s="133" t="s">
        <v>1630</v>
      </c>
      <c r="B49" s="134"/>
      <c r="C49" s="134"/>
      <c r="D49" s="134"/>
      <c r="E49" s="134"/>
      <c r="F49" s="134"/>
      <c r="G49" s="134"/>
      <c r="H49" s="134"/>
      <c r="I49" s="134"/>
      <c r="J49" s="134"/>
      <c r="K49" s="135"/>
    </row>
    <row r="50" spans="1:11" x14ac:dyDescent="0.25">
      <c r="A50" s="136" t="s">
        <v>1731</v>
      </c>
      <c r="B50" s="136"/>
      <c r="C50" s="136"/>
      <c r="D50" s="136"/>
      <c r="E50" s="136"/>
      <c r="F50" s="136"/>
      <c r="G50" s="136"/>
      <c r="H50" s="136"/>
      <c r="I50" s="136"/>
      <c r="J50" s="136"/>
      <c r="K50" s="137"/>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51"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1722</v>
      </c>
      <c r="B1" s="125"/>
      <c r="C1" s="125"/>
      <c r="D1" s="125"/>
      <c r="E1" s="125"/>
      <c r="F1" s="125"/>
      <c r="G1" s="125"/>
      <c r="H1" s="125"/>
      <c r="I1" s="125"/>
      <c r="J1" s="125"/>
      <c r="K1" s="126"/>
    </row>
    <row r="2" spans="1:11" ht="13" x14ac:dyDescent="0.3">
      <c r="A2" s="130" t="s">
        <v>1585</v>
      </c>
      <c r="B2" s="131"/>
      <c r="C2" s="131"/>
      <c r="D2" s="131"/>
      <c r="E2" s="131"/>
      <c r="F2" s="131"/>
      <c r="G2" s="131"/>
      <c r="H2" s="131"/>
      <c r="I2" s="131"/>
      <c r="J2" s="131"/>
      <c r="K2" s="132"/>
    </row>
    <row r="3" spans="1:11" ht="13" x14ac:dyDescent="0.3">
      <c r="A3" s="130" t="s">
        <v>1743</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0" t="s">
        <v>12</v>
      </c>
      <c r="B6" s="5" t="s">
        <v>213</v>
      </c>
      <c r="C6" s="71">
        <v>54858687</v>
      </c>
      <c r="D6" s="9" t="str">
        <f t="shared" ref="D6:D15" si="0">IF($B6="N/A","N/A",IF(C6&lt;0,"No","Yes"))</f>
        <v>N/A</v>
      </c>
      <c r="E6" s="71">
        <v>56485267</v>
      </c>
      <c r="F6" s="9" t="str">
        <f t="shared" ref="F6:F15" si="1">IF($B6="N/A","N/A",IF(E6&lt;0,"No","Yes"))</f>
        <v>N/A</v>
      </c>
      <c r="G6" s="71">
        <v>60325179</v>
      </c>
      <c r="H6" s="9" t="str">
        <f t="shared" ref="H6:H15" si="2">IF($B6="N/A","N/A",IF(G6&lt;0,"No","Yes"))</f>
        <v>N/A</v>
      </c>
      <c r="I6" s="10">
        <v>2.9649999999999999</v>
      </c>
      <c r="J6" s="10">
        <v>6.798</v>
      </c>
      <c r="K6" s="9" t="str">
        <f t="shared" ref="K6:K15" si="3">IF(J6="Div by 0", "N/A", IF(J6="N/A","N/A", IF(J6&gt;30, "No", IF(J6&lt;-30, "No", "Yes"))))</f>
        <v>Yes</v>
      </c>
    </row>
    <row r="7" spans="1:11" x14ac:dyDescent="0.25">
      <c r="A7" s="70" t="s">
        <v>443</v>
      </c>
      <c r="B7" s="5" t="s">
        <v>213</v>
      </c>
      <c r="C7" s="72">
        <v>1.8599369686</v>
      </c>
      <c r="D7" s="9" t="str">
        <f t="shared" si="0"/>
        <v>N/A</v>
      </c>
      <c r="E7" s="72">
        <v>2.5947615685000001</v>
      </c>
      <c r="F7" s="9" t="str">
        <f t="shared" si="1"/>
        <v>N/A</v>
      </c>
      <c r="G7" s="72">
        <v>3.7546179515000002</v>
      </c>
      <c r="H7" s="9" t="str">
        <f t="shared" si="2"/>
        <v>N/A</v>
      </c>
      <c r="I7" s="10">
        <v>39.51</v>
      </c>
      <c r="J7" s="10">
        <v>44.7</v>
      </c>
      <c r="K7" s="9" t="str">
        <f t="shared" si="3"/>
        <v>No</v>
      </c>
    </row>
    <row r="8" spans="1:11" x14ac:dyDescent="0.25">
      <c r="A8" s="70" t="s">
        <v>444</v>
      </c>
      <c r="B8" s="5" t="s">
        <v>213</v>
      </c>
      <c r="C8" s="72">
        <v>36.992627986000002</v>
      </c>
      <c r="D8" s="9" t="str">
        <f t="shared" si="0"/>
        <v>N/A</v>
      </c>
      <c r="E8" s="72">
        <v>39.396680199999999</v>
      </c>
      <c r="F8" s="9" t="str">
        <f t="shared" si="1"/>
        <v>N/A</v>
      </c>
      <c r="G8" s="72">
        <v>39.962236996000001</v>
      </c>
      <c r="H8" s="9" t="str">
        <f t="shared" si="2"/>
        <v>N/A</v>
      </c>
      <c r="I8" s="10">
        <v>6.4989999999999997</v>
      </c>
      <c r="J8" s="10">
        <v>1.4359999999999999</v>
      </c>
      <c r="K8" s="9" t="str">
        <f t="shared" si="3"/>
        <v>Yes</v>
      </c>
    </row>
    <row r="9" spans="1:11" x14ac:dyDescent="0.25">
      <c r="A9" s="70" t="s">
        <v>445</v>
      </c>
      <c r="B9" s="5" t="s">
        <v>213</v>
      </c>
      <c r="C9" s="72">
        <v>29.949269475000001</v>
      </c>
      <c r="D9" s="9" t="str">
        <f t="shared" si="0"/>
        <v>N/A</v>
      </c>
      <c r="E9" s="72">
        <v>28.304442643000002</v>
      </c>
      <c r="F9" s="9" t="str">
        <f t="shared" si="1"/>
        <v>N/A</v>
      </c>
      <c r="G9" s="72">
        <v>27.664642320999999</v>
      </c>
      <c r="H9" s="9" t="str">
        <f t="shared" si="2"/>
        <v>N/A</v>
      </c>
      <c r="I9" s="10">
        <v>-5.49</v>
      </c>
      <c r="J9" s="10">
        <v>-2.2599999999999998</v>
      </c>
      <c r="K9" s="9" t="str">
        <f t="shared" si="3"/>
        <v>Yes</v>
      </c>
    </row>
    <row r="10" spans="1:11" x14ac:dyDescent="0.25">
      <c r="A10" s="70" t="s">
        <v>446</v>
      </c>
      <c r="B10" s="5" t="s">
        <v>213</v>
      </c>
      <c r="C10" s="72">
        <v>26.787655344000001</v>
      </c>
      <c r="D10" s="9" t="str">
        <f t="shared" si="0"/>
        <v>N/A</v>
      </c>
      <c r="E10" s="72">
        <v>24.801194619</v>
      </c>
      <c r="F10" s="9" t="str">
        <f t="shared" si="1"/>
        <v>N/A</v>
      </c>
      <c r="G10" s="72">
        <v>24.01319522</v>
      </c>
      <c r="H10" s="9" t="str">
        <f t="shared" si="2"/>
        <v>N/A</v>
      </c>
      <c r="I10" s="10">
        <v>-7.42</v>
      </c>
      <c r="J10" s="10">
        <v>-3.18</v>
      </c>
      <c r="K10" s="9" t="str">
        <f t="shared" si="3"/>
        <v>Yes</v>
      </c>
    </row>
    <row r="11" spans="1:11" ht="13" x14ac:dyDescent="0.3">
      <c r="A11" s="70" t="s">
        <v>1627</v>
      </c>
      <c r="B11" s="5" t="s">
        <v>213</v>
      </c>
      <c r="C11" s="72">
        <v>92.176850677999994</v>
      </c>
      <c r="D11" s="9" t="str">
        <f t="shared" si="0"/>
        <v>N/A</v>
      </c>
      <c r="E11" s="72">
        <v>92.916648512999998</v>
      </c>
      <c r="F11" s="9" t="str">
        <f t="shared" si="1"/>
        <v>N/A</v>
      </c>
      <c r="G11" s="72">
        <v>95.895851382000004</v>
      </c>
      <c r="H11" s="9" t="str">
        <f t="shared" si="2"/>
        <v>N/A</v>
      </c>
      <c r="I11" s="10">
        <v>0.80259999999999998</v>
      </c>
      <c r="J11" s="10">
        <v>3.206</v>
      </c>
      <c r="K11" s="9" t="str">
        <f t="shared" si="3"/>
        <v>Yes</v>
      </c>
    </row>
    <row r="12" spans="1:11" x14ac:dyDescent="0.25">
      <c r="A12" s="70" t="s">
        <v>16</v>
      </c>
      <c r="B12" s="5" t="s">
        <v>213</v>
      </c>
      <c r="C12" s="72">
        <v>0.56271853540000005</v>
      </c>
      <c r="D12" s="9" t="str">
        <f t="shared" si="0"/>
        <v>N/A</v>
      </c>
      <c r="E12" s="72">
        <v>0.57732753569999995</v>
      </c>
      <c r="F12" s="9" t="str">
        <f t="shared" si="1"/>
        <v>N/A</v>
      </c>
      <c r="G12" s="72">
        <v>0.62441588449999996</v>
      </c>
      <c r="H12" s="9" t="str">
        <f t="shared" si="2"/>
        <v>N/A</v>
      </c>
      <c r="I12" s="10">
        <v>2.5960000000000001</v>
      </c>
      <c r="J12" s="10">
        <v>8.1560000000000006</v>
      </c>
      <c r="K12" s="9" t="str">
        <f t="shared" si="3"/>
        <v>Yes</v>
      </c>
    </row>
    <row r="13" spans="1:11" x14ac:dyDescent="0.25">
      <c r="A13" s="70" t="s">
        <v>36</v>
      </c>
      <c r="B13" s="5" t="s">
        <v>213</v>
      </c>
      <c r="C13" s="72">
        <v>0.1886738201</v>
      </c>
      <c r="D13" s="9" t="str">
        <f t="shared" si="0"/>
        <v>N/A</v>
      </c>
      <c r="E13" s="72">
        <v>0.17361648490000001</v>
      </c>
      <c r="F13" s="9" t="str">
        <f t="shared" si="1"/>
        <v>N/A</v>
      </c>
      <c r="G13" s="72">
        <v>8.4031506500000006E-2</v>
      </c>
      <c r="H13" s="9" t="str">
        <f t="shared" si="2"/>
        <v>N/A</v>
      </c>
      <c r="I13" s="10">
        <v>-7.98</v>
      </c>
      <c r="J13" s="10">
        <v>-51.6</v>
      </c>
      <c r="K13" s="9" t="str">
        <f t="shared" si="3"/>
        <v>No</v>
      </c>
    </row>
    <row r="14" spans="1:11" x14ac:dyDescent="0.25">
      <c r="A14" s="70" t="s">
        <v>37</v>
      </c>
      <c r="B14" s="5" t="s">
        <v>213</v>
      </c>
      <c r="C14" s="72">
        <v>1.1108577385</v>
      </c>
      <c r="D14" s="9" t="str">
        <f t="shared" si="0"/>
        <v>N/A</v>
      </c>
      <c r="E14" s="72">
        <v>0.68515903990000004</v>
      </c>
      <c r="F14" s="9" t="str">
        <f t="shared" si="1"/>
        <v>N/A</v>
      </c>
      <c r="G14" s="72">
        <v>0.5566444532</v>
      </c>
      <c r="H14" s="9" t="str">
        <f t="shared" si="2"/>
        <v>N/A</v>
      </c>
      <c r="I14" s="10">
        <v>-38.299999999999997</v>
      </c>
      <c r="J14" s="10">
        <v>-18.8</v>
      </c>
      <c r="K14" s="9" t="str">
        <f t="shared" si="3"/>
        <v>Yes</v>
      </c>
    </row>
    <row r="15" spans="1:11" x14ac:dyDescent="0.25">
      <c r="A15" s="70" t="s">
        <v>38</v>
      </c>
      <c r="B15" s="5" t="s">
        <v>213</v>
      </c>
      <c r="C15" s="72">
        <v>0.60311668799999996</v>
      </c>
      <c r="D15" s="9" t="str">
        <f t="shared" si="0"/>
        <v>N/A</v>
      </c>
      <c r="E15" s="72">
        <v>0.62268272869999997</v>
      </c>
      <c r="F15" s="9" t="str">
        <f t="shared" si="1"/>
        <v>N/A</v>
      </c>
      <c r="G15" s="72">
        <v>0.68725303780000002</v>
      </c>
      <c r="H15" s="9" t="str">
        <f t="shared" si="2"/>
        <v>N/A</v>
      </c>
      <c r="I15" s="10">
        <v>3.2440000000000002</v>
      </c>
      <c r="J15" s="10">
        <v>10.37</v>
      </c>
      <c r="K15" s="9" t="str">
        <f t="shared" si="3"/>
        <v>Yes</v>
      </c>
    </row>
    <row r="16" spans="1:11" x14ac:dyDescent="0.25">
      <c r="A16" s="70" t="s">
        <v>376</v>
      </c>
      <c r="B16" s="5" t="s">
        <v>213</v>
      </c>
      <c r="C16" s="8">
        <v>22.639249458999998</v>
      </c>
      <c r="D16" s="9" t="str">
        <f t="shared" ref="D16:D41" si="4">IF($B16="N/A","N/A",IF(C16&lt;0,"No","Yes"))</f>
        <v>N/A</v>
      </c>
      <c r="E16" s="8">
        <v>21.470644726</v>
      </c>
      <c r="F16" s="9" t="str">
        <f t="shared" ref="F16:F41" si="5">IF($B16="N/A","N/A",IF(E16&lt;0,"No","Yes"))</f>
        <v>N/A</v>
      </c>
      <c r="G16" s="8">
        <v>22.079717327000001</v>
      </c>
      <c r="H16" s="9" t="str">
        <f t="shared" ref="H16:H41" si="6">IF($B16="N/A","N/A",IF(G16&lt;0,"No","Yes"))</f>
        <v>N/A</v>
      </c>
      <c r="I16" s="10">
        <v>-5.16</v>
      </c>
      <c r="J16" s="10">
        <v>2.8370000000000002</v>
      </c>
      <c r="K16" s="9" t="str">
        <f t="shared" ref="K16:K41" si="7">IF(J16="Div by 0", "N/A", IF(J16="N/A","N/A", IF(J16&gt;30, "No", IF(J16&lt;-30, "No", "Yes"))))</f>
        <v>Yes</v>
      </c>
    </row>
    <row r="17" spans="1:11" x14ac:dyDescent="0.25">
      <c r="A17" s="70" t="s">
        <v>377</v>
      </c>
      <c r="B17" s="5" t="s">
        <v>213</v>
      </c>
      <c r="C17" s="8">
        <v>2.1617342025999999</v>
      </c>
      <c r="D17" s="9" t="str">
        <f t="shared" si="4"/>
        <v>N/A</v>
      </c>
      <c r="E17" s="8">
        <v>2.4696103498999999</v>
      </c>
      <c r="F17" s="9" t="str">
        <f t="shared" si="5"/>
        <v>N/A</v>
      </c>
      <c r="G17" s="8">
        <v>2.7966000731</v>
      </c>
      <c r="H17" s="9" t="str">
        <f t="shared" si="6"/>
        <v>N/A</v>
      </c>
      <c r="I17" s="10">
        <v>14.24</v>
      </c>
      <c r="J17" s="10">
        <v>13.24</v>
      </c>
      <c r="K17" s="9" t="str">
        <f t="shared" si="7"/>
        <v>Yes</v>
      </c>
    </row>
    <row r="18" spans="1:11" x14ac:dyDescent="0.25">
      <c r="A18" s="70" t="s">
        <v>378</v>
      </c>
      <c r="B18" s="5" t="s">
        <v>213</v>
      </c>
      <c r="C18" s="8">
        <v>0.91629425980000001</v>
      </c>
      <c r="D18" s="9" t="str">
        <f t="shared" si="4"/>
        <v>N/A</v>
      </c>
      <c r="E18" s="8">
        <v>1.0675845792000001</v>
      </c>
      <c r="F18" s="9" t="str">
        <f t="shared" si="5"/>
        <v>N/A</v>
      </c>
      <c r="G18" s="8">
        <v>1.2024813055000001</v>
      </c>
      <c r="H18" s="9" t="str">
        <f t="shared" si="6"/>
        <v>N/A</v>
      </c>
      <c r="I18" s="10">
        <v>16.510000000000002</v>
      </c>
      <c r="J18" s="10">
        <v>12.64</v>
      </c>
      <c r="K18" s="9" t="str">
        <f t="shared" si="7"/>
        <v>Yes</v>
      </c>
    </row>
    <row r="19" spans="1:11" x14ac:dyDescent="0.25">
      <c r="A19" s="70" t="s">
        <v>379</v>
      </c>
      <c r="B19" s="5" t="s">
        <v>213</v>
      </c>
      <c r="C19" s="8">
        <v>9.9532404048000007</v>
      </c>
      <c r="D19" s="9" t="str">
        <f t="shared" si="4"/>
        <v>N/A</v>
      </c>
      <c r="E19" s="8">
        <v>10.123615065999999</v>
      </c>
      <c r="F19" s="9" t="str">
        <f t="shared" si="5"/>
        <v>N/A</v>
      </c>
      <c r="G19" s="8">
        <v>10.380304052</v>
      </c>
      <c r="H19" s="9" t="str">
        <f t="shared" si="6"/>
        <v>N/A</v>
      </c>
      <c r="I19" s="10">
        <v>1.712</v>
      </c>
      <c r="J19" s="10">
        <v>2.536</v>
      </c>
      <c r="K19" s="9" t="str">
        <f t="shared" si="7"/>
        <v>Yes</v>
      </c>
    </row>
    <row r="20" spans="1:11" x14ac:dyDescent="0.25">
      <c r="A20" s="70" t="s">
        <v>380</v>
      </c>
      <c r="B20" s="5" t="s">
        <v>213</v>
      </c>
      <c r="C20" s="8">
        <v>1.8836834356000001</v>
      </c>
      <c r="D20" s="9" t="str">
        <f t="shared" si="4"/>
        <v>N/A</v>
      </c>
      <c r="E20" s="8">
        <v>1.7602678589</v>
      </c>
      <c r="F20" s="9" t="str">
        <f t="shared" si="5"/>
        <v>N/A</v>
      </c>
      <c r="G20" s="8">
        <v>1.9561715681</v>
      </c>
      <c r="H20" s="9" t="str">
        <f t="shared" si="6"/>
        <v>N/A</v>
      </c>
      <c r="I20" s="10">
        <v>-6.55</v>
      </c>
      <c r="J20" s="10">
        <v>11.13</v>
      </c>
      <c r="K20" s="9" t="str">
        <f t="shared" si="7"/>
        <v>Yes</v>
      </c>
    </row>
    <row r="21" spans="1:11" x14ac:dyDescent="0.25">
      <c r="A21" s="70" t="s">
        <v>381</v>
      </c>
      <c r="B21" s="5" t="s">
        <v>213</v>
      </c>
      <c r="C21" s="8">
        <v>0.16786949349999999</v>
      </c>
      <c r="D21" s="9" t="str">
        <f t="shared" si="4"/>
        <v>N/A</v>
      </c>
      <c r="E21" s="8">
        <v>0.17053650470000001</v>
      </c>
      <c r="F21" s="9" t="str">
        <f t="shared" si="5"/>
        <v>N/A</v>
      </c>
      <c r="G21" s="8">
        <v>0.16914993319999999</v>
      </c>
      <c r="H21" s="9" t="str">
        <f t="shared" si="6"/>
        <v>N/A</v>
      </c>
      <c r="I21" s="10">
        <v>1.589</v>
      </c>
      <c r="J21" s="10">
        <v>-0.81299999999999994</v>
      </c>
      <c r="K21" s="9" t="str">
        <f t="shared" si="7"/>
        <v>Yes</v>
      </c>
    </row>
    <row r="22" spans="1:11" x14ac:dyDescent="0.25">
      <c r="A22" s="70" t="s">
        <v>382</v>
      </c>
      <c r="B22" s="5" t="s">
        <v>213</v>
      </c>
      <c r="C22" s="8">
        <v>25.151956335000001</v>
      </c>
      <c r="D22" s="9" t="str">
        <f t="shared" si="4"/>
        <v>N/A</v>
      </c>
      <c r="E22" s="8">
        <v>25.007563477000001</v>
      </c>
      <c r="F22" s="9" t="str">
        <f t="shared" si="5"/>
        <v>N/A</v>
      </c>
      <c r="G22" s="8">
        <v>24.734922046000001</v>
      </c>
      <c r="H22" s="9" t="str">
        <f t="shared" si="6"/>
        <v>N/A</v>
      </c>
      <c r="I22" s="10">
        <v>-0.57399999999999995</v>
      </c>
      <c r="J22" s="10">
        <v>-1.0900000000000001</v>
      </c>
      <c r="K22" s="9" t="str">
        <f t="shared" si="7"/>
        <v>Yes</v>
      </c>
    </row>
    <row r="23" spans="1:11" x14ac:dyDescent="0.25">
      <c r="A23" s="70" t="s">
        <v>383</v>
      </c>
      <c r="B23" s="5" t="s">
        <v>213</v>
      </c>
      <c r="C23" s="8">
        <v>1.203091E-4</v>
      </c>
      <c r="D23" s="9" t="str">
        <f t="shared" si="4"/>
        <v>N/A</v>
      </c>
      <c r="E23" s="8">
        <v>7.0850332999999998E-3</v>
      </c>
      <c r="F23" s="9" t="str">
        <f t="shared" si="5"/>
        <v>N/A</v>
      </c>
      <c r="G23" s="8">
        <v>1.5615370199999999E-2</v>
      </c>
      <c r="H23" s="9" t="str">
        <f t="shared" si="6"/>
        <v>N/A</v>
      </c>
      <c r="I23" s="10">
        <v>5789</v>
      </c>
      <c r="J23" s="10">
        <v>120.4</v>
      </c>
      <c r="K23" s="9" t="str">
        <f t="shared" si="7"/>
        <v>No</v>
      </c>
    </row>
    <row r="24" spans="1:11" x14ac:dyDescent="0.25">
      <c r="A24" s="70" t="s">
        <v>384</v>
      </c>
      <c r="B24" s="5" t="s">
        <v>213</v>
      </c>
      <c r="C24" s="8">
        <v>1.9652675975</v>
      </c>
      <c r="D24" s="9" t="str">
        <f t="shared" si="4"/>
        <v>N/A</v>
      </c>
      <c r="E24" s="8">
        <v>2.6009083040999998</v>
      </c>
      <c r="F24" s="9" t="str">
        <f t="shared" si="5"/>
        <v>N/A</v>
      </c>
      <c r="G24" s="8">
        <v>1.5909360169</v>
      </c>
      <c r="H24" s="9" t="str">
        <f t="shared" si="6"/>
        <v>N/A</v>
      </c>
      <c r="I24" s="10">
        <v>32.340000000000003</v>
      </c>
      <c r="J24" s="10">
        <v>-38.799999999999997</v>
      </c>
      <c r="K24" s="9" t="str">
        <f t="shared" si="7"/>
        <v>No</v>
      </c>
    </row>
    <row r="25" spans="1:11" x14ac:dyDescent="0.25">
      <c r="A25" s="70" t="s">
        <v>385</v>
      </c>
      <c r="B25" s="5" t="s">
        <v>213</v>
      </c>
      <c r="C25" s="8">
        <v>3.6698763861999999</v>
      </c>
      <c r="D25" s="9" t="str">
        <f t="shared" si="4"/>
        <v>N/A</v>
      </c>
      <c r="E25" s="8">
        <v>3.8697276584</v>
      </c>
      <c r="F25" s="9" t="str">
        <f t="shared" si="5"/>
        <v>N/A</v>
      </c>
      <c r="G25" s="8">
        <v>4.0447273269000004</v>
      </c>
      <c r="H25" s="9" t="str">
        <f t="shared" si="6"/>
        <v>N/A</v>
      </c>
      <c r="I25" s="10">
        <v>5.4459999999999997</v>
      </c>
      <c r="J25" s="10">
        <v>4.5220000000000002</v>
      </c>
      <c r="K25" s="9" t="str">
        <f t="shared" si="7"/>
        <v>Yes</v>
      </c>
    </row>
    <row r="26" spans="1:11" x14ac:dyDescent="0.25">
      <c r="A26" s="70" t="s">
        <v>386</v>
      </c>
      <c r="B26" s="5" t="s">
        <v>213</v>
      </c>
      <c r="C26" s="8">
        <v>1.5394991134</v>
      </c>
      <c r="D26" s="9" t="str">
        <f t="shared" si="4"/>
        <v>N/A</v>
      </c>
      <c r="E26" s="8">
        <v>1.7390269218000001</v>
      </c>
      <c r="F26" s="9" t="str">
        <f t="shared" si="5"/>
        <v>N/A</v>
      </c>
      <c r="G26" s="8">
        <v>1.9386813589</v>
      </c>
      <c r="H26" s="9" t="str">
        <f t="shared" si="6"/>
        <v>N/A</v>
      </c>
      <c r="I26" s="10">
        <v>12.96</v>
      </c>
      <c r="J26" s="10">
        <v>11.48</v>
      </c>
      <c r="K26" s="9" t="str">
        <f t="shared" si="7"/>
        <v>Yes</v>
      </c>
    </row>
    <row r="27" spans="1:11" x14ac:dyDescent="0.25">
      <c r="A27" s="70" t="s">
        <v>387</v>
      </c>
      <c r="B27" s="5" t="s">
        <v>213</v>
      </c>
      <c r="C27" s="8">
        <v>0.1095013448</v>
      </c>
      <c r="D27" s="9" t="str">
        <f t="shared" si="4"/>
        <v>N/A</v>
      </c>
      <c r="E27" s="8">
        <v>0.1050220759</v>
      </c>
      <c r="F27" s="9" t="str">
        <f t="shared" si="5"/>
        <v>N/A</v>
      </c>
      <c r="G27" s="8">
        <v>9.8174594700000006E-2</v>
      </c>
      <c r="H27" s="9" t="str">
        <f t="shared" si="6"/>
        <v>N/A</v>
      </c>
      <c r="I27" s="10">
        <v>-4.09</v>
      </c>
      <c r="J27" s="10">
        <v>-6.52</v>
      </c>
      <c r="K27" s="9" t="str">
        <f t="shared" si="7"/>
        <v>Yes</v>
      </c>
    </row>
    <row r="28" spans="1:11" x14ac:dyDescent="0.25">
      <c r="A28" s="70" t="s">
        <v>388</v>
      </c>
      <c r="B28" s="5" t="s">
        <v>213</v>
      </c>
      <c r="C28" s="8">
        <v>1.476521E-4</v>
      </c>
      <c r="D28" s="9" t="str">
        <f t="shared" si="4"/>
        <v>N/A</v>
      </c>
      <c r="E28" s="8">
        <v>1.681854E-4</v>
      </c>
      <c r="F28" s="9" t="str">
        <f t="shared" si="5"/>
        <v>N/A</v>
      </c>
      <c r="G28" s="8">
        <v>1.094071E-4</v>
      </c>
      <c r="H28" s="9" t="str">
        <f t="shared" si="6"/>
        <v>N/A</v>
      </c>
      <c r="I28" s="10">
        <v>13.91</v>
      </c>
      <c r="J28" s="10">
        <v>-34.9</v>
      </c>
      <c r="K28" s="9" t="str">
        <f t="shared" si="7"/>
        <v>No</v>
      </c>
    </row>
    <row r="29" spans="1:11" x14ac:dyDescent="0.25">
      <c r="A29" s="70" t="s">
        <v>389</v>
      </c>
      <c r="B29" s="5" t="s">
        <v>213</v>
      </c>
      <c r="C29" s="8">
        <v>4.5119836718000004</v>
      </c>
      <c r="D29" s="9" t="str">
        <f t="shared" si="4"/>
        <v>N/A</v>
      </c>
      <c r="E29" s="8">
        <v>4.0474961373999996</v>
      </c>
      <c r="F29" s="9" t="str">
        <f t="shared" si="5"/>
        <v>N/A</v>
      </c>
      <c r="G29" s="8">
        <v>3.2472642974000001</v>
      </c>
      <c r="H29" s="9" t="str">
        <f t="shared" si="6"/>
        <v>N/A</v>
      </c>
      <c r="I29" s="10">
        <v>-10.3</v>
      </c>
      <c r="J29" s="10">
        <v>-19.8</v>
      </c>
      <c r="K29" s="9" t="str">
        <f t="shared" si="7"/>
        <v>Yes</v>
      </c>
    </row>
    <row r="30" spans="1:11" x14ac:dyDescent="0.25">
      <c r="A30" s="70" t="s">
        <v>390</v>
      </c>
      <c r="B30" s="5" t="s">
        <v>213</v>
      </c>
      <c r="C30" s="8">
        <v>2.0876128514999999</v>
      </c>
      <c r="D30" s="9" t="str">
        <f t="shared" si="4"/>
        <v>N/A</v>
      </c>
      <c r="E30" s="8">
        <v>2.1418009761999999</v>
      </c>
      <c r="F30" s="9" t="str">
        <f t="shared" si="5"/>
        <v>N/A</v>
      </c>
      <c r="G30" s="8">
        <v>2.0421389881000001</v>
      </c>
      <c r="H30" s="9" t="str">
        <f t="shared" si="6"/>
        <v>N/A</v>
      </c>
      <c r="I30" s="10">
        <v>2.5960000000000001</v>
      </c>
      <c r="J30" s="10">
        <v>-4.6500000000000004</v>
      </c>
      <c r="K30" s="9" t="str">
        <f t="shared" si="7"/>
        <v>Yes</v>
      </c>
    </row>
    <row r="31" spans="1:11" x14ac:dyDescent="0.25">
      <c r="A31" s="70" t="s">
        <v>391</v>
      </c>
      <c r="B31" s="5" t="s">
        <v>213</v>
      </c>
      <c r="C31" s="8">
        <v>3.4579172483999998</v>
      </c>
      <c r="D31" s="9" t="str">
        <f t="shared" si="4"/>
        <v>N/A</v>
      </c>
      <c r="E31" s="8">
        <v>3.0523286717999998</v>
      </c>
      <c r="F31" s="9" t="str">
        <f t="shared" si="5"/>
        <v>N/A</v>
      </c>
      <c r="G31" s="8">
        <v>3.8758591996999998</v>
      </c>
      <c r="H31" s="9" t="str">
        <f t="shared" si="6"/>
        <v>N/A</v>
      </c>
      <c r="I31" s="10">
        <v>-11.7</v>
      </c>
      <c r="J31" s="10">
        <v>26.98</v>
      </c>
      <c r="K31" s="9" t="str">
        <f t="shared" si="7"/>
        <v>Yes</v>
      </c>
    </row>
    <row r="32" spans="1:11" x14ac:dyDescent="0.25">
      <c r="A32" s="70" t="s">
        <v>392</v>
      </c>
      <c r="B32" s="5" t="s">
        <v>213</v>
      </c>
      <c r="C32" s="8">
        <v>1.7286924857999999</v>
      </c>
      <c r="D32" s="9" t="str">
        <f t="shared" si="4"/>
        <v>N/A</v>
      </c>
      <c r="E32" s="8">
        <v>1.8816039233999999</v>
      </c>
      <c r="F32" s="9" t="str">
        <f t="shared" si="5"/>
        <v>N/A</v>
      </c>
      <c r="G32" s="8">
        <v>1.9529540061999999</v>
      </c>
      <c r="H32" s="9" t="str">
        <f t="shared" si="6"/>
        <v>N/A</v>
      </c>
      <c r="I32" s="10">
        <v>8.8450000000000006</v>
      </c>
      <c r="J32" s="10">
        <v>3.7919999999999998</v>
      </c>
      <c r="K32" s="9" t="str">
        <f t="shared" si="7"/>
        <v>Yes</v>
      </c>
    </row>
    <row r="33" spans="1:11" x14ac:dyDescent="0.25">
      <c r="A33" s="70" t="s">
        <v>393</v>
      </c>
      <c r="B33" s="5" t="s">
        <v>213</v>
      </c>
      <c r="C33" s="8">
        <v>3.8854375099999998E-2</v>
      </c>
      <c r="D33" s="9" t="str">
        <f t="shared" si="4"/>
        <v>N/A</v>
      </c>
      <c r="E33" s="8">
        <v>4.9687292799999998E-2</v>
      </c>
      <c r="F33" s="9" t="str">
        <f t="shared" si="5"/>
        <v>N/A</v>
      </c>
      <c r="G33" s="8">
        <v>5.0176394800000003E-2</v>
      </c>
      <c r="H33" s="9" t="str">
        <f t="shared" si="6"/>
        <v>N/A</v>
      </c>
      <c r="I33" s="10">
        <v>27.88</v>
      </c>
      <c r="J33" s="10">
        <v>0.98440000000000005</v>
      </c>
      <c r="K33" s="9" t="str">
        <f t="shared" si="7"/>
        <v>Yes</v>
      </c>
    </row>
    <row r="34" spans="1:11" x14ac:dyDescent="0.25">
      <c r="A34" s="70" t="s">
        <v>394</v>
      </c>
      <c r="B34" s="5" t="s">
        <v>213</v>
      </c>
      <c r="C34" s="8">
        <v>2.1825166900000002E-2</v>
      </c>
      <c r="D34" s="9" t="str">
        <f t="shared" si="4"/>
        <v>N/A</v>
      </c>
      <c r="E34" s="8">
        <v>1.8149865500000001E-2</v>
      </c>
      <c r="F34" s="9" t="str">
        <f t="shared" si="5"/>
        <v>N/A</v>
      </c>
      <c r="G34" s="8">
        <v>2.0046355799999999E-2</v>
      </c>
      <c r="H34" s="9" t="str">
        <f t="shared" si="6"/>
        <v>N/A</v>
      </c>
      <c r="I34" s="10">
        <v>-16.8</v>
      </c>
      <c r="J34" s="10">
        <v>10.45</v>
      </c>
      <c r="K34" s="9" t="str">
        <f t="shared" si="7"/>
        <v>Yes</v>
      </c>
    </row>
    <row r="35" spans="1:11" x14ac:dyDescent="0.25">
      <c r="A35" s="70" t="s">
        <v>395</v>
      </c>
      <c r="B35" s="5" t="s">
        <v>213</v>
      </c>
      <c r="C35" s="8">
        <v>0.28885124429999998</v>
      </c>
      <c r="D35" s="9" t="str">
        <f t="shared" si="4"/>
        <v>N/A</v>
      </c>
      <c r="E35" s="8">
        <v>0.27849208889999999</v>
      </c>
      <c r="F35" s="9" t="str">
        <f t="shared" si="5"/>
        <v>N/A</v>
      </c>
      <c r="G35" s="8">
        <v>0.36968808660000002</v>
      </c>
      <c r="H35" s="9" t="str">
        <f t="shared" si="6"/>
        <v>N/A</v>
      </c>
      <c r="I35" s="10">
        <v>-3.59</v>
      </c>
      <c r="J35" s="10">
        <v>32.75</v>
      </c>
      <c r="K35" s="9" t="str">
        <f t="shared" si="7"/>
        <v>No</v>
      </c>
    </row>
    <row r="36" spans="1:11" x14ac:dyDescent="0.25">
      <c r="A36" s="70" t="s">
        <v>396</v>
      </c>
      <c r="B36" s="5" t="s">
        <v>213</v>
      </c>
      <c r="C36" s="8">
        <v>0.26241058229999997</v>
      </c>
      <c r="D36" s="9" t="str">
        <f t="shared" si="4"/>
        <v>N/A</v>
      </c>
      <c r="E36" s="8">
        <v>0.2604696903</v>
      </c>
      <c r="F36" s="9" t="str">
        <f t="shared" si="5"/>
        <v>N/A</v>
      </c>
      <c r="G36" s="8">
        <v>0.27424037979999999</v>
      </c>
      <c r="H36" s="9" t="str">
        <f t="shared" si="6"/>
        <v>N/A</v>
      </c>
      <c r="I36" s="10">
        <v>-0.74</v>
      </c>
      <c r="J36" s="10">
        <v>5.2869999999999999</v>
      </c>
      <c r="K36" s="9" t="str">
        <f t="shared" si="7"/>
        <v>Yes</v>
      </c>
    </row>
    <row r="37" spans="1:11" x14ac:dyDescent="0.25">
      <c r="A37" s="70" t="s">
        <v>397</v>
      </c>
      <c r="B37" s="5" t="s">
        <v>213</v>
      </c>
      <c r="C37" s="8">
        <v>0</v>
      </c>
      <c r="D37" s="9" t="str">
        <f t="shared" si="4"/>
        <v>N/A</v>
      </c>
      <c r="E37" s="8">
        <v>0</v>
      </c>
      <c r="F37" s="9" t="str">
        <f t="shared" si="5"/>
        <v>N/A</v>
      </c>
      <c r="G37" s="8">
        <v>0</v>
      </c>
      <c r="H37" s="9" t="str">
        <f t="shared" si="6"/>
        <v>N/A</v>
      </c>
      <c r="I37" s="10" t="s">
        <v>1744</v>
      </c>
      <c r="J37" s="10" t="s">
        <v>1744</v>
      </c>
      <c r="K37" s="9" t="str">
        <f t="shared" si="7"/>
        <v>N/A</v>
      </c>
    </row>
    <row r="38" spans="1:11" x14ac:dyDescent="0.25">
      <c r="A38" s="70" t="s">
        <v>398</v>
      </c>
      <c r="B38" s="5" t="s">
        <v>213</v>
      </c>
      <c r="C38" s="8">
        <v>1.4957539905999999</v>
      </c>
      <c r="D38" s="9" t="str">
        <f t="shared" si="4"/>
        <v>N/A</v>
      </c>
      <c r="E38" s="8">
        <v>1.7072115459999999</v>
      </c>
      <c r="F38" s="9" t="str">
        <f t="shared" si="5"/>
        <v>N/A</v>
      </c>
      <c r="G38" s="8">
        <v>1.3695060897</v>
      </c>
      <c r="H38" s="9" t="str">
        <f t="shared" si="6"/>
        <v>N/A</v>
      </c>
      <c r="I38" s="10">
        <v>14.14</v>
      </c>
      <c r="J38" s="10">
        <v>-19.8</v>
      </c>
      <c r="K38" s="9" t="str">
        <f t="shared" si="7"/>
        <v>Yes</v>
      </c>
    </row>
    <row r="39" spans="1:11" x14ac:dyDescent="0.25">
      <c r="A39" s="70" t="s">
        <v>399</v>
      </c>
      <c r="B39" s="5" t="s">
        <v>213</v>
      </c>
      <c r="C39" s="8">
        <v>15.947658390000001</v>
      </c>
      <c r="D39" s="9" t="str">
        <f t="shared" si="4"/>
        <v>N/A</v>
      </c>
      <c r="E39" s="8">
        <v>16.170999068</v>
      </c>
      <c r="F39" s="9" t="str">
        <f t="shared" si="5"/>
        <v>N/A</v>
      </c>
      <c r="G39" s="8">
        <v>15.776425628</v>
      </c>
      <c r="H39" s="9" t="str">
        <f t="shared" si="6"/>
        <v>N/A</v>
      </c>
      <c r="I39" s="10">
        <v>1.4</v>
      </c>
      <c r="J39" s="10">
        <v>-2.44</v>
      </c>
      <c r="K39" s="9" t="str">
        <f t="shared" si="7"/>
        <v>Yes</v>
      </c>
    </row>
    <row r="40" spans="1:11" x14ac:dyDescent="0.25">
      <c r="A40" s="70" t="s">
        <v>400</v>
      </c>
      <c r="B40" s="5" t="s">
        <v>213</v>
      </c>
      <c r="C40" s="8">
        <v>0</v>
      </c>
      <c r="D40" s="9" t="str">
        <f t="shared" si="4"/>
        <v>N/A</v>
      </c>
      <c r="E40" s="8">
        <v>0</v>
      </c>
      <c r="F40" s="9" t="str">
        <f t="shared" si="5"/>
        <v>N/A</v>
      </c>
      <c r="G40" s="8">
        <v>1.41101944E-2</v>
      </c>
      <c r="H40" s="9" t="str">
        <f t="shared" si="6"/>
        <v>N/A</v>
      </c>
      <c r="I40" s="10" t="s">
        <v>1744</v>
      </c>
      <c r="J40" s="10" t="s">
        <v>1744</v>
      </c>
      <c r="K40" s="9" t="str">
        <f t="shared" si="7"/>
        <v>N/A</v>
      </c>
    </row>
    <row r="41" spans="1:11" x14ac:dyDescent="0.25">
      <c r="A41" s="70" t="s">
        <v>401</v>
      </c>
      <c r="B41" s="5" t="s">
        <v>213</v>
      </c>
      <c r="C41" s="8">
        <v>0</v>
      </c>
      <c r="D41" s="9" t="str">
        <f t="shared" si="4"/>
        <v>N/A</v>
      </c>
      <c r="E41" s="8">
        <v>0</v>
      </c>
      <c r="F41" s="9" t="str">
        <f t="shared" si="5"/>
        <v>N/A</v>
      </c>
      <c r="G41" s="8">
        <v>0</v>
      </c>
      <c r="H41" s="9" t="str">
        <f t="shared" si="6"/>
        <v>N/A</v>
      </c>
      <c r="I41" s="10" t="s">
        <v>1744</v>
      </c>
      <c r="J41" s="10" t="s">
        <v>1744</v>
      </c>
      <c r="K41" s="9" t="str">
        <f t="shared" si="7"/>
        <v>N/A</v>
      </c>
    </row>
    <row r="42" spans="1:11" x14ac:dyDescent="0.25">
      <c r="A42" s="70" t="s">
        <v>32</v>
      </c>
      <c r="B42" s="5" t="s">
        <v>213</v>
      </c>
      <c r="C42" s="8">
        <v>97.837937682000003</v>
      </c>
      <c r="D42" s="9" t="str">
        <f t="shared" ref="D42:D51" si="8">IF($B42="N/A","N/A",IF(C42&lt;0,"No","Yes"))</f>
        <v>N/A</v>
      </c>
      <c r="E42" s="8">
        <v>97.523304616999994</v>
      </c>
      <c r="F42" s="9" t="str">
        <f t="shared" ref="F42:F51" si="9">IF($B42="N/A","N/A",IF(E42&lt;0,"No","Yes"))</f>
        <v>N/A</v>
      </c>
      <c r="G42" s="8">
        <v>97.187172872000005</v>
      </c>
      <c r="H42" s="9" t="str">
        <f t="shared" ref="H42:H51" si="10">IF($B42="N/A","N/A",IF(G42&lt;0,"No","Yes"))</f>
        <v>N/A</v>
      </c>
      <c r="I42" s="10">
        <v>-0.32200000000000001</v>
      </c>
      <c r="J42" s="10">
        <v>-0.34499999999999997</v>
      </c>
      <c r="K42" s="9" t="str">
        <f t="shared" ref="K42:K51" si="11">IF(J42="Div by 0", "N/A", IF(J42="N/A","N/A", IF(J42&gt;30, "No", IF(J42&lt;-30, "No", "Yes"))))</f>
        <v>Yes</v>
      </c>
    </row>
    <row r="43" spans="1:11" x14ac:dyDescent="0.25">
      <c r="A43" s="70" t="s">
        <v>39</v>
      </c>
      <c r="B43" s="5" t="s">
        <v>213</v>
      </c>
      <c r="C43" s="8">
        <v>99.999629888000001</v>
      </c>
      <c r="D43" s="9" t="str">
        <f t="shared" si="8"/>
        <v>N/A</v>
      </c>
      <c r="E43" s="8">
        <v>100</v>
      </c>
      <c r="F43" s="9" t="str">
        <f t="shared" si="9"/>
        <v>N/A</v>
      </c>
      <c r="G43" s="8">
        <v>99.998222682999995</v>
      </c>
      <c r="H43" s="9" t="str">
        <f t="shared" si="10"/>
        <v>N/A</v>
      </c>
      <c r="I43" s="10">
        <v>4.0000000000000002E-4</v>
      </c>
      <c r="J43" s="10">
        <v>-2E-3</v>
      </c>
      <c r="K43" s="9" t="str">
        <f t="shared" si="11"/>
        <v>Yes</v>
      </c>
    </row>
    <row r="44" spans="1:11" x14ac:dyDescent="0.25">
      <c r="A44" s="70" t="s">
        <v>40</v>
      </c>
      <c r="B44" s="5" t="s">
        <v>213</v>
      </c>
      <c r="C44" s="8">
        <v>53.950648346000001</v>
      </c>
      <c r="D44" s="9" t="str">
        <f t="shared" si="8"/>
        <v>N/A</v>
      </c>
      <c r="E44" s="8">
        <v>57.538183859</v>
      </c>
      <c r="F44" s="9" t="str">
        <f t="shared" si="9"/>
        <v>N/A</v>
      </c>
      <c r="G44" s="8">
        <v>61.138375136999997</v>
      </c>
      <c r="H44" s="9" t="str">
        <f t="shared" si="10"/>
        <v>N/A</v>
      </c>
      <c r="I44" s="10">
        <v>6.65</v>
      </c>
      <c r="J44" s="10">
        <v>6.2569999999999997</v>
      </c>
      <c r="K44" s="9" t="str">
        <f t="shared" si="11"/>
        <v>Yes</v>
      </c>
    </row>
    <row r="45" spans="1:11" x14ac:dyDescent="0.25">
      <c r="A45" s="70" t="s">
        <v>163</v>
      </c>
      <c r="B45" s="5" t="s">
        <v>213</v>
      </c>
      <c r="C45" s="8">
        <v>97.444628961000006</v>
      </c>
      <c r="D45" s="9" t="str">
        <f t="shared" si="8"/>
        <v>N/A</v>
      </c>
      <c r="E45" s="8">
        <v>97.552490988000002</v>
      </c>
      <c r="F45" s="9" t="str">
        <f t="shared" si="9"/>
        <v>N/A</v>
      </c>
      <c r="G45" s="8">
        <v>97.519004460999994</v>
      </c>
      <c r="H45" s="9" t="str">
        <f t="shared" si="10"/>
        <v>N/A</v>
      </c>
      <c r="I45" s="10">
        <v>0.11070000000000001</v>
      </c>
      <c r="J45" s="10">
        <v>-3.4000000000000002E-2</v>
      </c>
      <c r="K45" s="9" t="str">
        <f t="shared" si="11"/>
        <v>Yes</v>
      </c>
    </row>
    <row r="46" spans="1:11" x14ac:dyDescent="0.25">
      <c r="A46" s="70" t="s">
        <v>41</v>
      </c>
      <c r="B46" s="5" t="s">
        <v>213</v>
      </c>
      <c r="C46" s="8">
        <v>99.999487200000004</v>
      </c>
      <c r="D46" s="9" t="str">
        <f t="shared" si="8"/>
        <v>N/A</v>
      </c>
      <c r="E46" s="8">
        <v>99.999597785999995</v>
      </c>
      <c r="F46" s="9" t="str">
        <f t="shared" si="9"/>
        <v>N/A</v>
      </c>
      <c r="G46" s="8">
        <v>99.999329281000001</v>
      </c>
      <c r="H46" s="9" t="str">
        <f t="shared" si="10"/>
        <v>N/A</v>
      </c>
      <c r="I46" s="10">
        <v>1E-4</v>
      </c>
      <c r="J46" s="10">
        <v>0</v>
      </c>
      <c r="K46" s="9" t="str">
        <f t="shared" si="11"/>
        <v>Yes</v>
      </c>
    </row>
    <row r="47" spans="1:11" x14ac:dyDescent="0.25">
      <c r="A47" s="70" t="s">
        <v>42</v>
      </c>
      <c r="B47" s="5" t="s">
        <v>213</v>
      </c>
      <c r="C47" s="8">
        <v>100</v>
      </c>
      <c r="D47" s="9" t="str">
        <f t="shared" si="8"/>
        <v>N/A</v>
      </c>
      <c r="E47" s="8">
        <v>100</v>
      </c>
      <c r="F47" s="9" t="str">
        <f t="shared" si="9"/>
        <v>N/A</v>
      </c>
      <c r="G47" s="8">
        <v>100</v>
      </c>
      <c r="H47" s="9" t="str">
        <f t="shared" si="10"/>
        <v>N/A</v>
      </c>
      <c r="I47" s="10">
        <v>0</v>
      </c>
      <c r="J47" s="10">
        <v>0</v>
      </c>
      <c r="K47" s="9" t="str">
        <f t="shared" si="11"/>
        <v>Yes</v>
      </c>
    </row>
    <row r="48" spans="1:11" x14ac:dyDescent="0.25">
      <c r="A48" s="70" t="s">
        <v>43</v>
      </c>
      <c r="B48" s="5" t="s">
        <v>213</v>
      </c>
      <c r="C48" s="8">
        <v>98.874050354000005</v>
      </c>
      <c r="D48" s="9" t="str">
        <f t="shared" si="8"/>
        <v>N/A</v>
      </c>
      <c r="E48" s="8">
        <v>98.966191195999997</v>
      </c>
      <c r="F48" s="9" t="str">
        <f t="shared" si="9"/>
        <v>N/A</v>
      </c>
      <c r="G48" s="8">
        <v>98.984238712999996</v>
      </c>
      <c r="H48" s="9" t="str">
        <f t="shared" si="10"/>
        <v>N/A</v>
      </c>
      <c r="I48" s="10">
        <v>9.3200000000000005E-2</v>
      </c>
      <c r="J48" s="10">
        <v>1.8200000000000001E-2</v>
      </c>
      <c r="K48" s="9" t="str">
        <f t="shared" si="11"/>
        <v>Yes</v>
      </c>
    </row>
    <row r="49" spans="1:12" x14ac:dyDescent="0.25">
      <c r="A49" s="70" t="s">
        <v>44</v>
      </c>
      <c r="B49" s="5" t="s">
        <v>213</v>
      </c>
      <c r="C49" s="8">
        <v>61.459960113000001</v>
      </c>
      <c r="D49" s="9" t="str">
        <f t="shared" si="8"/>
        <v>N/A</v>
      </c>
      <c r="E49" s="8">
        <v>60.453784685999999</v>
      </c>
      <c r="F49" s="9" t="str">
        <f t="shared" si="9"/>
        <v>N/A</v>
      </c>
      <c r="G49" s="8">
        <v>60.388112132000003</v>
      </c>
      <c r="H49" s="9" t="str">
        <f t="shared" si="10"/>
        <v>N/A</v>
      </c>
      <c r="I49" s="10">
        <v>-1.64</v>
      </c>
      <c r="J49" s="10">
        <v>-0.109</v>
      </c>
      <c r="K49" s="9" t="str">
        <f t="shared" si="11"/>
        <v>Yes</v>
      </c>
    </row>
    <row r="50" spans="1:12" x14ac:dyDescent="0.25">
      <c r="A50" s="70" t="s">
        <v>45</v>
      </c>
      <c r="B50" s="5" t="s">
        <v>213</v>
      </c>
      <c r="C50" s="8">
        <v>38.540039886999999</v>
      </c>
      <c r="D50" s="9" t="str">
        <f t="shared" si="8"/>
        <v>N/A</v>
      </c>
      <c r="E50" s="8">
        <v>39.546215314000001</v>
      </c>
      <c r="F50" s="9" t="str">
        <f t="shared" si="9"/>
        <v>N/A</v>
      </c>
      <c r="G50" s="8">
        <v>39.611887867999997</v>
      </c>
      <c r="H50" s="9" t="str">
        <f t="shared" si="10"/>
        <v>N/A</v>
      </c>
      <c r="I50" s="10">
        <v>2.6110000000000002</v>
      </c>
      <c r="J50" s="10">
        <v>0.1661</v>
      </c>
      <c r="K50" s="9" t="str">
        <f t="shared" si="11"/>
        <v>Yes</v>
      </c>
    </row>
    <row r="51" spans="1:12" x14ac:dyDescent="0.25">
      <c r="A51" s="70" t="s">
        <v>50</v>
      </c>
      <c r="B51" s="5" t="s">
        <v>213</v>
      </c>
      <c r="C51" s="8">
        <v>0</v>
      </c>
      <c r="D51" s="9" t="str">
        <f t="shared" si="8"/>
        <v>N/A</v>
      </c>
      <c r="E51" s="8">
        <v>0</v>
      </c>
      <c r="F51" s="9" t="str">
        <f t="shared" si="9"/>
        <v>N/A</v>
      </c>
      <c r="G51" s="8">
        <v>0</v>
      </c>
      <c r="H51" s="9" t="str">
        <f t="shared" si="10"/>
        <v>N/A</v>
      </c>
      <c r="I51" s="10" t="s">
        <v>1744</v>
      </c>
      <c r="J51" s="10" t="s">
        <v>1744</v>
      </c>
      <c r="K51" s="9" t="str">
        <f t="shared" si="11"/>
        <v>N/A</v>
      </c>
      <c r="L51" s="49"/>
    </row>
    <row r="52" spans="1:12" s="49" customFormat="1" x14ac:dyDescent="0.25">
      <c r="A52" s="73" t="s">
        <v>895</v>
      </c>
      <c r="B52" s="5" t="s">
        <v>213</v>
      </c>
      <c r="C52" s="8">
        <v>5.8719961699999997E-2</v>
      </c>
      <c r="D52" s="9" t="str">
        <f t="shared" ref="D52:D57" si="12">IF($B52="N/A","N/A",IF(C52&lt;0,"No","Yes"))</f>
        <v>N/A</v>
      </c>
      <c r="E52" s="8">
        <v>5.8955196199999997E-2</v>
      </c>
      <c r="F52" s="9" t="str">
        <f t="shared" ref="F52:F57" si="13">IF($B52="N/A","N/A",IF(E52&lt;0,"No","Yes"))</f>
        <v>N/A</v>
      </c>
      <c r="G52" s="8">
        <v>5.9351668099999998E-2</v>
      </c>
      <c r="H52" s="9" t="str">
        <f t="shared" ref="H52:H57" si="14">IF($B52="N/A","N/A",IF(G52&lt;0,"No","Yes"))</f>
        <v>N/A</v>
      </c>
      <c r="I52" s="10">
        <v>0.40060000000000001</v>
      </c>
      <c r="J52" s="10">
        <v>0.67249999999999999</v>
      </c>
      <c r="K52" s="9" t="str">
        <f t="shared" ref="K52:K57" si="15">IF(J52="Div by 0", "N/A", IF(J52="N/A","N/A", IF(J52&gt;30, "No", IF(J52&lt;-30, "No", "Yes"))))</f>
        <v>Yes</v>
      </c>
    </row>
    <row r="53" spans="1:12" s="49" customFormat="1" x14ac:dyDescent="0.25">
      <c r="A53" s="73" t="s">
        <v>896</v>
      </c>
      <c r="B53" s="5" t="s">
        <v>213</v>
      </c>
      <c r="C53" s="8">
        <v>0.85648969320000001</v>
      </c>
      <c r="D53" s="9" t="str">
        <f t="shared" si="12"/>
        <v>N/A</v>
      </c>
      <c r="E53" s="8">
        <v>0.9339355694</v>
      </c>
      <c r="F53" s="9" t="str">
        <f t="shared" si="13"/>
        <v>N/A</v>
      </c>
      <c r="G53" s="8">
        <v>0.92851610100000004</v>
      </c>
      <c r="H53" s="9" t="str">
        <f t="shared" si="14"/>
        <v>N/A</v>
      </c>
      <c r="I53" s="10">
        <v>9.0419999999999998</v>
      </c>
      <c r="J53" s="10">
        <v>-0.57999999999999996</v>
      </c>
      <c r="K53" s="9" t="str">
        <f t="shared" si="15"/>
        <v>Yes</v>
      </c>
    </row>
    <row r="54" spans="1:12" s="49" customFormat="1" x14ac:dyDescent="0.25">
      <c r="A54" s="73" t="s">
        <v>897</v>
      </c>
      <c r="B54" s="5" t="s">
        <v>213</v>
      </c>
      <c r="C54" s="8">
        <v>1.5499477775999999</v>
      </c>
      <c r="D54" s="9" t="str">
        <f t="shared" si="12"/>
        <v>N/A</v>
      </c>
      <c r="E54" s="8">
        <v>1.8015370273</v>
      </c>
      <c r="F54" s="9" t="str">
        <f t="shared" si="13"/>
        <v>N/A</v>
      </c>
      <c r="G54" s="8">
        <v>1.8153895573000001</v>
      </c>
      <c r="H54" s="9" t="str">
        <f t="shared" si="14"/>
        <v>N/A</v>
      </c>
      <c r="I54" s="10">
        <v>16.23</v>
      </c>
      <c r="J54" s="10">
        <v>0.76890000000000003</v>
      </c>
      <c r="K54" s="9" t="str">
        <f t="shared" si="15"/>
        <v>Yes</v>
      </c>
    </row>
    <row r="55" spans="1:12" s="49" customFormat="1" x14ac:dyDescent="0.25">
      <c r="A55" s="73" t="s">
        <v>898</v>
      </c>
      <c r="B55" s="5" t="s">
        <v>213</v>
      </c>
      <c r="C55" s="8">
        <v>9.2583331000000001E-3</v>
      </c>
      <c r="D55" s="9" t="str">
        <f t="shared" si="12"/>
        <v>N/A</v>
      </c>
      <c r="E55" s="8">
        <v>1.0386779299999999E-2</v>
      </c>
      <c r="F55" s="9" t="str">
        <f t="shared" si="13"/>
        <v>N/A</v>
      </c>
      <c r="G55" s="8">
        <v>1.1487740499999999E-2</v>
      </c>
      <c r="H55" s="9" t="str">
        <f t="shared" si="14"/>
        <v>N/A</v>
      </c>
      <c r="I55" s="10">
        <v>12.19</v>
      </c>
      <c r="J55" s="10">
        <v>10.6</v>
      </c>
      <c r="K55" s="9" t="str">
        <f t="shared" si="15"/>
        <v>Yes</v>
      </c>
    </row>
    <row r="56" spans="1:12" s="49" customFormat="1" ht="25" x14ac:dyDescent="0.25">
      <c r="A56" s="73" t="s">
        <v>899</v>
      </c>
      <c r="B56" s="5" t="s">
        <v>213</v>
      </c>
      <c r="C56" s="8">
        <v>5.1601873008999997</v>
      </c>
      <c r="D56" s="9" t="str">
        <f t="shared" si="12"/>
        <v>N/A</v>
      </c>
      <c r="E56" s="8">
        <v>5.1196394274000001</v>
      </c>
      <c r="F56" s="9" t="str">
        <f t="shared" si="13"/>
        <v>N/A</v>
      </c>
      <c r="G56" s="8">
        <v>5.8864723799999998</v>
      </c>
      <c r="H56" s="9" t="str">
        <f t="shared" si="14"/>
        <v>N/A</v>
      </c>
      <c r="I56" s="10">
        <v>-0.78600000000000003</v>
      </c>
      <c r="J56" s="10">
        <v>14.98</v>
      </c>
      <c r="K56" s="9" t="str">
        <f t="shared" si="15"/>
        <v>Yes</v>
      </c>
    </row>
    <row r="57" spans="1:12" s="49" customFormat="1" ht="25" x14ac:dyDescent="0.25">
      <c r="A57" s="73" t="s">
        <v>935</v>
      </c>
      <c r="B57" s="5" t="s">
        <v>213</v>
      </c>
      <c r="C57" s="8">
        <v>5.1599357455000003</v>
      </c>
      <c r="D57" s="9" t="str">
        <f t="shared" si="12"/>
        <v>N/A</v>
      </c>
      <c r="E57" s="8">
        <v>5.1193048268999997</v>
      </c>
      <c r="F57" s="9" t="str">
        <f t="shared" si="13"/>
        <v>N/A</v>
      </c>
      <c r="G57" s="8">
        <v>5.8782038591000001</v>
      </c>
      <c r="H57" s="9" t="str">
        <f t="shared" si="14"/>
        <v>N/A</v>
      </c>
      <c r="I57" s="10">
        <v>-0.78700000000000003</v>
      </c>
      <c r="J57" s="10">
        <v>14.82</v>
      </c>
      <c r="K57" s="9" t="str">
        <f t="shared" si="15"/>
        <v>Yes</v>
      </c>
      <c r="L57" s="20"/>
    </row>
    <row r="58" spans="1:12" ht="12" customHeight="1" x14ac:dyDescent="0.25">
      <c r="A58" s="140" t="s">
        <v>1632</v>
      </c>
      <c r="B58" s="141"/>
      <c r="C58" s="141"/>
      <c r="D58" s="141"/>
      <c r="E58" s="141"/>
      <c r="F58" s="141"/>
      <c r="G58" s="141"/>
      <c r="H58" s="141"/>
      <c r="I58" s="141"/>
      <c r="J58" s="141"/>
      <c r="K58" s="142"/>
    </row>
    <row r="59" spans="1:12" x14ac:dyDescent="0.25">
      <c r="A59" s="133" t="s">
        <v>1630</v>
      </c>
      <c r="B59" s="134"/>
      <c r="C59" s="134"/>
      <c r="D59" s="134"/>
      <c r="E59" s="134"/>
      <c r="F59" s="134"/>
      <c r="G59" s="134"/>
      <c r="H59" s="134"/>
      <c r="I59" s="134"/>
      <c r="J59" s="134"/>
      <c r="K59" s="135"/>
    </row>
    <row r="60" spans="1:12" x14ac:dyDescent="0.25">
      <c r="A60" s="136" t="s">
        <v>1731</v>
      </c>
      <c r="B60" s="136"/>
      <c r="C60" s="136"/>
      <c r="D60" s="136"/>
      <c r="E60" s="136"/>
      <c r="F60" s="136"/>
      <c r="G60" s="136"/>
      <c r="H60" s="136"/>
      <c r="I60" s="136"/>
      <c r="J60" s="136"/>
      <c r="K60" s="137"/>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1726</v>
      </c>
      <c r="B1" s="125"/>
      <c r="C1" s="125"/>
      <c r="D1" s="125"/>
      <c r="E1" s="125"/>
      <c r="F1" s="125"/>
      <c r="G1" s="125"/>
      <c r="H1" s="125"/>
      <c r="I1" s="125"/>
      <c r="J1" s="125"/>
      <c r="K1" s="126"/>
    </row>
    <row r="2" spans="1:11" ht="13" x14ac:dyDescent="0.3">
      <c r="A2" s="130" t="s">
        <v>1586</v>
      </c>
      <c r="B2" s="131"/>
      <c r="C2" s="131"/>
      <c r="D2" s="131"/>
      <c r="E2" s="131"/>
      <c r="F2" s="131"/>
      <c r="G2" s="131"/>
      <c r="H2" s="131"/>
      <c r="I2" s="131"/>
      <c r="J2" s="131"/>
      <c r="K2" s="132"/>
    </row>
    <row r="3" spans="1:11" ht="13" x14ac:dyDescent="0.3">
      <c r="A3" s="130" t="s">
        <v>1743</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5.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1" s="26" customFormat="1" ht="12.75" customHeight="1" x14ac:dyDescent="0.25">
      <c r="A6" s="2" t="s">
        <v>344</v>
      </c>
      <c r="B6" s="9" t="s">
        <v>213</v>
      </c>
      <c r="C6" s="25">
        <v>7</v>
      </c>
      <c r="D6" s="9" t="s">
        <v>213</v>
      </c>
      <c r="E6" s="25">
        <v>7</v>
      </c>
      <c r="F6" s="9" t="s">
        <v>213</v>
      </c>
      <c r="G6" s="25">
        <v>7</v>
      </c>
      <c r="H6" s="9" t="s">
        <v>213</v>
      </c>
      <c r="I6" s="116" t="s">
        <v>213</v>
      </c>
      <c r="J6" s="116" t="s">
        <v>213</v>
      </c>
      <c r="K6" s="9" t="s">
        <v>213</v>
      </c>
    </row>
    <row r="7" spans="1:11" x14ac:dyDescent="0.25">
      <c r="A7" s="3" t="s">
        <v>12</v>
      </c>
      <c r="B7" s="28" t="s">
        <v>213</v>
      </c>
      <c r="C7" s="29">
        <v>22951636</v>
      </c>
      <c r="D7" s="30" t="str">
        <f>IF($B7="N/A","N/A",IF(C7&gt;15,"No",IF(C7&lt;-15,"No","Yes")))</f>
        <v>N/A</v>
      </c>
      <c r="E7" s="29">
        <v>23679304</v>
      </c>
      <c r="F7" s="30" t="str">
        <f>IF($B7="N/A","N/A",IF(E7&gt;15,"No",IF(E7&lt;-15,"No","Yes")))</f>
        <v>N/A</v>
      </c>
      <c r="G7" s="29">
        <v>23562937</v>
      </c>
      <c r="H7" s="30" t="str">
        <f>IF($B7="N/A","N/A",IF(G7&gt;15,"No",IF(G7&lt;-15,"No","Yes")))</f>
        <v>N/A</v>
      </c>
      <c r="I7" s="31">
        <v>3.17</v>
      </c>
      <c r="J7" s="31">
        <v>-0.49099999999999999</v>
      </c>
      <c r="K7" s="30" t="str">
        <f t="shared" ref="K7:K22" si="0">IF(J7="Div by 0", "N/A", IF(J7="N/A","N/A", IF(J7&gt;30, "No", IF(J7&lt;-30, "No", "Yes"))))</f>
        <v>Yes</v>
      </c>
    </row>
    <row r="8" spans="1:11" x14ac:dyDescent="0.25">
      <c r="A8" s="3" t="s">
        <v>362</v>
      </c>
      <c r="B8" s="28" t="s">
        <v>213</v>
      </c>
      <c r="C8" s="32">
        <v>37.717912570999999</v>
      </c>
      <c r="D8" s="30" t="str">
        <f>IF($B8="N/A","N/A",IF(C8&gt;15,"No",IF(C8&lt;-15,"No","Yes")))</f>
        <v>N/A</v>
      </c>
      <c r="E8" s="32">
        <v>36.894737278000001</v>
      </c>
      <c r="F8" s="30" t="str">
        <f>IF($B8="N/A","N/A",IF(E8&gt;15,"No",IF(E8&lt;-15,"No","Yes")))</f>
        <v>N/A</v>
      </c>
      <c r="G8" s="32">
        <v>32.857465943000001</v>
      </c>
      <c r="H8" s="30" t="str">
        <f>IF($B8="N/A","N/A",IF(G8&gt;15,"No",IF(G8&lt;-15,"No","Yes")))</f>
        <v>N/A</v>
      </c>
      <c r="I8" s="31">
        <v>-2.1800000000000002</v>
      </c>
      <c r="J8" s="31">
        <v>-10.9</v>
      </c>
      <c r="K8" s="30" t="str">
        <f t="shared" si="0"/>
        <v>Yes</v>
      </c>
    </row>
    <row r="9" spans="1:11" x14ac:dyDescent="0.25">
      <c r="A9" s="3" t="s">
        <v>119</v>
      </c>
      <c r="B9" s="33" t="s">
        <v>213</v>
      </c>
      <c r="C9" s="9">
        <v>62.282087429000001</v>
      </c>
      <c r="D9" s="9" t="str">
        <f>IF($B9="N/A","N/A",IF(C9&gt;15,"No",IF(C9&lt;-15,"No","Yes")))</f>
        <v>N/A</v>
      </c>
      <c r="E9" s="9">
        <v>63.105262721999999</v>
      </c>
      <c r="F9" s="9" t="str">
        <f>IF($B9="N/A","N/A",IF(E9&gt;15,"No",IF(E9&lt;-15,"No","Yes")))</f>
        <v>N/A</v>
      </c>
      <c r="G9" s="9">
        <v>67.142534057000006</v>
      </c>
      <c r="H9" s="9" t="str">
        <f>IF($B9="N/A","N/A",IF(G9&gt;15,"No",IF(G9&lt;-15,"No","Yes")))</f>
        <v>N/A</v>
      </c>
      <c r="I9" s="10">
        <v>1.3220000000000001</v>
      </c>
      <c r="J9" s="10">
        <v>6.3979999999999997</v>
      </c>
      <c r="K9" s="9" t="str">
        <f t="shared" si="0"/>
        <v>Yes</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1744</v>
      </c>
      <c r="J10" s="10" t="s">
        <v>1744</v>
      </c>
      <c r="K10" s="9" t="str">
        <f t="shared" si="0"/>
        <v>N/A</v>
      </c>
    </row>
    <row r="11" spans="1:11" x14ac:dyDescent="0.25">
      <c r="A11" s="3" t="s">
        <v>836</v>
      </c>
      <c r="B11" s="33" t="s">
        <v>214</v>
      </c>
      <c r="C11" s="9">
        <v>99.960856820999993</v>
      </c>
      <c r="D11" s="9" t="str">
        <f>IF(OR($B11="N/A",$C11="N/A"),"N/A",IF(C11&gt;100,"No",IF(C11&lt;95,"No","Yes")))</f>
        <v>Yes</v>
      </c>
      <c r="E11" s="9">
        <v>99.951240120999998</v>
      </c>
      <c r="F11" s="9" t="str">
        <f>IF(OR($B11="N/A",$E11="N/A"),"N/A",IF(E11&gt;100,"No",IF(E11&lt;95,"No","Yes")))</f>
        <v>Yes</v>
      </c>
      <c r="G11" s="9">
        <v>99.930908443000007</v>
      </c>
      <c r="H11" s="9" t="str">
        <f>IF($B11="N/A","N/A",IF(G11&gt;100,"No",IF(G11&lt;95,"No","Yes")))</f>
        <v>Yes</v>
      </c>
      <c r="I11" s="10">
        <v>-0.01</v>
      </c>
      <c r="J11" s="10">
        <v>-0.02</v>
      </c>
      <c r="K11" s="9" t="str">
        <f t="shared" si="0"/>
        <v>Yes</v>
      </c>
    </row>
    <row r="12" spans="1:11" x14ac:dyDescent="0.25">
      <c r="A12" s="3" t="s">
        <v>348</v>
      </c>
      <c r="B12" s="33" t="s">
        <v>213</v>
      </c>
      <c r="C12" s="9">
        <v>96.145667903000003</v>
      </c>
      <c r="D12" s="9" t="str">
        <f t="shared" ref="D12:D13" si="1">IF(OR($B12="N/A",$C12="N/A"),"N/A",IF(C12&gt;100,"No",IF(C12&lt;95,"No","Yes")))</f>
        <v>N/A</v>
      </c>
      <c r="E12" s="9">
        <v>95.109790289000003</v>
      </c>
      <c r="F12" s="9" t="str">
        <f t="shared" ref="F12:F13" si="2">IF(OR($B12="N/A",$E12="N/A"),"N/A",IF(E12&gt;100,"No",IF(E12&lt;95,"No","Yes")))</f>
        <v>N/A</v>
      </c>
      <c r="G12" s="9">
        <v>94.278381003000007</v>
      </c>
      <c r="H12" s="9" t="str">
        <f t="shared" ref="H12:H13" si="3">IF($B12="N/A","N/A",IF(G12&gt;100,"No",IF(G12&lt;95,"No","Yes")))</f>
        <v>N/A</v>
      </c>
      <c r="I12" s="10">
        <v>-1.08</v>
      </c>
      <c r="J12" s="10">
        <v>-0.874</v>
      </c>
      <c r="K12" s="9" t="str">
        <f t="shared" si="0"/>
        <v>Yes</v>
      </c>
    </row>
    <row r="13" spans="1:11" x14ac:dyDescent="0.25">
      <c r="A13" s="3" t="s">
        <v>837</v>
      </c>
      <c r="B13" s="33" t="s">
        <v>214</v>
      </c>
      <c r="C13" s="9">
        <v>100</v>
      </c>
      <c r="D13" s="9" t="str">
        <f t="shared" si="1"/>
        <v>Yes</v>
      </c>
      <c r="E13" s="9">
        <v>100</v>
      </c>
      <c r="F13" s="9" t="str">
        <f t="shared" si="2"/>
        <v>Yes</v>
      </c>
      <c r="G13" s="9">
        <v>100</v>
      </c>
      <c r="H13" s="9" t="str">
        <f t="shared" si="3"/>
        <v>Yes</v>
      </c>
      <c r="I13" s="10">
        <v>0</v>
      </c>
      <c r="J13" s="10">
        <v>0</v>
      </c>
      <c r="K13" s="9" t="str">
        <f t="shared" si="0"/>
        <v>Yes</v>
      </c>
    </row>
    <row r="14" spans="1:11" x14ac:dyDescent="0.25">
      <c r="A14" s="3" t="s">
        <v>13</v>
      </c>
      <c r="B14" s="33" t="s">
        <v>213</v>
      </c>
      <c r="C14" s="34">
        <v>8656878</v>
      </c>
      <c r="D14" s="9" t="str">
        <f>IF($B14="N/A","N/A",IF(C14&gt;15,"No",IF(C14&lt;-15,"No","Yes")))</f>
        <v>N/A</v>
      </c>
      <c r="E14" s="34">
        <v>8736417</v>
      </c>
      <c r="F14" s="9" t="str">
        <f>IF($B14="N/A","N/A",IF(E14&gt;15,"No",IF(E14&lt;-15,"No","Yes")))</f>
        <v>N/A</v>
      </c>
      <c r="G14" s="34">
        <v>7742184</v>
      </c>
      <c r="H14" s="9" t="str">
        <f>IF($B14="N/A","N/A",IF(G14&gt;15,"No",IF(G14&lt;-15,"No","Yes")))</f>
        <v>N/A</v>
      </c>
      <c r="I14" s="10">
        <v>0.91879999999999995</v>
      </c>
      <c r="J14" s="10">
        <v>-11.4</v>
      </c>
      <c r="K14" s="9" t="str">
        <f t="shared" si="0"/>
        <v>Yes</v>
      </c>
    </row>
    <row r="15" spans="1:11" ht="14.25" customHeight="1" x14ac:dyDescent="0.25">
      <c r="A15" s="3" t="s">
        <v>442</v>
      </c>
      <c r="B15" s="33" t="s">
        <v>213</v>
      </c>
      <c r="C15" s="9">
        <v>0.19176659300000001</v>
      </c>
      <c r="D15" s="9" t="str">
        <f>IF($B15="N/A","N/A",IF(C15&gt;15,"No",IF(C15&lt;-15,"No","Yes")))</f>
        <v>N/A</v>
      </c>
      <c r="E15" s="9">
        <v>0.1003271707</v>
      </c>
      <c r="F15" s="9" t="str">
        <f>IF($B15="N/A","N/A",IF(E15&gt;15,"No",IF(E15&lt;-15,"No","Yes")))</f>
        <v>N/A</v>
      </c>
      <c r="G15" s="9">
        <v>0.13670561170000001</v>
      </c>
      <c r="H15" s="9" t="str">
        <f>IF($B15="N/A","N/A",IF(G15&gt;15,"No",IF(G15&lt;-15,"No","Yes")))</f>
        <v>N/A</v>
      </c>
      <c r="I15" s="10">
        <v>-47.7</v>
      </c>
      <c r="J15" s="10">
        <v>36.26</v>
      </c>
      <c r="K15" s="9" t="str">
        <f t="shared" si="0"/>
        <v>No</v>
      </c>
    </row>
    <row r="16" spans="1:11" ht="12.75" customHeight="1" x14ac:dyDescent="0.25">
      <c r="A16" s="3" t="s">
        <v>859</v>
      </c>
      <c r="B16" s="33" t="s">
        <v>213</v>
      </c>
      <c r="C16" s="35">
        <v>217.16258056999999</v>
      </c>
      <c r="D16" s="9" t="str">
        <f>IF($B16="N/A","N/A",IF(C16&gt;15,"No",IF(C16&lt;-15,"No","Yes")))</f>
        <v>N/A</v>
      </c>
      <c r="E16" s="35">
        <v>219.64335424999999</v>
      </c>
      <c r="F16" s="9" t="str">
        <f>IF($B16="N/A","N/A",IF(E16&gt;15,"No",IF(E16&lt;-15,"No","Yes")))</f>
        <v>N/A</v>
      </c>
      <c r="G16" s="35">
        <v>108.01077098</v>
      </c>
      <c r="H16" s="9" t="str">
        <f>IF($B16="N/A","N/A",IF(G16&gt;15,"No",IF(G16&lt;-15,"No","Yes")))</f>
        <v>N/A</v>
      </c>
      <c r="I16" s="10">
        <v>1.1419999999999999</v>
      </c>
      <c r="J16" s="10">
        <v>-50.8</v>
      </c>
      <c r="K16" s="9" t="str">
        <f t="shared" si="0"/>
        <v>No</v>
      </c>
    </row>
    <row r="17" spans="1:11" x14ac:dyDescent="0.25">
      <c r="A17" s="3" t="s">
        <v>131</v>
      </c>
      <c r="B17" s="33" t="s">
        <v>213</v>
      </c>
      <c r="C17" s="34">
        <v>9128</v>
      </c>
      <c r="D17" s="9" t="str">
        <f>IF($B17="N/A","N/A",IF(C17&gt;15,"No",IF(C17&lt;-15,"No","Yes")))</f>
        <v>N/A</v>
      </c>
      <c r="E17" s="34">
        <v>16324</v>
      </c>
      <c r="F17" s="9" t="str">
        <f>IF($B17="N/A","N/A",IF(E17&gt;15,"No",IF(E17&lt;-15,"No","Yes")))</f>
        <v>N/A</v>
      </c>
      <c r="G17" s="34">
        <v>23162</v>
      </c>
      <c r="H17" s="9" t="str">
        <f>IF($B17="N/A","N/A",IF(G17&gt;15,"No",IF(G17&lt;-15,"No","Yes")))</f>
        <v>N/A</v>
      </c>
      <c r="I17" s="10">
        <v>78.83</v>
      </c>
      <c r="J17" s="10">
        <v>41.89</v>
      </c>
      <c r="K17" s="9" t="str">
        <f t="shared" si="0"/>
        <v>No</v>
      </c>
    </row>
    <row r="18" spans="1:11" x14ac:dyDescent="0.25">
      <c r="A18" s="3" t="s">
        <v>346</v>
      </c>
      <c r="B18" s="33" t="s">
        <v>213</v>
      </c>
      <c r="C18" s="8">
        <v>3.9770585400000003E-2</v>
      </c>
      <c r="D18" s="9" t="str">
        <f>IF($B18="N/A","N/A",IF(C18&gt;15,"No",IF(C18&lt;-15,"No","Yes")))</f>
        <v>N/A</v>
      </c>
      <c r="E18" s="8">
        <v>6.8937837000000002E-2</v>
      </c>
      <c r="F18" s="9" t="str">
        <f>IF($B18="N/A","N/A",IF(E18&gt;15,"No",IF(E18&lt;-15,"No","Yes")))</f>
        <v>N/A</v>
      </c>
      <c r="G18" s="8">
        <v>9.8298442200000002E-2</v>
      </c>
      <c r="H18" s="9" t="str">
        <f>IF($B18="N/A","N/A",IF(G18&gt;15,"No",IF(G18&lt;-15,"No","Yes")))</f>
        <v>N/A</v>
      </c>
      <c r="I18" s="10">
        <v>73.34</v>
      </c>
      <c r="J18" s="10">
        <v>42.59</v>
      </c>
      <c r="K18" s="9" t="str">
        <f t="shared" si="0"/>
        <v>No</v>
      </c>
    </row>
    <row r="19" spans="1:11" ht="27.75" customHeight="1" x14ac:dyDescent="0.25">
      <c r="A19" s="3" t="s">
        <v>838</v>
      </c>
      <c r="B19" s="33" t="s">
        <v>213</v>
      </c>
      <c r="C19" s="35">
        <v>40.538562663999997</v>
      </c>
      <c r="D19" s="9" t="str">
        <f>IF($B19="N/A","N/A",IF(C19&gt;60,"No",IF(C19&lt;15,"No","Yes")))</f>
        <v>N/A</v>
      </c>
      <c r="E19" s="35">
        <v>43.077248222999998</v>
      </c>
      <c r="F19" s="9" t="str">
        <f>IF($B19="N/A","N/A",IF(E19&gt;60,"No",IF(E19&lt;15,"No","Yes")))</f>
        <v>N/A</v>
      </c>
      <c r="G19" s="35">
        <v>39.434116224999997</v>
      </c>
      <c r="H19" s="9" t="str">
        <f>IF($B19="N/A","N/A",IF(G19&gt;60,"No",IF(G19&lt;15,"No","Yes")))</f>
        <v>N/A</v>
      </c>
      <c r="I19" s="10">
        <v>6.2619999999999996</v>
      </c>
      <c r="J19" s="10">
        <v>-8.4600000000000009</v>
      </c>
      <c r="K19" s="9" t="str">
        <f t="shared" si="0"/>
        <v>Yes</v>
      </c>
    </row>
    <row r="20" spans="1:11" x14ac:dyDescent="0.25">
      <c r="A20" s="3" t="s">
        <v>27</v>
      </c>
      <c r="B20" s="33" t="s">
        <v>217</v>
      </c>
      <c r="C20" s="34">
        <v>26</v>
      </c>
      <c r="D20" s="9" t="str">
        <f>IF($B20="N/A","N/A",IF(C20="N/A","N/A",IF(C20=0,"Yes","No")))</f>
        <v>No</v>
      </c>
      <c r="E20" s="34">
        <v>19</v>
      </c>
      <c r="F20" s="9" t="str">
        <f>IF($B20="N/A","N/A",IF(E20="N/A","N/A",IF(E20=0,"Yes","No")))</f>
        <v>No</v>
      </c>
      <c r="G20" s="34">
        <v>11</v>
      </c>
      <c r="H20" s="9" t="str">
        <f>IF($B20="N/A","N/A",IF(G20=0,"Yes","No"))</f>
        <v>No</v>
      </c>
      <c r="I20" s="10">
        <v>-26.9</v>
      </c>
      <c r="J20" s="10">
        <v>-89.5</v>
      </c>
      <c r="K20" s="9" t="str">
        <f t="shared" si="0"/>
        <v>No</v>
      </c>
    </row>
    <row r="21" spans="1:11" x14ac:dyDescent="0.25">
      <c r="A21" s="3" t="s">
        <v>839</v>
      </c>
      <c r="B21" s="33" t="s">
        <v>213</v>
      </c>
      <c r="C21" s="9">
        <v>0</v>
      </c>
      <c r="D21" s="9" t="str">
        <f>IF($B21="N/A","N/A",IF(C21&gt;15,"No",IF(C21&lt;-15,"No","Yes")))</f>
        <v>N/A</v>
      </c>
      <c r="E21" s="9">
        <v>1.6892400000000001E-5</v>
      </c>
      <c r="F21" s="9" t="str">
        <f>IF($B21="N/A","N/A",IF(E21&gt;15,"No",IF(E21&lt;-15,"No","Yes")))</f>
        <v>N/A</v>
      </c>
      <c r="G21" s="9">
        <v>3.3951600000000002E-5</v>
      </c>
      <c r="H21" s="9" t="str">
        <f>IF($B21="N/A","N/A",IF(G21&gt;15,"No",IF(G21&lt;-15,"No","Yes")))</f>
        <v>N/A</v>
      </c>
      <c r="I21" s="10" t="s">
        <v>1744</v>
      </c>
      <c r="J21" s="10">
        <v>101</v>
      </c>
      <c r="K21" s="9" t="str">
        <f t="shared" si="0"/>
        <v>No</v>
      </c>
    </row>
    <row r="22" spans="1:11" x14ac:dyDescent="0.25">
      <c r="A22" s="3" t="s">
        <v>1699</v>
      </c>
      <c r="B22" s="33" t="s">
        <v>213</v>
      </c>
      <c r="C22" s="80">
        <v>0</v>
      </c>
      <c r="D22" s="9" t="str">
        <f>IF($B22="N/A","N/A",IF(C22&gt;15,"No",IF(C22&lt;-15,"No","Yes")))</f>
        <v>N/A</v>
      </c>
      <c r="E22" s="80">
        <v>0</v>
      </c>
      <c r="F22" s="9" t="str">
        <f>IF($B22="N/A","N/A",IF(E22&gt;15,"No",IF(E22&lt;-15,"No","Yes")))</f>
        <v>N/A</v>
      </c>
      <c r="G22" s="80">
        <v>0</v>
      </c>
      <c r="H22" s="9" t="str">
        <f>IF($B22="N/A","N/A",IF(G22&gt;15,"No",IF(G22&lt;-15,"No","Yes")))</f>
        <v>N/A</v>
      </c>
      <c r="I22" s="10" t="s">
        <v>1744</v>
      </c>
      <c r="J22" s="10" t="s">
        <v>1744</v>
      </c>
      <c r="K22" s="9" t="str">
        <f t="shared" si="0"/>
        <v>N/A</v>
      </c>
    </row>
    <row r="23" spans="1:11" ht="12" customHeight="1" x14ac:dyDescent="0.25">
      <c r="A23" s="140" t="s">
        <v>1632</v>
      </c>
      <c r="B23" s="141"/>
      <c r="C23" s="141"/>
      <c r="D23" s="141"/>
      <c r="E23" s="141"/>
      <c r="F23" s="141"/>
      <c r="G23" s="141"/>
      <c r="H23" s="141"/>
      <c r="I23" s="141"/>
      <c r="J23" s="141"/>
      <c r="K23" s="142"/>
    </row>
    <row r="24" spans="1:11" x14ac:dyDescent="0.25">
      <c r="A24" s="133" t="s">
        <v>1630</v>
      </c>
      <c r="B24" s="134"/>
      <c r="C24" s="134"/>
      <c r="D24" s="134"/>
      <c r="E24" s="134"/>
      <c r="F24" s="134"/>
      <c r="G24" s="134"/>
      <c r="H24" s="134"/>
      <c r="I24" s="134"/>
      <c r="J24" s="134"/>
      <c r="K24" s="135"/>
    </row>
    <row r="25" spans="1:11" x14ac:dyDescent="0.25">
      <c r="A25" s="136" t="s">
        <v>1731</v>
      </c>
      <c r="B25" s="136"/>
      <c r="C25" s="136"/>
      <c r="D25" s="136"/>
      <c r="E25" s="136"/>
      <c r="F25" s="136"/>
      <c r="G25" s="136"/>
      <c r="H25" s="136"/>
      <c r="I25" s="136"/>
      <c r="J25" s="136"/>
      <c r="K25" s="137"/>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1726</v>
      </c>
      <c r="B1" s="125"/>
      <c r="C1" s="125"/>
      <c r="D1" s="125"/>
      <c r="E1" s="125"/>
      <c r="F1" s="125"/>
      <c r="G1" s="125"/>
      <c r="H1" s="125"/>
      <c r="I1" s="125"/>
      <c r="J1" s="125"/>
      <c r="K1" s="126"/>
    </row>
    <row r="2" spans="1:11" ht="13" x14ac:dyDescent="0.3">
      <c r="A2" s="130" t="s">
        <v>1587</v>
      </c>
      <c r="B2" s="131"/>
      <c r="C2" s="131"/>
      <c r="D2" s="131"/>
      <c r="E2" s="131"/>
      <c r="F2" s="131"/>
      <c r="G2" s="131"/>
      <c r="H2" s="131"/>
      <c r="I2" s="131"/>
      <c r="J2" s="131"/>
      <c r="K2" s="132"/>
    </row>
    <row r="3" spans="1:11" ht="13" x14ac:dyDescent="0.3">
      <c r="A3" s="130" t="s">
        <v>1743</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5.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3" t="s">
        <v>12</v>
      </c>
      <c r="B6" s="33" t="s">
        <v>213</v>
      </c>
      <c r="C6" s="34">
        <v>8656878</v>
      </c>
      <c r="D6" s="9" t="str">
        <f>IF($B6="N/A","N/A",IF(C6&gt;15,"No",IF(C6&lt;-15,"No","Yes")))</f>
        <v>N/A</v>
      </c>
      <c r="E6" s="34">
        <v>8736417</v>
      </c>
      <c r="F6" s="9" t="str">
        <f>IF($B6="N/A","N/A",IF(E6&gt;15,"No",IF(E6&lt;-15,"No","Yes")))</f>
        <v>N/A</v>
      </c>
      <c r="G6" s="34">
        <v>7742184</v>
      </c>
      <c r="H6" s="9" t="str">
        <f>IF($B6="N/A","N/A",IF(G6&gt;15,"No",IF(G6&lt;-15,"No","Yes")))</f>
        <v>N/A</v>
      </c>
      <c r="I6" s="10">
        <v>0.91879999999999995</v>
      </c>
      <c r="J6" s="10">
        <v>-11.4</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1744</v>
      </c>
      <c r="J8" s="10" t="s">
        <v>1744</v>
      </c>
      <c r="K8" s="9" t="str">
        <f t="shared" si="0"/>
        <v>N/A</v>
      </c>
    </row>
    <row r="9" spans="1:11" x14ac:dyDescent="0.25">
      <c r="A9" s="3" t="s">
        <v>851</v>
      </c>
      <c r="B9" s="33" t="s">
        <v>271</v>
      </c>
      <c r="C9" s="35">
        <v>85.489816652000002</v>
      </c>
      <c r="D9" s="9" t="str">
        <f>IF($B9="N/A","N/A",IF(C9&gt;60,"No",IF(C9&lt;15,"No","Yes")))</f>
        <v>No</v>
      </c>
      <c r="E9" s="35">
        <v>80.985359673000005</v>
      </c>
      <c r="F9" s="9" t="str">
        <f>IF($B9="N/A","N/A",IF(E9&gt;60,"No",IF(E9&lt;15,"No","Yes")))</f>
        <v>No</v>
      </c>
      <c r="G9" s="35">
        <v>85.654918172999999</v>
      </c>
      <c r="H9" s="9" t="str">
        <f>IF($B9="N/A","N/A",IF(G9&gt;60,"No",IF(G9&lt;15,"No","Yes")))</f>
        <v>No</v>
      </c>
      <c r="I9" s="10">
        <v>-5.27</v>
      </c>
      <c r="J9" s="10">
        <v>5.766</v>
      </c>
      <c r="K9" s="9" t="str">
        <f t="shared" si="0"/>
        <v>Yes</v>
      </c>
    </row>
    <row r="10" spans="1:11" x14ac:dyDescent="0.25">
      <c r="A10" s="3" t="s">
        <v>14</v>
      </c>
      <c r="B10" s="33" t="s">
        <v>272</v>
      </c>
      <c r="C10" s="9">
        <v>4.1872023608999998</v>
      </c>
      <c r="D10" s="9" t="str">
        <f>IF($B10="N/A","N/A",IF(C10&gt;15,"No",IF(C10&lt;=0,"No","Yes")))</f>
        <v>Yes</v>
      </c>
      <c r="E10" s="9">
        <v>4.3006875702</v>
      </c>
      <c r="F10" s="9" t="str">
        <f>IF($B10="N/A","N/A",IF(E10&gt;15,"No",IF(E10&lt;=0,"No","Yes")))</f>
        <v>Yes</v>
      </c>
      <c r="G10" s="9">
        <v>4.6956776021</v>
      </c>
      <c r="H10" s="9" t="str">
        <f>IF($B10="N/A","N/A",IF(G10&gt;15,"No",IF(G10&lt;=0,"No","Yes")))</f>
        <v>Yes</v>
      </c>
      <c r="I10" s="10">
        <v>2.71</v>
      </c>
      <c r="J10" s="10">
        <v>9.1839999999999993</v>
      </c>
      <c r="K10" s="9" t="str">
        <f t="shared" si="0"/>
        <v>Yes</v>
      </c>
    </row>
    <row r="11" spans="1:11" x14ac:dyDescent="0.25">
      <c r="A11" s="3" t="s">
        <v>874</v>
      </c>
      <c r="B11" s="33" t="s">
        <v>213</v>
      </c>
      <c r="C11" s="35">
        <v>157.39306887999999</v>
      </c>
      <c r="D11" s="9" t="str">
        <f>IF($B11="N/A","N/A",IF(C11&gt;15,"No",IF(C11&lt;-15,"No","Yes")))</f>
        <v>N/A</v>
      </c>
      <c r="E11" s="35">
        <v>163.78597701999999</v>
      </c>
      <c r="F11" s="9" t="str">
        <f>IF($B11="N/A","N/A",IF(E11&gt;15,"No",IF(E11&lt;-15,"No","Yes")))</f>
        <v>N/A</v>
      </c>
      <c r="G11" s="35">
        <v>249.95986775</v>
      </c>
      <c r="H11" s="9" t="str">
        <f>IF($B11="N/A","N/A",IF(G11&gt;15,"No",IF(G11&lt;-15,"No","Yes")))</f>
        <v>N/A</v>
      </c>
      <c r="I11" s="10">
        <v>4.0620000000000003</v>
      </c>
      <c r="J11" s="10">
        <v>52.61</v>
      </c>
      <c r="K11" s="9" t="str">
        <f t="shared" si="0"/>
        <v>No</v>
      </c>
    </row>
    <row r="12" spans="1:11" x14ac:dyDescent="0.25">
      <c r="A12" s="3" t="s">
        <v>936</v>
      </c>
      <c r="B12" s="33" t="s">
        <v>213</v>
      </c>
      <c r="C12" s="9">
        <v>0.52024528940000003</v>
      </c>
      <c r="D12" s="9" t="str">
        <f>IF($B12="N/A","N/A",IF(C12&gt;15,"No",IF(C12&lt;-15,"No","Yes")))</f>
        <v>N/A</v>
      </c>
      <c r="E12" s="9">
        <v>0.71390823029999995</v>
      </c>
      <c r="F12" s="9" t="str">
        <f>IF($B12="N/A","N/A",IF(E12&gt;15,"No",IF(E12&lt;-15,"No","Yes")))</f>
        <v>N/A</v>
      </c>
      <c r="G12" s="9">
        <v>0.65109534979999995</v>
      </c>
      <c r="H12" s="9" t="str">
        <f>IF($B12="N/A","N/A",IF(G12&gt;15,"No",IF(G12&lt;-15,"No","Yes")))</f>
        <v>N/A</v>
      </c>
      <c r="I12" s="10">
        <v>37.229999999999997</v>
      </c>
      <c r="J12" s="10">
        <v>-8.8000000000000007</v>
      </c>
      <c r="K12" s="9" t="str">
        <f t="shared" si="0"/>
        <v>Yes</v>
      </c>
    </row>
    <row r="13" spans="1:11" x14ac:dyDescent="0.25">
      <c r="A13" s="3" t="s">
        <v>51</v>
      </c>
      <c r="B13" s="33"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274</v>
      </c>
      <c r="C14" s="9">
        <v>0</v>
      </c>
      <c r="D14" s="9" t="str">
        <f>IF($B14="N/A","N/A",IF(C14&gt;6,"No",IF(C14&lt;=0,"No","Yes")))</f>
        <v>No</v>
      </c>
      <c r="E14" s="9">
        <v>0</v>
      </c>
      <c r="F14" s="9" t="str">
        <f>IF($B14="N/A","N/A",IF(E14&gt;6,"No",IF(E14&lt;=0,"No","Yes")))</f>
        <v>No</v>
      </c>
      <c r="G14" s="9">
        <v>0</v>
      </c>
      <c r="H14" s="9" t="str">
        <f>IF($B14="N/A","N/A",IF(G14&gt;6,"No",IF(G14&lt;=0,"No","Yes")))</f>
        <v>No</v>
      </c>
      <c r="I14" s="10" t="s">
        <v>1744</v>
      </c>
      <c r="J14" s="10" t="s">
        <v>1744</v>
      </c>
      <c r="K14" s="9" t="str">
        <f t="shared" si="0"/>
        <v>N/A</v>
      </c>
    </row>
    <row r="15" spans="1:11" x14ac:dyDescent="0.25">
      <c r="A15" s="3" t="s">
        <v>164</v>
      </c>
      <c r="B15" s="33" t="s">
        <v>213</v>
      </c>
      <c r="C15" s="9">
        <v>99.286948482</v>
      </c>
      <c r="D15" s="9" t="str">
        <f>IF($B15="N/A","N/A",IF(C15&gt;15,"No",IF(C15&lt;-15,"No","Yes")))</f>
        <v>N/A</v>
      </c>
      <c r="E15" s="9">
        <v>99.271932647</v>
      </c>
      <c r="F15" s="9" t="str">
        <f>IF($B15="N/A","N/A",IF(E15&gt;15,"No",IF(E15&lt;-15,"No","Yes")))</f>
        <v>N/A</v>
      </c>
      <c r="G15" s="9">
        <v>99.122469835000004</v>
      </c>
      <c r="H15" s="9" t="str">
        <f>IF($B15="N/A","N/A",IF(G15&gt;15,"No",IF(G15&lt;-15,"No","Yes")))</f>
        <v>N/A</v>
      </c>
      <c r="I15" s="10">
        <v>-1.4999999999999999E-2</v>
      </c>
      <c r="J15" s="10">
        <v>-0.151</v>
      </c>
      <c r="K15" s="9" t="str">
        <f t="shared" si="0"/>
        <v>Yes</v>
      </c>
    </row>
    <row r="16" spans="1:11" x14ac:dyDescent="0.25">
      <c r="A16" s="3" t="s">
        <v>165</v>
      </c>
      <c r="B16" s="33" t="s">
        <v>275</v>
      </c>
      <c r="C16" s="9">
        <v>0</v>
      </c>
      <c r="D16" s="9" t="str">
        <f>IF($B16="N/A","N/A",IF(C16&gt;98,"Yes","No"))</f>
        <v>No</v>
      </c>
      <c r="E16" s="9">
        <v>1.55784688E-2</v>
      </c>
      <c r="F16" s="9" t="str">
        <f>IF($B16="N/A","N/A",IF(E16&gt;98,"Yes","No"))</f>
        <v>No</v>
      </c>
      <c r="G16" s="9">
        <v>48.762222649000002</v>
      </c>
      <c r="H16" s="9" t="str">
        <f>IF($B16="N/A","N/A",IF(G16&gt;98,"Yes","No"))</f>
        <v>No</v>
      </c>
      <c r="I16" s="10" t="s">
        <v>1744</v>
      </c>
      <c r="J16" s="10">
        <v>313000</v>
      </c>
      <c r="K16" s="9" t="str">
        <f t="shared" si="0"/>
        <v>No</v>
      </c>
    </row>
    <row r="17" spans="1:11" x14ac:dyDescent="0.25">
      <c r="A17" s="3" t="s">
        <v>21</v>
      </c>
      <c r="B17" s="33" t="s">
        <v>275</v>
      </c>
      <c r="C17" s="9">
        <v>99.953690002000002</v>
      </c>
      <c r="D17" s="9" t="str">
        <f>IF($B17="N/A","N/A",IF(C17&gt;98,"Yes","No"))</f>
        <v>Yes</v>
      </c>
      <c r="E17" s="9">
        <v>99.971864896</v>
      </c>
      <c r="F17" s="9" t="str">
        <f>IF($B17="N/A","N/A",IF(E17&gt;98,"Yes","No"))</f>
        <v>Yes</v>
      </c>
      <c r="G17" s="9">
        <v>99.979179001999995</v>
      </c>
      <c r="H17" s="9" t="str">
        <f>IF($B17="N/A","N/A",IF(G17&gt;98,"Yes","No"))</f>
        <v>Yes</v>
      </c>
      <c r="I17" s="10">
        <v>1.8200000000000001E-2</v>
      </c>
      <c r="J17" s="10">
        <v>7.3000000000000001E-3</v>
      </c>
      <c r="K17" s="9" t="str">
        <f t="shared" si="0"/>
        <v>Yes</v>
      </c>
    </row>
    <row r="18" spans="1:11" x14ac:dyDescent="0.25">
      <c r="A18" s="3" t="s">
        <v>53</v>
      </c>
      <c r="B18" s="33" t="s">
        <v>275</v>
      </c>
      <c r="C18" s="9">
        <v>99.999988447999996</v>
      </c>
      <c r="D18" s="9" t="str">
        <f>IF($B18="N/A","N/A",IF(C18&gt;98,"Yes","No"))</f>
        <v>Yes</v>
      </c>
      <c r="E18" s="9">
        <v>99.999965661000005</v>
      </c>
      <c r="F18" s="9" t="str">
        <f>IF($B18="N/A","N/A",IF(E18&gt;98,"Yes","No"))</f>
        <v>Yes</v>
      </c>
      <c r="G18" s="9">
        <v>99.999987083999997</v>
      </c>
      <c r="H18" s="9" t="str">
        <f>IF($B18="N/A","N/A",IF(G18&gt;98,"Yes","No"))</f>
        <v>Yes</v>
      </c>
      <c r="I18" s="10">
        <v>0</v>
      </c>
      <c r="J18" s="10">
        <v>0</v>
      </c>
      <c r="K18" s="9" t="str">
        <f t="shared" si="0"/>
        <v>Yes</v>
      </c>
    </row>
    <row r="19" spans="1:11" ht="12.75" customHeight="1" x14ac:dyDescent="0.25">
      <c r="A19" s="3" t="s">
        <v>675</v>
      </c>
      <c r="B19" s="33" t="s">
        <v>223</v>
      </c>
      <c r="C19" s="9">
        <v>99.759058635000002</v>
      </c>
      <c r="D19" s="9" t="str">
        <f>IF($B19="N/A","N/A",IF(C19&gt;100,"No",IF(C19&lt;98,"No","Yes")))</f>
        <v>Yes</v>
      </c>
      <c r="E19" s="9">
        <v>99.292467380999994</v>
      </c>
      <c r="F19" s="9" t="str">
        <f>IF($B19="N/A","N/A",IF(E19&gt;100,"No",IF(E19&lt;98,"No","Yes")))</f>
        <v>Yes</v>
      </c>
      <c r="G19" s="9">
        <v>99.423483090000005</v>
      </c>
      <c r="H19" s="9" t="str">
        <f>IF($B19="N/A","N/A",IF(G19&gt;100,"No",IF(G19&lt;98,"No","Yes")))</f>
        <v>Yes</v>
      </c>
      <c r="I19" s="10">
        <v>-0.46800000000000003</v>
      </c>
      <c r="J19" s="10">
        <v>0.13189999999999999</v>
      </c>
      <c r="K19" s="9" t="str">
        <f>IF(J19="Div by 0", "N/A", IF(J19="N/A","N/A", IF(J19&gt;30, "No", IF(J19&lt;-30, "No", "Yes"))))</f>
        <v>Yes</v>
      </c>
    </row>
    <row r="20" spans="1:11" x14ac:dyDescent="0.25">
      <c r="A20" s="3" t="s">
        <v>676</v>
      </c>
      <c r="B20" s="33" t="s">
        <v>223</v>
      </c>
      <c r="C20" s="9">
        <v>99.973350670000002</v>
      </c>
      <c r="D20" s="9" t="str">
        <f>IF($B20="N/A","N/A",IF(C20&gt;100,"No",IF(C20&lt;98,"No","Yes")))</f>
        <v>Yes</v>
      </c>
      <c r="E20" s="9">
        <v>99.829918832999994</v>
      </c>
      <c r="F20" s="9" t="str">
        <f>IF($B20="N/A","N/A",IF(E20&gt;100,"No",IF(E20&lt;98,"No","Yes")))</f>
        <v>Yes</v>
      </c>
      <c r="G20" s="9">
        <v>99.850248973999996</v>
      </c>
      <c r="H20" s="9" t="str">
        <f>IF($B20="N/A","N/A",IF(G20&gt;100,"No",IF(G20&lt;98,"No","Yes")))</f>
        <v>Yes</v>
      </c>
      <c r="I20" s="10">
        <v>-0.14299999999999999</v>
      </c>
      <c r="J20" s="10">
        <v>2.0400000000000001E-2</v>
      </c>
      <c r="K20" s="9" t="str">
        <f>IF(J20="Div by 0", "N/A", IF(J20="N/A","N/A", IF(J20&gt;30, "No", IF(J20&lt;-30, "No", "Yes"))))</f>
        <v>Yes</v>
      </c>
    </row>
    <row r="21" spans="1:11" x14ac:dyDescent="0.25">
      <c r="A21" s="3" t="s">
        <v>677</v>
      </c>
      <c r="B21" s="33" t="s">
        <v>223</v>
      </c>
      <c r="C21" s="9">
        <v>99.973350670000002</v>
      </c>
      <c r="D21" s="9" t="str">
        <f>IF($B21="N/A","N/A",IF(C21&gt;100,"No",IF(C21&lt;98,"No","Yes")))</f>
        <v>Yes</v>
      </c>
      <c r="E21" s="9">
        <v>99.829918832999994</v>
      </c>
      <c r="F21" s="9" t="str">
        <f>IF($B21="N/A","N/A",IF(E21&gt;100,"No",IF(E21&lt;98,"No","Yes")))</f>
        <v>Yes</v>
      </c>
      <c r="G21" s="9">
        <v>99.850248973999996</v>
      </c>
      <c r="H21" s="9" t="str">
        <f>IF($B21="N/A","N/A",IF(G21&gt;100,"No",IF(G21&lt;98,"No","Yes")))</f>
        <v>Yes</v>
      </c>
      <c r="I21" s="10">
        <v>-0.14299999999999999</v>
      </c>
      <c r="J21" s="10">
        <v>2.0400000000000001E-2</v>
      </c>
      <c r="K21" s="9" t="str">
        <f>IF(J21="Div by 0", "N/A", IF(J21="N/A","N/A", IF(J21&gt;30, "No", IF(J21&lt;-30, "No", "Yes"))))</f>
        <v>Yes</v>
      </c>
    </row>
    <row r="22" spans="1:11" ht="15" customHeight="1" x14ac:dyDescent="0.25">
      <c r="A22" s="3" t="s">
        <v>1700</v>
      </c>
      <c r="B22" s="33" t="s">
        <v>213</v>
      </c>
      <c r="C22" s="9">
        <v>64.842983810000007</v>
      </c>
      <c r="D22" s="9" t="str">
        <f>IF($B22="N/A","N/A",IF(C22&gt;15,"No",IF(C22&lt;-15,"No","Yes")))</f>
        <v>N/A</v>
      </c>
      <c r="E22" s="9">
        <v>61.807088649999997</v>
      </c>
      <c r="F22" s="9" t="str">
        <f>IF($B22="N/A","N/A",IF(E22&gt;15,"No",IF(E22&lt;-15,"No","Yes")))</f>
        <v>N/A</v>
      </c>
      <c r="G22" s="9">
        <v>57.778619055999997</v>
      </c>
      <c r="H22" s="9" t="str">
        <f>IF($B22="N/A","N/A",IF(G22&gt;15,"No",IF(G22&lt;-15,"No","Yes")))</f>
        <v>N/A</v>
      </c>
      <c r="I22" s="10">
        <v>-4.68</v>
      </c>
      <c r="J22" s="10">
        <v>-6.52</v>
      </c>
      <c r="K22" s="9" t="str">
        <f t="shared" ref="K22:K31" si="1">IF(J22="Div by 0", "N/A", IF(J22="N/A","N/A", IF(J22&gt;30, "No", IF(J22&lt;-30, "No", "Yes"))))</f>
        <v>Yes</v>
      </c>
    </row>
    <row r="23" spans="1:11" x14ac:dyDescent="0.25">
      <c r="A23" s="3" t="s">
        <v>937</v>
      </c>
      <c r="B23" s="33" t="s">
        <v>213</v>
      </c>
      <c r="C23" s="9">
        <v>35.104468378</v>
      </c>
      <c r="D23" s="9" t="str">
        <f>IF($B23="N/A","N/A",IF(C23&gt;15,"No",IF(C23&lt;-15,"No","Yes")))</f>
        <v>N/A</v>
      </c>
      <c r="E23" s="9">
        <v>37.943369689999997</v>
      </c>
      <c r="F23" s="9" t="str">
        <f>IF($B23="N/A","N/A",IF(E23&gt;15,"No",IF(E23&lt;-15,"No","Yes")))</f>
        <v>N/A</v>
      </c>
      <c r="G23" s="9">
        <v>41.948938439000003</v>
      </c>
      <c r="H23" s="9" t="str">
        <f>IF($B23="N/A","N/A",IF(G23&gt;15,"No",IF(G23&lt;-15,"No","Yes")))</f>
        <v>N/A</v>
      </c>
      <c r="I23" s="10">
        <v>8.0869999999999997</v>
      </c>
      <c r="J23" s="10">
        <v>10.56</v>
      </c>
      <c r="K23" s="9" t="str">
        <f t="shared" si="1"/>
        <v>Yes</v>
      </c>
    </row>
    <row r="24" spans="1:11" ht="25" x14ac:dyDescent="0.25">
      <c r="A24" s="3" t="s">
        <v>938</v>
      </c>
      <c r="B24" s="33" t="s">
        <v>213</v>
      </c>
      <c r="C24" s="9">
        <v>9.0101769999999996E-4</v>
      </c>
      <c r="D24" s="9" t="str">
        <f>IF($B24="N/A","N/A",IF(C24&gt;15,"No",IF(C24&lt;-15,"No","Yes")))</f>
        <v>N/A</v>
      </c>
      <c r="E24" s="9">
        <v>5.1245264499999998E-2</v>
      </c>
      <c r="F24" s="9" t="str">
        <f>IF($B24="N/A","N/A",IF(E24&gt;15,"No",IF(E24&lt;-15,"No","Yes")))</f>
        <v>N/A</v>
      </c>
      <c r="G24" s="9">
        <v>9.4805290099999995E-2</v>
      </c>
      <c r="H24" s="9" t="str">
        <f>IF($B24="N/A","N/A",IF(G24&gt;15,"No",IF(G24&lt;-15,"No","Yes")))</f>
        <v>N/A</v>
      </c>
      <c r="I24" s="10">
        <v>5587</v>
      </c>
      <c r="J24" s="10">
        <v>85</v>
      </c>
      <c r="K24" s="9" t="str">
        <f t="shared" si="1"/>
        <v>No</v>
      </c>
    </row>
    <row r="25" spans="1:11" x14ac:dyDescent="0.25">
      <c r="A25" s="3" t="s">
        <v>166</v>
      </c>
      <c r="B25" s="33" t="s">
        <v>213</v>
      </c>
      <c r="C25" s="9">
        <v>99.973350670000002</v>
      </c>
      <c r="D25" s="9" t="str">
        <f t="shared" ref="D25:D27" si="2">IF($B25="N/A","N/A",IF(C25&gt;15,"No",IF(C25&lt;-15,"No","Yes")))</f>
        <v>N/A</v>
      </c>
      <c r="E25" s="9">
        <v>99.829918832999994</v>
      </c>
      <c r="F25" s="9" t="str">
        <f t="shared" ref="F25:F27" si="3">IF($B25="N/A","N/A",IF(E25&gt;15,"No",IF(E25&lt;-15,"No","Yes")))</f>
        <v>N/A</v>
      </c>
      <c r="G25" s="9">
        <v>99.850248973999996</v>
      </c>
      <c r="H25" s="9" t="str">
        <f t="shared" ref="H25:H27" si="4">IF($B25="N/A","N/A",IF(G25&gt;15,"No",IF(G25&lt;-15,"No","Yes")))</f>
        <v>N/A</v>
      </c>
      <c r="I25" s="10">
        <v>-0.14299999999999999</v>
      </c>
      <c r="J25" s="10">
        <v>2.0400000000000001E-2</v>
      </c>
      <c r="K25" s="9" t="str">
        <f t="shared" si="1"/>
        <v>Yes</v>
      </c>
    </row>
    <row r="26" spans="1:11" x14ac:dyDescent="0.25">
      <c r="A26" s="3" t="s">
        <v>167</v>
      </c>
      <c r="B26" s="33" t="s">
        <v>213</v>
      </c>
      <c r="C26" s="9">
        <v>99.973350670000002</v>
      </c>
      <c r="D26" s="9" t="str">
        <f t="shared" si="2"/>
        <v>N/A</v>
      </c>
      <c r="E26" s="9">
        <v>99.829918832999994</v>
      </c>
      <c r="F26" s="9" t="str">
        <f t="shared" si="3"/>
        <v>N/A</v>
      </c>
      <c r="G26" s="9">
        <v>99.850248973999996</v>
      </c>
      <c r="H26" s="9" t="str">
        <f t="shared" si="4"/>
        <v>N/A</v>
      </c>
      <c r="I26" s="10">
        <v>-0.14299999999999999</v>
      </c>
      <c r="J26" s="10">
        <v>2.0400000000000001E-2</v>
      </c>
      <c r="K26" s="9" t="str">
        <f t="shared" si="1"/>
        <v>Yes</v>
      </c>
    </row>
    <row r="27" spans="1:11" x14ac:dyDescent="0.25">
      <c r="A27" s="3" t="s">
        <v>168</v>
      </c>
      <c r="B27" s="33" t="s">
        <v>213</v>
      </c>
      <c r="C27" s="9">
        <v>99.973350670000002</v>
      </c>
      <c r="D27" s="9" t="str">
        <f t="shared" si="2"/>
        <v>N/A</v>
      </c>
      <c r="E27" s="9">
        <v>99.829918832999994</v>
      </c>
      <c r="F27" s="9" t="str">
        <f t="shared" si="3"/>
        <v>N/A</v>
      </c>
      <c r="G27" s="9">
        <v>99.850248973999996</v>
      </c>
      <c r="H27" s="9" t="str">
        <f t="shared" si="4"/>
        <v>N/A</v>
      </c>
      <c r="I27" s="10">
        <v>-0.14299999999999999</v>
      </c>
      <c r="J27" s="10">
        <v>2.0400000000000001E-2</v>
      </c>
      <c r="K27" s="9" t="str">
        <f t="shared" si="1"/>
        <v>Yes</v>
      </c>
    </row>
    <row r="28" spans="1:11" x14ac:dyDescent="0.25">
      <c r="A28" s="3" t="s">
        <v>54</v>
      </c>
      <c r="B28" s="33" t="s">
        <v>213</v>
      </c>
      <c r="C28" s="9">
        <v>10.533231495000001</v>
      </c>
      <c r="D28" s="9" t="str">
        <f>IF($B28="N/A","N/A",IF(C28&gt;15,"No",IF(C28&lt;-15,"No","Yes")))</f>
        <v>N/A</v>
      </c>
      <c r="E28" s="9">
        <v>10.643104605</v>
      </c>
      <c r="F28" s="9" t="str">
        <f>IF($B28="N/A","N/A",IF(E28&gt;15,"No",IF(E28&lt;-15,"No","Yes")))</f>
        <v>N/A</v>
      </c>
      <c r="G28" s="9">
        <v>11.349097361</v>
      </c>
      <c r="H28" s="9" t="str">
        <f>IF($B28="N/A","N/A",IF(G28&gt;15,"No",IF(G28&lt;-15,"No","Yes")))</f>
        <v>N/A</v>
      </c>
      <c r="I28" s="10">
        <v>1.0429999999999999</v>
      </c>
      <c r="J28" s="10">
        <v>6.633</v>
      </c>
      <c r="K28" s="9" t="str">
        <f t="shared" si="1"/>
        <v>Yes</v>
      </c>
    </row>
    <row r="29" spans="1:11" x14ac:dyDescent="0.25">
      <c r="A29" s="3" t="s">
        <v>55</v>
      </c>
      <c r="B29" s="33" t="s">
        <v>213</v>
      </c>
      <c r="C29" s="9">
        <v>89.440119175000007</v>
      </c>
      <c r="D29" s="9" t="str">
        <f>IF($B29="N/A","N/A",IF(C29&gt;15,"No",IF(C29&lt;-15,"No","Yes")))</f>
        <v>N/A</v>
      </c>
      <c r="E29" s="9">
        <v>89.186814228000003</v>
      </c>
      <c r="F29" s="9" t="str">
        <f>IF($B29="N/A","N/A",IF(E29&gt;15,"No",IF(E29&lt;-15,"No","Yes")))</f>
        <v>N/A</v>
      </c>
      <c r="G29" s="9">
        <v>88.501151613000005</v>
      </c>
      <c r="H29" s="9" t="str">
        <f>IF($B29="N/A","N/A",IF(G29&gt;15,"No",IF(G29&lt;-15,"No","Yes")))</f>
        <v>N/A</v>
      </c>
      <c r="I29" s="10">
        <v>-0.28299999999999997</v>
      </c>
      <c r="J29" s="10">
        <v>-0.76900000000000002</v>
      </c>
      <c r="K29" s="9" t="str">
        <f t="shared" si="1"/>
        <v>Yes</v>
      </c>
    </row>
    <row r="30" spans="1:11" x14ac:dyDescent="0.25">
      <c r="A30" s="3" t="s">
        <v>56</v>
      </c>
      <c r="B30" s="33" t="s">
        <v>213</v>
      </c>
      <c r="C30" s="9">
        <v>73.495826093000005</v>
      </c>
      <c r="D30" s="9" t="str">
        <f>IF($B30="N/A","N/A",IF(C30&gt;15,"No",IF(C30&lt;-15,"No","Yes")))</f>
        <v>N/A</v>
      </c>
      <c r="E30" s="9">
        <v>78.559276646000001</v>
      </c>
      <c r="F30" s="9" t="str">
        <f>IF($B30="N/A","N/A",IF(E30&gt;15,"No",IF(E30&lt;-15,"No","Yes")))</f>
        <v>N/A</v>
      </c>
      <c r="G30" s="9">
        <v>77.020566806000005</v>
      </c>
      <c r="H30" s="9" t="str">
        <f>IF($B30="N/A","N/A",IF(G30&gt;15,"No",IF(G30&lt;-15,"No","Yes")))</f>
        <v>N/A</v>
      </c>
      <c r="I30" s="10">
        <v>6.8890000000000002</v>
      </c>
      <c r="J30" s="10">
        <v>-1.96</v>
      </c>
      <c r="K30" s="9" t="str">
        <f t="shared" si="1"/>
        <v>Yes</v>
      </c>
    </row>
    <row r="31" spans="1:11" x14ac:dyDescent="0.25">
      <c r="A31" s="3" t="s">
        <v>57</v>
      </c>
      <c r="B31" s="33" t="s">
        <v>213</v>
      </c>
      <c r="C31" s="9">
        <v>16.143383330999999</v>
      </c>
      <c r="D31" s="9" t="str">
        <f>IF($B31="N/A","N/A",IF(C31&gt;15,"No",IF(C31&lt;-15,"No","Yes")))</f>
        <v>N/A</v>
      </c>
      <c r="E31" s="9">
        <v>14.299752403999999</v>
      </c>
      <c r="F31" s="9" t="str">
        <f>IF($B31="N/A","N/A",IF(E31&gt;15,"No",IF(E31&lt;-15,"No","Yes")))</f>
        <v>N/A</v>
      </c>
      <c r="G31" s="9">
        <v>13.625496372000001</v>
      </c>
      <c r="H31" s="9" t="str">
        <f>IF($B31="N/A","N/A",IF(G31&gt;15,"No",IF(G31&lt;-15,"No","Yes")))</f>
        <v>N/A</v>
      </c>
      <c r="I31" s="10">
        <v>-11.4</v>
      </c>
      <c r="J31" s="10">
        <v>-4.72</v>
      </c>
      <c r="K31" s="9" t="str">
        <f t="shared" si="1"/>
        <v>Yes</v>
      </c>
    </row>
    <row r="32" spans="1:11" ht="12" customHeight="1" x14ac:dyDescent="0.25">
      <c r="A32" s="140" t="s">
        <v>1632</v>
      </c>
      <c r="B32" s="141"/>
      <c r="C32" s="141"/>
      <c r="D32" s="141"/>
      <c r="E32" s="141"/>
      <c r="F32" s="141"/>
      <c r="G32" s="141"/>
      <c r="H32" s="141"/>
      <c r="I32" s="141"/>
      <c r="J32" s="141"/>
      <c r="K32" s="142"/>
    </row>
    <row r="33" spans="1:11" x14ac:dyDescent="0.25">
      <c r="A33" s="133" t="s">
        <v>1630</v>
      </c>
      <c r="B33" s="134"/>
      <c r="C33" s="134"/>
      <c r="D33" s="134"/>
      <c r="E33" s="134"/>
      <c r="F33" s="134"/>
      <c r="G33" s="134"/>
      <c r="H33" s="134"/>
      <c r="I33" s="134"/>
      <c r="J33" s="134"/>
      <c r="K33" s="135"/>
    </row>
    <row r="34" spans="1:11" x14ac:dyDescent="0.25">
      <c r="A34" s="136" t="s">
        <v>1731</v>
      </c>
      <c r="B34" s="136"/>
      <c r="C34" s="136"/>
      <c r="D34" s="136"/>
      <c r="E34" s="136"/>
      <c r="F34" s="136"/>
      <c r="G34" s="136"/>
      <c r="H34" s="136"/>
      <c r="I34" s="136"/>
      <c r="J34" s="136"/>
      <c r="K34" s="137"/>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1726</v>
      </c>
      <c r="B1" s="125"/>
      <c r="C1" s="125"/>
      <c r="D1" s="125"/>
      <c r="E1" s="125"/>
      <c r="F1" s="125"/>
      <c r="G1" s="125"/>
      <c r="H1" s="125"/>
      <c r="I1" s="125"/>
      <c r="J1" s="125"/>
      <c r="K1" s="126"/>
    </row>
    <row r="2" spans="1:11" ht="13" x14ac:dyDescent="0.3">
      <c r="A2" s="130" t="s">
        <v>1588</v>
      </c>
      <c r="B2" s="131"/>
      <c r="C2" s="131"/>
      <c r="D2" s="131"/>
      <c r="E2" s="131"/>
      <c r="F2" s="131"/>
      <c r="G2" s="131"/>
      <c r="H2" s="131"/>
      <c r="I2" s="131"/>
      <c r="J2" s="131"/>
      <c r="K2" s="132"/>
    </row>
    <row r="3" spans="1:11" ht="13" x14ac:dyDescent="0.3">
      <c r="A3" s="130" t="s">
        <v>1743</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5.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2" t="s">
        <v>12</v>
      </c>
      <c r="B6" s="69" t="s">
        <v>213</v>
      </c>
      <c r="C6" s="34">
        <v>14294758</v>
      </c>
      <c r="D6" s="9" t="str">
        <f t="shared" ref="D6:F18" si="0">IF($B6="N/A","N/A",IF(C6&lt;0,"No","Yes"))</f>
        <v>N/A</v>
      </c>
      <c r="E6" s="34">
        <v>14942887</v>
      </c>
      <c r="F6" s="9" t="str">
        <f t="shared" si="0"/>
        <v>N/A</v>
      </c>
      <c r="G6" s="34">
        <v>15820753</v>
      </c>
      <c r="H6" s="9" t="str">
        <f t="shared" ref="H6:H18" si="1">IF($B6="N/A","N/A",IF(G6&lt;0,"No","Yes"))</f>
        <v>N/A</v>
      </c>
      <c r="I6" s="10">
        <v>4.5339999999999998</v>
      </c>
      <c r="J6" s="10">
        <v>5.875</v>
      </c>
      <c r="K6" s="9" t="str">
        <f t="shared" ref="K6:K18" si="2">IF(J6="Div by 0", "N/A", IF(J6="N/A","N/A", IF(J6&gt;30, "No", IF(J6&lt;-30, "No", "Yes"))))</f>
        <v>Yes</v>
      </c>
    </row>
    <row r="7" spans="1:11" x14ac:dyDescent="0.25">
      <c r="A7" s="24" t="s">
        <v>443</v>
      </c>
      <c r="B7" s="69" t="s">
        <v>213</v>
      </c>
      <c r="C7" s="9">
        <v>0.48187594360000002</v>
      </c>
      <c r="D7" s="9" t="str">
        <f t="shared" si="0"/>
        <v>N/A</v>
      </c>
      <c r="E7" s="9">
        <v>0.985003768</v>
      </c>
      <c r="F7" s="9" t="str">
        <f t="shared" si="0"/>
        <v>N/A</v>
      </c>
      <c r="G7" s="9">
        <v>1.1688065669000001</v>
      </c>
      <c r="H7" s="9" t="str">
        <f t="shared" si="1"/>
        <v>N/A</v>
      </c>
      <c r="I7" s="10">
        <v>104.4</v>
      </c>
      <c r="J7" s="10">
        <v>18.66</v>
      </c>
      <c r="K7" s="9" t="str">
        <f t="shared" si="2"/>
        <v>Yes</v>
      </c>
    </row>
    <row r="8" spans="1:11" x14ac:dyDescent="0.25">
      <c r="A8" s="24" t="s">
        <v>444</v>
      </c>
      <c r="B8" s="69" t="s">
        <v>213</v>
      </c>
      <c r="C8" s="9">
        <v>39.400792934000002</v>
      </c>
      <c r="D8" s="9" t="str">
        <f t="shared" si="0"/>
        <v>N/A</v>
      </c>
      <c r="E8" s="9">
        <v>41.216586862</v>
      </c>
      <c r="F8" s="9" t="str">
        <f t="shared" si="0"/>
        <v>N/A</v>
      </c>
      <c r="G8" s="9">
        <v>42.642755373</v>
      </c>
      <c r="H8" s="9" t="str">
        <f t="shared" si="1"/>
        <v>N/A</v>
      </c>
      <c r="I8" s="10">
        <v>4.609</v>
      </c>
      <c r="J8" s="10">
        <v>3.46</v>
      </c>
      <c r="K8" s="9" t="str">
        <f t="shared" si="2"/>
        <v>Yes</v>
      </c>
    </row>
    <row r="9" spans="1:11" x14ac:dyDescent="0.25">
      <c r="A9" s="24" t="s">
        <v>445</v>
      </c>
      <c r="B9" s="69" t="s">
        <v>213</v>
      </c>
      <c r="C9" s="9">
        <v>26.433920742000002</v>
      </c>
      <c r="D9" s="9" t="str">
        <f t="shared" si="0"/>
        <v>N/A</v>
      </c>
      <c r="E9" s="9">
        <v>26.509141105000001</v>
      </c>
      <c r="F9" s="9" t="str">
        <f t="shared" si="0"/>
        <v>N/A</v>
      </c>
      <c r="G9" s="9">
        <v>26.054847073000001</v>
      </c>
      <c r="H9" s="9" t="str">
        <f t="shared" si="1"/>
        <v>N/A</v>
      </c>
      <c r="I9" s="10">
        <v>0.28460000000000002</v>
      </c>
      <c r="J9" s="10">
        <v>-1.71</v>
      </c>
      <c r="K9" s="9" t="str">
        <f t="shared" si="2"/>
        <v>Yes</v>
      </c>
    </row>
    <row r="10" spans="1:11" x14ac:dyDescent="0.25">
      <c r="A10" s="24" t="s">
        <v>446</v>
      </c>
      <c r="B10" s="69" t="s">
        <v>213</v>
      </c>
      <c r="C10" s="9">
        <v>33.174650456000002</v>
      </c>
      <c r="D10" s="9" t="str">
        <f t="shared" si="0"/>
        <v>N/A</v>
      </c>
      <c r="E10" s="9">
        <v>31.137758051999999</v>
      </c>
      <c r="F10" s="9" t="str">
        <f t="shared" si="0"/>
        <v>N/A</v>
      </c>
      <c r="G10" s="9">
        <v>30.071672315000001</v>
      </c>
      <c r="H10" s="9" t="str">
        <f t="shared" si="1"/>
        <v>N/A</v>
      </c>
      <c r="I10" s="10">
        <v>-6.14</v>
      </c>
      <c r="J10" s="10">
        <v>-3.42</v>
      </c>
      <c r="K10" s="9" t="str">
        <f t="shared" si="2"/>
        <v>Yes</v>
      </c>
    </row>
    <row r="11" spans="1:11" x14ac:dyDescent="0.25">
      <c r="A11" s="2" t="s">
        <v>207</v>
      </c>
      <c r="B11" s="69" t="s">
        <v>213</v>
      </c>
      <c r="C11" s="9">
        <v>95.340347839000003</v>
      </c>
      <c r="D11" s="9" t="str">
        <f t="shared" si="0"/>
        <v>N/A</v>
      </c>
      <c r="E11" s="9">
        <v>88.294785337999997</v>
      </c>
      <c r="F11" s="9" t="str">
        <f t="shared" si="0"/>
        <v>N/A</v>
      </c>
      <c r="G11" s="9">
        <v>94.495293618000005</v>
      </c>
      <c r="H11" s="9" t="str">
        <f t="shared" si="1"/>
        <v>N/A</v>
      </c>
      <c r="I11" s="10">
        <v>-7.39</v>
      </c>
      <c r="J11" s="10">
        <v>7.0229999999999997</v>
      </c>
      <c r="K11" s="9" t="str">
        <f t="shared" si="2"/>
        <v>Yes</v>
      </c>
    </row>
    <row r="12" spans="1:11" x14ac:dyDescent="0.25">
      <c r="A12" s="2" t="s">
        <v>936</v>
      </c>
      <c r="B12" s="69" t="s">
        <v>213</v>
      </c>
      <c r="C12" s="9">
        <v>5.8951679999999999E-2</v>
      </c>
      <c r="D12" s="9" t="str">
        <f t="shared" si="0"/>
        <v>N/A</v>
      </c>
      <c r="E12" s="9">
        <v>6.2611729599999999E-2</v>
      </c>
      <c r="F12" s="9" t="str">
        <f t="shared" si="0"/>
        <v>N/A</v>
      </c>
      <c r="G12" s="9">
        <v>6.8081462400000001E-2</v>
      </c>
      <c r="H12" s="9" t="str">
        <f t="shared" si="1"/>
        <v>N/A</v>
      </c>
      <c r="I12" s="10">
        <v>6.2089999999999996</v>
      </c>
      <c r="J12" s="10">
        <v>8.7360000000000007</v>
      </c>
      <c r="K12" s="9" t="str">
        <f t="shared" si="2"/>
        <v>Yes</v>
      </c>
    </row>
    <row r="13" spans="1:11" x14ac:dyDescent="0.25">
      <c r="A13" s="2" t="s">
        <v>51</v>
      </c>
      <c r="B13" s="69"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5">
      <c r="A14" s="2" t="s">
        <v>52</v>
      </c>
      <c r="B14" s="69" t="s">
        <v>213</v>
      </c>
      <c r="C14" s="9">
        <v>0</v>
      </c>
      <c r="D14" s="9" t="str">
        <f t="shared" si="0"/>
        <v>N/A</v>
      </c>
      <c r="E14" s="9">
        <v>0</v>
      </c>
      <c r="F14" s="9" t="str">
        <f t="shared" si="0"/>
        <v>N/A</v>
      </c>
      <c r="G14" s="9">
        <v>0</v>
      </c>
      <c r="H14" s="9" t="str">
        <f t="shared" si="1"/>
        <v>N/A</v>
      </c>
      <c r="I14" s="10" t="s">
        <v>1744</v>
      </c>
      <c r="J14" s="10" t="s">
        <v>1744</v>
      </c>
      <c r="K14" s="9" t="str">
        <f t="shared" si="2"/>
        <v>N/A</v>
      </c>
    </row>
    <row r="15" spans="1:11" x14ac:dyDescent="0.25">
      <c r="A15" s="2" t="s">
        <v>164</v>
      </c>
      <c r="B15" s="69" t="s">
        <v>213</v>
      </c>
      <c r="C15" s="9">
        <v>95.151565349999998</v>
      </c>
      <c r="D15" s="9" t="str">
        <f t="shared" si="0"/>
        <v>N/A</v>
      </c>
      <c r="E15" s="9">
        <v>96.573961912000001</v>
      </c>
      <c r="F15" s="9" t="str">
        <f t="shared" si="0"/>
        <v>N/A</v>
      </c>
      <c r="G15" s="9">
        <v>95.973459669999997</v>
      </c>
      <c r="H15" s="9" t="str">
        <f t="shared" si="1"/>
        <v>N/A</v>
      </c>
      <c r="I15" s="10">
        <v>1.4950000000000001</v>
      </c>
      <c r="J15" s="10">
        <v>-0.622</v>
      </c>
      <c r="K15" s="9" t="str">
        <f t="shared" si="2"/>
        <v>Yes</v>
      </c>
    </row>
    <row r="16" spans="1:11" x14ac:dyDescent="0.25">
      <c r="A16" s="2" t="s">
        <v>165</v>
      </c>
      <c r="B16" s="69" t="s">
        <v>213</v>
      </c>
      <c r="C16" s="9">
        <v>95.246998934999993</v>
      </c>
      <c r="D16" s="9" t="str">
        <f t="shared" si="0"/>
        <v>N/A</v>
      </c>
      <c r="E16" s="9">
        <v>93.730020175999996</v>
      </c>
      <c r="F16" s="9" t="str">
        <f t="shared" si="0"/>
        <v>N/A</v>
      </c>
      <c r="G16" s="9">
        <v>92.792764035999994</v>
      </c>
      <c r="H16" s="9" t="str">
        <f t="shared" si="1"/>
        <v>N/A</v>
      </c>
      <c r="I16" s="10">
        <v>-1.59</v>
      </c>
      <c r="J16" s="10">
        <v>-1</v>
      </c>
      <c r="K16" s="9" t="str">
        <f t="shared" si="2"/>
        <v>Yes</v>
      </c>
    </row>
    <row r="17" spans="1:11" x14ac:dyDescent="0.25">
      <c r="A17" s="2" t="s">
        <v>21</v>
      </c>
      <c r="B17" s="69" t="s">
        <v>213</v>
      </c>
      <c r="C17" s="9">
        <v>99.133395613000005</v>
      </c>
      <c r="D17" s="9" t="str">
        <f t="shared" si="0"/>
        <v>N/A</v>
      </c>
      <c r="E17" s="9">
        <v>99.966646338000004</v>
      </c>
      <c r="F17" s="9" t="str">
        <f t="shared" si="0"/>
        <v>N/A</v>
      </c>
      <c r="G17" s="9">
        <v>99.934642807000003</v>
      </c>
      <c r="H17" s="9" t="str">
        <f t="shared" si="1"/>
        <v>N/A</v>
      </c>
      <c r="I17" s="10">
        <v>0.84050000000000002</v>
      </c>
      <c r="J17" s="10">
        <v>-3.2000000000000001E-2</v>
      </c>
      <c r="K17" s="9" t="str">
        <f t="shared" si="2"/>
        <v>Yes</v>
      </c>
    </row>
    <row r="18" spans="1:11" x14ac:dyDescent="0.25">
      <c r="A18" s="2" t="s">
        <v>53</v>
      </c>
      <c r="B18" s="69" t="s">
        <v>213</v>
      </c>
      <c r="C18" s="9">
        <v>99.999902062000004</v>
      </c>
      <c r="D18" s="9" t="str">
        <f t="shared" si="0"/>
        <v>N/A</v>
      </c>
      <c r="E18" s="9">
        <v>99.999892926000001</v>
      </c>
      <c r="F18" s="9" t="str">
        <f t="shared" si="0"/>
        <v>N/A</v>
      </c>
      <c r="G18" s="9">
        <v>99.999683958999995</v>
      </c>
      <c r="H18" s="9" t="str">
        <f t="shared" si="1"/>
        <v>N/A</v>
      </c>
      <c r="I18" s="10">
        <v>0</v>
      </c>
      <c r="J18" s="10">
        <v>0</v>
      </c>
      <c r="K18" s="9" t="str">
        <f t="shared" si="2"/>
        <v>Yes</v>
      </c>
    </row>
    <row r="19" spans="1:11" x14ac:dyDescent="0.25">
      <c r="A19" s="3" t="s">
        <v>675</v>
      </c>
      <c r="B19" s="69" t="s">
        <v>213</v>
      </c>
      <c r="C19" s="9">
        <v>99.413680176</v>
      </c>
      <c r="D19" s="9" t="str">
        <f t="shared" ref="D19:D21" si="3">IF($B19="N/A","N/A",IF(C19&lt;0,"No","Yes"))</f>
        <v>N/A</v>
      </c>
      <c r="E19" s="9">
        <v>98.705477729999998</v>
      </c>
      <c r="F19" s="9" t="str">
        <f t="shared" ref="F19:F21" si="4">IF($B19="N/A","N/A",IF(E19&lt;0,"No","Yes"))</f>
        <v>N/A</v>
      </c>
      <c r="G19" s="9">
        <v>98.645184588000006</v>
      </c>
      <c r="H19" s="9" t="str">
        <f t="shared" ref="H19:H21" si="5">IF($B19="N/A","N/A",IF(G19&lt;0,"No","Yes"))</f>
        <v>N/A</v>
      </c>
      <c r="I19" s="10">
        <v>-0.71199999999999997</v>
      </c>
      <c r="J19" s="10">
        <v>-6.0999999999999999E-2</v>
      </c>
      <c r="K19" s="9" t="str">
        <f>IF(J19="Div by 0", "N/A", IF(J19="N/A","N/A", IF(J19&gt;30, "No", IF(J19&lt;-30, "No", "Yes"))))</f>
        <v>Yes</v>
      </c>
    </row>
    <row r="20" spans="1:11" x14ac:dyDescent="0.25">
      <c r="A20" s="3" t="s">
        <v>676</v>
      </c>
      <c r="B20" s="69" t="s">
        <v>213</v>
      </c>
      <c r="C20" s="9">
        <v>99.920908069999996</v>
      </c>
      <c r="D20" s="9" t="str">
        <f t="shared" si="3"/>
        <v>N/A</v>
      </c>
      <c r="E20" s="9">
        <v>99.545134751999996</v>
      </c>
      <c r="F20" s="9" t="str">
        <f t="shared" si="4"/>
        <v>N/A</v>
      </c>
      <c r="G20" s="9">
        <v>99.600973480999997</v>
      </c>
      <c r="H20" s="9" t="str">
        <f t="shared" si="5"/>
        <v>N/A</v>
      </c>
      <c r="I20" s="10">
        <v>-0.376</v>
      </c>
      <c r="J20" s="10">
        <v>5.6099999999999997E-2</v>
      </c>
      <c r="K20" s="9" t="str">
        <f>IF(J20="Div by 0", "N/A", IF(J20="N/A","N/A", IF(J20&gt;30, "No", IF(J20&lt;-30, "No", "Yes"))))</f>
        <v>Yes</v>
      </c>
    </row>
    <row r="21" spans="1:11" x14ac:dyDescent="0.25">
      <c r="A21" s="3" t="s">
        <v>677</v>
      </c>
      <c r="B21" s="69" t="s">
        <v>213</v>
      </c>
      <c r="C21" s="9">
        <v>99.920908069999996</v>
      </c>
      <c r="D21" s="9" t="str">
        <f t="shared" si="3"/>
        <v>N/A</v>
      </c>
      <c r="E21" s="9">
        <v>99.545134751999996</v>
      </c>
      <c r="F21" s="9" t="str">
        <f t="shared" si="4"/>
        <v>N/A</v>
      </c>
      <c r="G21" s="9">
        <v>99.600973480999997</v>
      </c>
      <c r="H21" s="9" t="str">
        <f t="shared" si="5"/>
        <v>N/A</v>
      </c>
      <c r="I21" s="10">
        <v>-0.376</v>
      </c>
      <c r="J21" s="10">
        <v>5.6099999999999997E-2</v>
      </c>
      <c r="K21" s="9" t="str">
        <f>IF(J21="Div by 0", "N/A", IF(J21="N/A","N/A", IF(J21&gt;30, "No", IF(J21&lt;-30, "No", "Yes"))))</f>
        <v>Yes</v>
      </c>
    </row>
    <row r="22" spans="1:11" ht="16.5" customHeight="1" x14ac:dyDescent="0.25">
      <c r="A22" s="3" t="s">
        <v>1700</v>
      </c>
      <c r="B22" s="69" t="s">
        <v>213</v>
      </c>
      <c r="C22" s="9">
        <v>62.600584073999997</v>
      </c>
      <c r="D22" s="9" t="str">
        <f t="shared" ref="D22:D31" si="6">IF($B22="N/A","N/A",IF(C22&lt;0,"No","Yes"))</f>
        <v>N/A</v>
      </c>
      <c r="E22" s="9">
        <v>59.5203457</v>
      </c>
      <c r="F22" s="9" t="str">
        <f t="shared" ref="F22:F31" si="7">IF($B22="N/A","N/A",IF(E22&lt;0,"No","Yes"))</f>
        <v>N/A</v>
      </c>
      <c r="G22" s="9">
        <v>57.215405613000001</v>
      </c>
      <c r="I22" s="10">
        <v>-4.92</v>
      </c>
      <c r="J22" s="10">
        <v>-3.87</v>
      </c>
      <c r="K22" s="9" t="str">
        <f t="shared" ref="K22:K31" si="8">IF(J22="Div by 0", "N/A", IF(J22="N/A","N/A", IF(J22&gt;30, "No", IF(J22&lt;-30, "No", "Yes"))))</f>
        <v>Yes</v>
      </c>
    </row>
    <row r="23" spans="1:11" x14ac:dyDescent="0.25">
      <c r="A23" s="3" t="s">
        <v>939</v>
      </c>
      <c r="B23" s="69" t="s">
        <v>213</v>
      </c>
      <c r="C23" s="9">
        <v>37.142006881</v>
      </c>
      <c r="D23" s="9" t="str">
        <f t="shared" si="6"/>
        <v>N/A</v>
      </c>
      <c r="E23" s="9">
        <v>39.623695206999997</v>
      </c>
      <c r="F23" s="9" t="str">
        <f t="shared" si="7"/>
        <v>N/A</v>
      </c>
      <c r="G23" s="9">
        <v>41.223821647000001</v>
      </c>
      <c r="H23" s="9" t="str">
        <f t="shared" ref="H23:H31" si="9">IF($B23="N/A","N/A",IF(G23&lt;0,"No","Yes"))</f>
        <v>N/A</v>
      </c>
      <c r="I23" s="10">
        <v>6.6820000000000004</v>
      </c>
      <c r="J23" s="10">
        <v>4.0380000000000003</v>
      </c>
      <c r="K23" s="9" t="str">
        <f t="shared" si="8"/>
        <v>Yes</v>
      </c>
    </row>
    <row r="24" spans="1:11" ht="25" x14ac:dyDescent="0.25">
      <c r="A24" s="3" t="s">
        <v>940</v>
      </c>
      <c r="B24" s="69" t="s">
        <v>213</v>
      </c>
      <c r="C24" s="9">
        <v>2.0434063999999998E-2</v>
      </c>
      <c r="D24" s="9" t="str">
        <f t="shared" si="6"/>
        <v>N/A</v>
      </c>
      <c r="E24" s="9">
        <v>0.18504456329999999</v>
      </c>
      <c r="F24" s="9" t="str">
        <f t="shared" si="7"/>
        <v>N/A</v>
      </c>
      <c r="G24" s="9">
        <v>0.30532680709999999</v>
      </c>
      <c r="H24" s="9" t="str">
        <f t="shared" si="9"/>
        <v>N/A</v>
      </c>
      <c r="I24" s="10">
        <v>805.6</v>
      </c>
      <c r="J24" s="10">
        <v>65</v>
      </c>
      <c r="K24" s="9" t="str">
        <f t="shared" si="8"/>
        <v>No</v>
      </c>
    </row>
    <row r="25" spans="1:11" x14ac:dyDescent="0.25">
      <c r="A25" s="2" t="s">
        <v>166</v>
      </c>
      <c r="B25" s="69" t="s">
        <v>213</v>
      </c>
      <c r="C25" s="9">
        <v>99.920908069999996</v>
      </c>
      <c r="D25" s="9" t="str">
        <f t="shared" si="6"/>
        <v>N/A</v>
      </c>
      <c r="E25" s="9">
        <v>99.545134751999996</v>
      </c>
      <c r="F25" s="9" t="str">
        <f t="shared" si="7"/>
        <v>N/A</v>
      </c>
      <c r="G25" s="9">
        <v>99.600973480999997</v>
      </c>
      <c r="H25" s="9" t="str">
        <f t="shared" si="9"/>
        <v>N/A</v>
      </c>
      <c r="I25" s="10">
        <v>-0.376</v>
      </c>
      <c r="J25" s="10">
        <v>5.6099999999999997E-2</v>
      </c>
      <c r="K25" s="9" t="str">
        <f t="shared" si="8"/>
        <v>Yes</v>
      </c>
    </row>
    <row r="26" spans="1:11" x14ac:dyDescent="0.25">
      <c r="A26" s="2" t="s">
        <v>167</v>
      </c>
      <c r="B26" s="69" t="s">
        <v>213</v>
      </c>
      <c r="C26" s="9">
        <v>99.920908069999996</v>
      </c>
      <c r="D26" s="9" t="str">
        <f t="shared" si="6"/>
        <v>N/A</v>
      </c>
      <c r="E26" s="9">
        <v>99.545134751999996</v>
      </c>
      <c r="F26" s="9" t="str">
        <f t="shared" si="7"/>
        <v>N/A</v>
      </c>
      <c r="G26" s="9">
        <v>99.600973480999997</v>
      </c>
      <c r="H26" s="9" t="str">
        <f t="shared" si="9"/>
        <v>N/A</v>
      </c>
      <c r="I26" s="10">
        <v>-0.376</v>
      </c>
      <c r="J26" s="10">
        <v>5.6099999999999997E-2</v>
      </c>
      <c r="K26" s="9" t="str">
        <f t="shared" si="8"/>
        <v>Yes</v>
      </c>
    </row>
    <row r="27" spans="1:11" x14ac:dyDescent="0.25">
      <c r="A27" s="2" t="s">
        <v>168</v>
      </c>
      <c r="B27" s="69" t="s">
        <v>213</v>
      </c>
      <c r="C27" s="9">
        <v>99.920908069999996</v>
      </c>
      <c r="D27" s="9" t="str">
        <f t="shared" si="6"/>
        <v>N/A</v>
      </c>
      <c r="E27" s="9">
        <v>99.545134751999996</v>
      </c>
      <c r="F27" s="9" t="str">
        <f t="shared" si="7"/>
        <v>N/A</v>
      </c>
      <c r="G27" s="9">
        <v>99.600973480999997</v>
      </c>
      <c r="H27" s="9" t="str">
        <f t="shared" si="9"/>
        <v>N/A</v>
      </c>
      <c r="I27" s="10">
        <v>-0.376</v>
      </c>
      <c r="J27" s="10">
        <v>5.6099999999999997E-2</v>
      </c>
      <c r="K27" s="9" t="str">
        <f t="shared" si="8"/>
        <v>Yes</v>
      </c>
    </row>
    <row r="28" spans="1:11" x14ac:dyDescent="0.25">
      <c r="A28" s="2" t="s">
        <v>54</v>
      </c>
      <c r="B28" s="69" t="s">
        <v>213</v>
      </c>
      <c r="C28" s="9">
        <v>12.192770245</v>
      </c>
      <c r="D28" s="9" t="str">
        <f t="shared" si="6"/>
        <v>N/A</v>
      </c>
      <c r="E28" s="9">
        <v>12.837612973000001</v>
      </c>
      <c r="F28" s="9" t="str">
        <f t="shared" si="7"/>
        <v>N/A</v>
      </c>
      <c r="G28" s="9">
        <v>14.251287533999999</v>
      </c>
      <c r="H28" s="9" t="str">
        <f t="shared" si="9"/>
        <v>N/A</v>
      </c>
      <c r="I28" s="10">
        <v>5.2889999999999997</v>
      </c>
      <c r="J28" s="10">
        <v>11.01</v>
      </c>
      <c r="K28" s="9" t="str">
        <f t="shared" si="8"/>
        <v>Yes</v>
      </c>
    </row>
    <row r="29" spans="1:11" x14ac:dyDescent="0.25">
      <c r="A29" s="2" t="s">
        <v>55</v>
      </c>
      <c r="B29" s="69" t="s">
        <v>213</v>
      </c>
      <c r="C29" s="9">
        <v>87.728137825000005</v>
      </c>
      <c r="D29" s="9" t="str">
        <f t="shared" si="6"/>
        <v>N/A</v>
      </c>
      <c r="E29" s="9">
        <v>86.707521779000004</v>
      </c>
      <c r="F29" s="9" t="str">
        <f t="shared" si="7"/>
        <v>N/A</v>
      </c>
      <c r="G29" s="9">
        <v>85.349685946999998</v>
      </c>
      <c r="H29" s="9" t="str">
        <f t="shared" si="9"/>
        <v>N/A</v>
      </c>
      <c r="I29" s="10">
        <v>-1.1599999999999999</v>
      </c>
      <c r="J29" s="10">
        <v>-1.57</v>
      </c>
      <c r="K29" s="9" t="str">
        <f t="shared" si="8"/>
        <v>Yes</v>
      </c>
    </row>
    <row r="30" spans="1:11" x14ac:dyDescent="0.25">
      <c r="A30" s="2" t="s">
        <v>56</v>
      </c>
      <c r="B30" s="69" t="s">
        <v>213</v>
      </c>
      <c r="C30" s="9">
        <v>82.191115092999993</v>
      </c>
      <c r="D30" s="9" t="str">
        <f t="shared" si="6"/>
        <v>N/A</v>
      </c>
      <c r="E30" s="9">
        <v>81.314962765000004</v>
      </c>
      <c r="F30" s="9" t="str">
        <f t="shared" si="7"/>
        <v>N/A</v>
      </c>
      <c r="G30" s="9">
        <v>79.944665086000001</v>
      </c>
      <c r="H30" s="9" t="str">
        <f t="shared" si="9"/>
        <v>N/A</v>
      </c>
      <c r="I30" s="10">
        <v>-1.07</v>
      </c>
      <c r="J30" s="10">
        <v>-1.69</v>
      </c>
      <c r="K30" s="9" t="str">
        <f t="shared" si="8"/>
        <v>Yes</v>
      </c>
    </row>
    <row r="31" spans="1:11" x14ac:dyDescent="0.25">
      <c r="A31" s="2" t="s">
        <v>57</v>
      </c>
      <c r="B31" s="69" t="s">
        <v>213</v>
      </c>
      <c r="C31" s="9">
        <v>15.267204942999999</v>
      </c>
      <c r="D31" s="9" t="str">
        <f t="shared" si="6"/>
        <v>N/A</v>
      </c>
      <c r="E31" s="9">
        <v>16.039658200000002</v>
      </c>
      <c r="F31" s="9" t="str">
        <f t="shared" si="7"/>
        <v>N/A</v>
      </c>
      <c r="G31" s="9">
        <v>17.645778301</v>
      </c>
      <c r="H31" s="9" t="str">
        <f t="shared" si="9"/>
        <v>N/A</v>
      </c>
      <c r="I31" s="10">
        <v>5.0599999999999996</v>
      </c>
      <c r="J31" s="10">
        <v>10.01</v>
      </c>
      <c r="K31" s="9" t="str">
        <f t="shared" si="8"/>
        <v>Yes</v>
      </c>
    </row>
    <row r="32" spans="1:11" ht="12" customHeight="1" x14ac:dyDescent="0.25">
      <c r="A32" s="140" t="s">
        <v>1632</v>
      </c>
      <c r="B32" s="141"/>
      <c r="C32" s="141"/>
      <c r="D32" s="141"/>
      <c r="E32" s="141"/>
      <c r="F32" s="141"/>
      <c r="G32" s="141"/>
      <c r="H32" s="141"/>
      <c r="I32" s="141"/>
      <c r="J32" s="141"/>
      <c r="K32" s="142"/>
    </row>
    <row r="33" spans="1:11" x14ac:dyDescent="0.25">
      <c r="A33" s="133" t="s">
        <v>1630</v>
      </c>
      <c r="B33" s="134"/>
      <c r="C33" s="134"/>
      <c r="D33" s="134"/>
      <c r="E33" s="134"/>
      <c r="F33" s="134"/>
      <c r="G33" s="134"/>
      <c r="H33" s="134"/>
      <c r="I33" s="134"/>
      <c r="J33" s="134"/>
      <c r="K33" s="135"/>
    </row>
    <row r="34" spans="1:11" x14ac:dyDescent="0.25">
      <c r="A34" s="136" t="s">
        <v>1731</v>
      </c>
      <c r="B34" s="136"/>
      <c r="C34" s="136"/>
      <c r="D34" s="136"/>
      <c r="E34" s="136"/>
      <c r="F34" s="136"/>
      <c r="G34" s="136"/>
      <c r="H34" s="136"/>
      <c r="I34" s="136"/>
      <c r="J34" s="136"/>
      <c r="K34" s="137"/>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7"/>
  <sheetViews>
    <sheetView zoomScaleNormal="100" zoomScaleSheetLayoutView="90" workbookViewId="0">
      <pane xSplit="2" ySplit="5" topLeftCell="F21"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1725</v>
      </c>
      <c r="B1" s="125"/>
      <c r="C1" s="125"/>
      <c r="D1" s="125"/>
      <c r="E1" s="125"/>
      <c r="F1" s="125"/>
      <c r="G1" s="125"/>
      <c r="H1" s="125"/>
      <c r="I1" s="125"/>
      <c r="J1" s="125"/>
      <c r="K1" s="125"/>
      <c r="L1" s="126"/>
    </row>
    <row r="2" spans="1:12" s="20" customFormat="1" ht="13" x14ac:dyDescent="0.3">
      <c r="A2" s="130" t="s">
        <v>1589</v>
      </c>
      <c r="B2" s="131"/>
      <c r="C2" s="131"/>
      <c r="D2" s="131"/>
      <c r="E2" s="131"/>
      <c r="F2" s="131"/>
      <c r="G2" s="131"/>
      <c r="H2" s="131"/>
      <c r="I2" s="131"/>
      <c r="J2" s="131"/>
      <c r="K2" s="131"/>
      <c r="L2" s="132"/>
    </row>
    <row r="3" spans="1:12" s="20" customFormat="1" ht="13" x14ac:dyDescent="0.3">
      <c r="A3" s="130" t="s">
        <v>1743</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s="15" customFormat="1" ht="63" customHeight="1"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ht="12.75" customHeight="1" x14ac:dyDescent="0.25">
      <c r="A6" s="2" t="s">
        <v>345</v>
      </c>
      <c r="B6" s="11" t="s">
        <v>213</v>
      </c>
      <c r="C6" s="25">
        <v>7</v>
      </c>
      <c r="D6" s="11" t="s">
        <v>213</v>
      </c>
      <c r="E6" s="25">
        <v>6</v>
      </c>
      <c r="F6" s="11" t="s">
        <v>213</v>
      </c>
      <c r="G6" s="25">
        <v>6</v>
      </c>
      <c r="H6" s="11" t="s">
        <v>213</v>
      </c>
      <c r="I6" s="116" t="s">
        <v>213</v>
      </c>
      <c r="J6" s="116" t="s">
        <v>213</v>
      </c>
      <c r="K6" s="11" t="s">
        <v>213</v>
      </c>
      <c r="L6" s="11" t="s">
        <v>213</v>
      </c>
    </row>
    <row r="7" spans="1:12" x14ac:dyDescent="0.25">
      <c r="A7" s="3" t="s">
        <v>17</v>
      </c>
      <c r="B7" s="28" t="s">
        <v>213</v>
      </c>
      <c r="C7" s="29">
        <v>2422940</v>
      </c>
      <c r="D7" s="66" t="str">
        <f>IF($B7="N/A","N/A",IF(C7&gt;10,"No",IF(C7&lt;-10,"No","Yes")))</f>
        <v>N/A</v>
      </c>
      <c r="E7" s="29">
        <v>2375638</v>
      </c>
      <c r="F7" s="66" t="str">
        <f>IF($B7="N/A","N/A",IF(E7&gt;10,"No",IF(E7&lt;-10,"No","Yes")))</f>
        <v>N/A</v>
      </c>
      <c r="G7" s="29">
        <v>2422937</v>
      </c>
      <c r="H7" s="66" t="str">
        <f>IF($B7="N/A","N/A",IF(G7&gt;10,"No",IF(G7&lt;-10,"No","Yes")))</f>
        <v>N/A</v>
      </c>
      <c r="I7" s="67">
        <v>-1.95</v>
      </c>
      <c r="J7" s="67">
        <v>1.9910000000000001</v>
      </c>
      <c r="K7" s="68" t="s">
        <v>736</v>
      </c>
      <c r="L7" s="30" t="str">
        <f>IF(J7="Div by 0", "N/A", IF(K7="N/A","N/A", IF(J7&gt;VALUE(MID(K7,1,2)), "No", IF(J7&lt;-1*VALUE(MID(K7,1,2)), "No", "Yes"))))</f>
        <v>Yes</v>
      </c>
    </row>
    <row r="8" spans="1:12" x14ac:dyDescent="0.25">
      <c r="A8" s="3" t="s">
        <v>58</v>
      </c>
      <c r="B8" s="33" t="s">
        <v>213</v>
      </c>
      <c r="C8" s="43">
        <v>10857556185</v>
      </c>
      <c r="D8" s="11" t="str">
        <f>IF($B8="N/A","N/A",IF(C8&gt;10,"No",IF(C8&lt;-10,"No","Yes")))</f>
        <v>N/A</v>
      </c>
      <c r="E8" s="43">
        <v>10556655772</v>
      </c>
      <c r="F8" s="11" t="str">
        <f>IF($B8="N/A","N/A",IF(E8&gt;10,"No",IF(E8&lt;-10,"No","Yes")))</f>
        <v>N/A</v>
      </c>
      <c r="G8" s="43">
        <v>11056764553</v>
      </c>
      <c r="H8" s="11" t="str">
        <f>IF($B8="N/A","N/A",IF(G8&gt;10,"No",IF(G8&lt;-10,"No","Yes")))</f>
        <v>N/A</v>
      </c>
      <c r="I8" s="12">
        <v>-2.77</v>
      </c>
      <c r="J8" s="12">
        <v>4.7370000000000001</v>
      </c>
      <c r="K8" s="41" t="s">
        <v>736</v>
      </c>
      <c r="L8" s="9" t="str">
        <f>IF(J8="Div by 0", "N/A", IF(K8="N/A","N/A", IF(J8&gt;VALUE(MID(K8,1,2)), "No", IF(J8&lt;-1*VALUE(MID(K8,1,2)), "No", "Yes"))))</f>
        <v>Yes</v>
      </c>
    </row>
    <row r="9" spans="1:12" x14ac:dyDescent="0.25">
      <c r="A9" s="4" t="s">
        <v>941</v>
      </c>
      <c r="B9" s="9" t="s">
        <v>213</v>
      </c>
      <c r="C9" s="8">
        <v>7.4873088066999998</v>
      </c>
      <c r="D9" s="11" t="str">
        <f>IF($B9="N/A","N/A",IF(C9&gt;10,"No",IF(C9&lt;-10,"No","Yes")))</f>
        <v>N/A</v>
      </c>
      <c r="E9" s="8">
        <v>6.9894908230999997</v>
      </c>
      <c r="F9" s="11" t="str">
        <f>IF($B9="N/A","N/A",IF(E9&gt;10,"No",IF(E9&lt;-10,"No","Yes")))</f>
        <v>N/A</v>
      </c>
      <c r="G9" s="8">
        <v>5.7949505084000004</v>
      </c>
      <c r="H9" s="11" t="str">
        <f>IF($B9="N/A","N/A",IF(G9&gt;10,"No",IF(G9&lt;-10,"No","Yes")))</f>
        <v>N/A</v>
      </c>
      <c r="I9" s="12">
        <v>-6.65</v>
      </c>
      <c r="J9" s="12">
        <v>-17.100000000000001</v>
      </c>
      <c r="K9" s="9" t="s">
        <v>213</v>
      </c>
      <c r="L9" s="9" t="str">
        <f>IF(J9="Div by 0", "N/A", IF(K9="N/A","N/A", IF(J9&gt;VALUE(MID(K9,1,2)), "No", IF(J9&lt;-1*VALUE(MID(K9,1,2)), "No", "Yes"))))</f>
        <v>N/A</v>
      </c>
    </row>
    <row r="10" spans="1:12" x14ac:dyDescent="0.25">
      <c r="A10" s="4" t="s">
        <v>942</v>
      </c>
      <c r="B10" s="9" t="s">
        <v>213</v>
      </c>
      <c r="C10" s="8">
        <v>3.9623762867000001</v>
      </c>
      <c r="D10" s="11" t="str">
        <f t="shared" ref="D10:D20" si="0">IF($B10="N/A","N/A",IF(C10&gt;10,"No",IF(C10&lt;-10,"No","Yes")))</f>
        <v>N/A</v>
      </c>
      <c r="E10" s="8">
        <v>3.842504624</v>
      </c>
      <c r="F10" s="11" t="str">
        <f t="shared" ref="F10:F20" si="1">IF($B10="N/A","N/A",IF(E10&gt;10,"No",IF(E10&lt;-10,"No","Yes")))</f>
        <v>N/A</v>
      </c>
      <c r="G10" s="8">
        <v>3.1498961796999998</v>
      </c>
      <c r="H10" s="11" t="str">
        <f t="shared" ref="H10:H20" si="2">IF($B10="N/A","N/A",IF(G10&gt;10,"No",IF(G10&lt;-10,"No","Yes")))</f>
        <v>N/A</v>
      </c>
      <c r="I10" s="12">
        <v>-3.03</v>
      </c>
      <c r="J10" s="12">
        <v>-18</v>
      </c>
      <c r="K10" s="9" t="s">
        <v>213</v>
      </c>
      <c r="L10" s="9" t="str">
        <f t="shared" ref="L10:L27" si="3">IF(J10="Div by 0", "N/A", IF(K10="N/A","N/A", IF(J10&gt;VALUE(MID(K10,1,2)), "No", IF(J10&lt;-1*VALUE(MID(K10,1,2)), "No", "Yes"))))</f>
        <v>N/A</v>
      </c>
    </row>
    <row r="11" spans="1:12" x14ac:dyDescent="0.25">
      <c r="A11" s="4" t="s">
        <v>943</v>
      </c>
      <c r="B11" s="9" t="s">
        <v>213</v>
      </c>
      <c r="C11" s="8">
        <v>10.853921269000001</v>
      </c>
      <c r="D11" s="11" t="str">
        <f t="shared" si="0"/>
        <v>N/A</v>
      </c>
      <c r="E11" s="8">
        <v>10.681004429</v>
      </c>
      <c r="F11" s="11" t="str">
        <f t="shared" si="1"/>
        <v>N/A</v>
      </c>
      <c r="G11" s="8">
        <v>12.809495253</v>
      </c>
      <c r="H11" s="11" t="str">
        <f t="shared" si="2"/>
        <v>N/A</v>
      </c>
      <c r="I11" s="12">
        <v>-1.59</v>
      </c>
      <c r="J11" s="12">
        <v>19.93</v>
      </c>
      <c r="K11" s="9" t="s">
        <v>213</v>
      </c>
      <c r="L11" s="9" t="str">
        <f t="shared" si="3"/>
        <v>N/A</v>
      </c>
    </row>
    <row r="12" spans="1:12" x14ac:dyDescent="0.25">
      <c r="A12" s="4" t="s">
        <v>944</v>
      </c>
      <c r="B12" s="9" t="s">
        <v>213</v>
      </c>
      <c r="C12" s="8">
        <v>1.301146541</v>
      </c>
      <c r="D12" s="11" t="str">
        <f t="shared" si="0"/>
        <v>N/A</v>
      </c>
      <c r="E12" s="8">
        <v>1.7024900258</v>
      </c>
      <c r="F12" s="11" t="str">
        <f t="shared" si="1"/>
        <v>N/A</v>
      </c>
      <c r="G12" s="8">
        <v>1.5470067938000001</v>
      </c>
      <c r="H12" s="11" t="str">
        <f t="shared" si="2"/>
        <v>N/A</v>
      </c>
      <c r="I12" s="12">
        <v>30.85</v>
      </c>
      <c r="J12" s="12">
        <v>-9.1300000000000008</v>
      </c>
      <c r="K12" s="9" t="s">
        <v>213</v>
      </c>
      <c r="L12" s="9" t="str">
        <f t="shared" si="3"/>
        <v>N/A</v>
      </c>
    </row>
    <row r="13" spans="1:12" x14ac:dyDescent="0.25">
      <c r="A13" s="4" t="s">
        <v>945</v>
      </c>
      <c r="B13" s="11" t="s">
        <v>213</v>
      </c>
      <c r="C13" s="8">
        <v>14.290902788</v>
      </c>
      <c r="D13" s="11" t="str">
        <f t="shared" si="0"/>
        <v>N/A</v>
      </c>
      <c r="E13" s="8">
        <v>14.204268495000001</v>
      </c>
      <c r="F13" s="11" t="str">
        <f t="shared" si="1"/>
        <v>N/A</v>
      </c>
      <c r="G13" s="8">
        <v>13.341205322</v>
      </c>
      <c r="H13" s="11" t="str">
        <f t="shared" si="2"/>
        <v>N/A</v>
      </c>
      <c r="I13" s="12">
        <v>-0.60599999999999998</v>
      </c>
      <c r="J13" s="12">
        <v>-6.08</v>
      </c>
      <c r="K13" s="9" t="s">
        <v>213</v>
      </c>
      <c r="L13" s="9" t="str">
        <f t="shared" si="3"/>
        <v>N/A</v>
      </c>
    </row>
    <row r="14" spans="1:12" ht="12.75" customHeight="1" x14ac:dyDescent="0.25">
      <c r="A14" s="4" t="s">
        <v>946</v>
      </c>
      <c r="B14" s="11" t="s">
        <v>213</v>
      </c>
      <c r="C14" s="8">
        <v>23.225791807</v>
      </c>
      <c r="D14" s="11" t="str">
        <f t="shared" si="0"/>
        <v>N/A</v>
      </c>
      <c r="E14" s="8">
        <v>23.202314493999999</v>
      </c>
      <c r="F14" s="11" t="str">
        <f t="shared" si="1"/>
        <v>N/A</v>
      </c>
      <c r="G14" s="8">
        <v>24.734072738999998</v>
      </c>
      <c r="H14" s="11" t="str">
        <f t="shared" si="2"/>
        <v>N/A</v>
      </c>
      <c r="I14" s="12">
        <v>-0.10100000000000001</v>
      </c>
      <c r="J14" s="12">
        <v>6.6020000000000003</v>
      </c>
      <c r="K14" s="9" t="s">
        <v>213</v>
      </c>
      <c r="L14" s="9" t="str">
        <f t="shared" si="3"/>
        <v>N/A</v>
      </c>
    </row>
    <row r="15" spans="1:12" x14ac:dyDescent="0.25">
      <c r="A15" s="4" t="s">
        <v>947</v>
      </c>
      <c r="B15" s="11" t="s">
        <v>213</v>
      </c>
      <c r="C15" s="8">
        <v>0.30058523939999998</v>
      </c>
      <c r="D15" s="11" t="str">
        <f t="shared" si="0"/>
        <v>N/A</v>
      </c>
      <c r="E15" s="8">
        <v>0.33329993879999997</v>
      </c>
      <c r="F15" s="11" t="str">
        <f t="shared" si="1"/>
        <v>N/A</v>
      </c>
      <c r="G15" s="8">
        <v>0.23636603019999999</v>
      </c>
      <c r="H15" s="11" t="str">
        <f t="shared" si="2"/>
        <v>N/A</v>
      </c>
      <c r="I15" s="12">
        <v>10.88</v>
      </c>
      <c r="J15" s="12">
        <v>-29.1</v>
      </c>
      <c r="K15" s="9" t="s">
        <v>213</v>
      </c>
      <c r="L15" s="9" t="str">
        <f t="shared" si="3"/>
        <v>N/A</v>
      </c>
    </row>
    <row r="16" spans="1:12" ht="12.75" customHeight="1" x14ac:dyDescent="0.25">
      <c r="A16" s="4" t="s">
        <v>948</v>
      </c>
      <c r="B16" s="11" t="s">
        <v>213</v>
      </c>
      <c r="C16" s="8">
        <v>38.577967262999998</v>
      </c>
      <c r="D16" s="11" t="str">
        <f t="shared" si="0"/>
        <v>N/A</v>
      </c>
      <c r="E16" s="8">
        <v>39.044627169999998</v>
      </c>
      <c r="F16" s="11" t="str">
        <f t="shared" si="1"/>
        <v>N/A</v>
      </c>
      <c r="G16" s="8">
        <v>38.387007173999997</v>
      </c>
      <c r="H16" s="11" t="str">
        <f t="shared" si="2"/>
        <v>N/A</v>
      </c>
      <c r="I16" s="12">
        <v>1.21</v>
      </c>
      <c r="J16" s="12">
        <v>-1.68</v>
      </c>
      <c r="K16" s="9" t="s">
        <v>213</v>
      </c>
      <c r="L16" s="9" t="str">
        <f t="shared" si="3"/>
        <v>N/A</v>
      </c>
    </row>
    <row r="17" spans="1:12" ht="12.75" customHeight="1" x14ac:dyDescent="0.25">
      <c r="A17" s="4" t="s">
        <v>949</v>
      </c>
      <c r="B17" s="11" t="s">
        <v>213</v>
      </c>
      <c r="C17" s="8">
        <v>57.131831577</v>
      </c>
      <c r="D17" s="11" t="str">
        <f t="shared" si="0"/>
        <v>N/A</v>
      </c>
      <c r="E17" s="8">
        <v>57.424700227999999</v>
      </c>
      <c r="F17" s="11" t="str">
        <f t="shared" si="1"/>
        <v>N/A</v>
      </c>
      <c r="G17" s="8">
        <v>55.114474706000003</v>
      </c>
      <c r="H17" s="11" t="str">
        <f t="shared" si="2"/>
        <v>N/A</v>
      </c>
      <c r="I17" s="12">
        <v>0.51259999999999994</v>
      </c>
      <c r="J17" s="12">
        <v>-4.0199999999999996</v>
      </c>
      <c r="K17" s="9" t="s">
        <v>213</v>
      </c>
      <c r="L17" s="9" t="str">
        <f t="shared" si="3"/>
        <v>N/A</v>
      </c>
    </row>
    <row r="18" spans="1:12" ht="12.75" customHeight="1" x14ac:dyDescent="0.25">
      <c r="A18" s="4" t="s">
        <v>1729</v>
      </c>
      <c r="B18" s="11" t="s">
        <v>213</v>
      </c>
      <c r="C18" s="8" t="s">
        <v>213</v>
      </c>
      <c r="D18" s="11" t="str">
        <f t="shared" si="0"/>
        <v>N/A</v>
      </c>
      <c r="E18" s="8" t="s">
        <v>213</v>
      </c>
      <c r="F18" s="11" t="str">
        <f t="shared" si="1"/>
        <v>N/A</v>
      </c>
      <c r="G18" s="8">
        <v>51.964578525999997</v>
      </c>
      <c r="H18" s="11" t="str">
        <f t="shared" si="2"/>
        <v>N/A</v>
      </c>
      <c r="I18" s="12" t="s">
        <v>213</v>
      </c>
      <c r="J18" s="12" t="s">
        <v>213</v>
      </c>
      <c r="K18" s="9" t="s">
        <v>213</v>
      </c>
      <c r="L18" s="9" t="str">
        <f t="shared" si="3"/>
        <v>N/A</v>
      </c>
    </row>
    <row r="19" spans="1:12" ht="12.75" customHeight="1" x14ac:dyDescent="0.25">
      <c r="A19" s="4" t="s">
        <v>950</v>
      </c>
      <c r="B19" s="11" t="s">
        <v>213</v>
      </c>
      <c r="C19" s="8">
        <v>35.380859616999999</v>
      </c>
      <c r="D19" s="11" t="str">
        <f t="shared" si="0"/>
        <v>N/A</v>
      </c>
      <c r="E19" s="8">
        <v>35.585808948999997</v>
      </c>
      <c r="F19" s="11" t="str">
        <f t="shared" si="1"/>
        <v>N/A</v>
      </c>
      <c r="G19" s="8">
        <v>39.090574785999998</v>
      </c>
      <c r="H19" s="11" t="str">
        <f t="shared" si="2"/>
        <v>N/A</v>
      </c>
      <c r="I19" s="12">
        <v>0.57930000000000004</v>
      </c>
      <c r="J19" s="12">
        <v>9.8490000000000002</v>
      </c>
      <c r="K19" s="9" t="s">
        <v>213</v>
      </c>
      <c r="L19" s="9" t="str">
        <f t="shared" si="3"/>
        <v>N/A</v>
      </c>
    </row>
    <row r="20" spans="1:12" ht="12.75" customHeight="1" x14ac:dyDescent="0.25">
      <c r="A20" s="18" t="s">
        <v>132</v>
      </c>
      <c r="B20" s="1" t="s">
        <v>213</v>
      </c>
      <c r="C20" s="34">
        <v>37542</v>
      </c>
      <c r="D20" s="11" t="str">
        <f t="shared" si="0"/>
        <v>N/A</v>
      </c>
      <c r="E20" s="34">
        <v>50126</v>
      </c>
      <c r="F20" s="11" t="str">
        <f t="shared" si="1"/>
        <v>N/A</v>
      </c>
      <c r="G20" s="34">
        <v>98853</v>
      </c>
      <c r="H20" s="11" t="str">
        <f t="shared" si="2"/>
        <v>N/A</v>
      </c>
      <c r="I20" s="12">
        <v>33.520000000000003</v>
      </c>
      <c r="J20" s="12">
        <v>97.21</v>
      </c>
      <c r="K20" s="34" t="s">
        <v>213</v>
      </c>
      <c r="L20" s="9" t="str">
        <f t="shared" si="3"/>
        <v>N/A</v>
      </c>
    </row>
    <row r="21" spans="1:12" ht="12.75" customHeight="1" x14ac:dyDescent="0.25">
      <c r="A21" s="18" t="s">
        <v>133</v>
      </c>
      <c r="B21" s="41" t="s">
        <v>276</v>
      </c>
      <c r="C21" s="8">
        <v>1.5494399366</v>
      </c>
      <c r="D21" s="11" t="str">
        <f>IF($B21="N/A","N/A",IF(C21&gt;=2,"No",IF(C21&lt;0,"No","Yes")))</f>
        <v>Yes</v>
      </c>
      <c r="E21" s="8">
        <v>2.1100016080000001</v>
      </c>
      <c r="F21" s="11" t="str">
        <f>IF($B21="N/A","N/A",IF(E21&gt;=2,"No",IF(E21&lt;0,"No","Yes")))</f>
        <v>No</v>
      </c>
      <c r="G21" s="8">
        <v>4.0798832160999998</v>
      </c>
      <c r="H21" s="11" t="str">
        <f>IF($B21="N/A","N/A",IF(G21&gt;=2,"No",IF(G21&lt;0,"No","Yes")))</f>
        <v>No</v>
      </c>
      <c r="I21" s="12">
        <v>36.18</v>
      </c>
      <c r="J21" s="12">
        <v>93.36</v>
      </c>
      <c r="K21" s="9" t="s">
        <v>213</v>
      </c>
      <c r="L21" s="9" t="str">
        <f t="shared" si="3"/>
        <v>N/A</v>
      </c>
    </row>
    <row r="22" spans="1:12" x14ac:dyDescent="0.25">
      <c r="A22" s="2" t="s">
        <v>134</v>
      </c>
      <c r="B22" s="41" t="s">
        <v>213</v>
      </c>
      <c r="C22" s="43">
        <v>21445500</v>
      </c>
      <c r="D22" s="11" t="str">
        <f t="shared" ref="D22:D27" si="4">IF($B22="N/A","N/A",IF(C22&gt;10,"No",IF(C22&lt;-10,"No","Yes")))</f>
        <v>N/A</v>
      </c>
      <c r="E22" s="43">
        <v>37395013</v>
      </c>
      <c r="F22" s="11" t="str">
        <f t="shared" ref="F22:F27" si="5">IF($B22="N/A","N/A",IF(E22&gt;10,"No",IF(E22&lt;-10,"No","Yes")))</f>
        <v>N/A</v>
      </c>
      <c r="G22" s="43">
        <v>61353296</v>
      </c>
      <c r="H22" s="11" t="str">
        <f t="shared" ref="H22:H27" si="6">IF($B22="N/A","N/A",IF(G22&gt;10,"No",IF(G22&lt;-10,"No","Yes")))</f>
        <v>N/A</v>
      </c>
      <c r="I22" s="12">
        <v>74.37</v>
      </c>
      <c r="J22" s="12">
        <v>64.069999999999993</v>
      </c>
      <c r="K22" s="9" t="s">
        <v>213</v>
      </c>
      <c r="L22" s="9" t="str">
        <f t="shared" si="3"/>
        <v>N/A</v>
      </c>
    </row>
    <row r="23" spans="1:12" x14ac:dyDescent="0.25">
      <c r="A23" s="2" t="s">
        <v>1694</v>
      </c>
      <c r="B23" s="41" t="s">
        <v>213</v>
      </c>
      <c r="C23" s="43">
        <v>571.24021096000001</v>
      </c>
      <c r="D23" s="11" t="str">
        <f t="shared" si="4"/>
        <v>N/A</v>
      </c>
      <c r="E23" s="43">
        <v>746.02028886999994</v>
      </c>
      <c r="F23" s="11" t="str">
        <f t="shared" si="5"/>
        <v>N/A</v>
      </c>
      <c r="G23" s="43">
        <v>620.65183657</v>
      </c>
      <c r="H23" s="11" t="str">
        <f t="shared" si="6"/>
        <v>N/A</v>
      </c>
      <c r="I23" s="12">
        <v>30.6</v>
      </c>
      <c r="J23" s="12">
        <v>-16.8</v>
      </c>
      <c r="K23" s="9" t="s">
        <v>213</v>
      </c>
      <c r="L23" s="9" t="str">
        <f t="shared" si="3"/>
        <v>N/A</v>
      </c>
    </row>
    <row r="24" spans="1:12" ht="12.75" customHeight="1" x14ac:dyDescent="0.25">
      <c r="A24" s="18" t="s">
        <v>135</v>
      </c>
      <c r="B24" s="33" t="s">
        <v>213</v>
      </c>
      <c r="C24" s="1">
        <v>8954</v>
      </c>
      <c r="D24" s="11" t="str">
        <f t="shared" si="4"/>
        <v>N/A</v>
      </c>
      <c r="E24" s="1">
        <v>13073</v>
      </c>
      <c r="F24" s="11" t="str">
        <f t="shared" si="5"/>
        <v>N/A</v>
      </c>
      <c r="G24" s="1">
        <v>19317</v>
      </c>
      <c r="H24" s="11" t="str">
        <f t="shared" si="6"/>
        <v>N/A</v>
      </c>
      <c r="I24" s="12">
        <v>46</v>
      </c>
      <c r="J24" s="12">
        <v>47.76</v>
      </c>
      <c r="K24" s="34" t="s">
        <v>213</v>
      </c>
      <c r="L24" s="9" t="str">
        <f t="shared" si="3"/>
        <v>N/A</v>
      </c>
    </row>
    <row r="25" spans="1:12" ht="12.75" customHeight="1" x14ac:dyDescent="0.25">
      <c r="A25" s="18" t="s">
        <v>136</v>
      </c>
      <c r="B25" s="33" t="s">
        <v>213</v>
      </c>
      <c r="C25" s="13">
        <v>0.36955104129999999</v>
      </c>
      <c r="D25" s="11" t="str">
        <f t="shared" si="4"/>
        <v>N/A</v>
      </c>
      <c r="E25" s="13">
        <v>0.55029427880000004</v>
      </c>
      <c r="F25" s="11" t="str">
        <f t="shared" si="5"/>
        <v>N/A</v>
      </c>
      <c r="G25" s="13">
        <v>0.79725556220000005</v>
      </c>
      <c r="H25" s="11" t="str">
        <f t="shared" si="6"/>
        <v>N/A</v>
      </c>
      <c r="I25" s="12">
        <v>48.91</v>
      </c>
      <c r="J25" s="12">
        <v>44.88</v>
      </c>
      <c r="K25" s="9" t="s">
        <v>213</v>
      </c>
      <c r="L25" s="9" t="str">
        <f t="shared" si="3"/>
        <v>N/A</v>
      </c>
    </row>
    <row r="26" spans="1:12" ht="25" x14ac:dyDescent="0.25">
      <c r="A26" s="2" t="s">
        <v>137</v>
      </c>
      <c r="B26" s="33" t="s">
        <v>213</v>
      </c>
      <c r="C26" s="14">
        <v>16251283</v>
      </c>
      <c r="D26" s="11" t="str">
        <f t="shared" si="4"/>
        <v>N/A</v>
      </c>
      <c r="E26" s="14">
        <v>34278871</v>
      </c>
      <c r="F26" s="11" t="str">
        <f t="shared" si="5"/>
        <v>N/A</v>
      </c>
      <c r="G26" s="14">
        <v>57455466</v>
      </c>
      <c r="H26" s="11" t="str">
        <f t="shared" si="6"/>
        <v>N/A</v>
      </c>
      <c r="I26" s="12">
        <v>110.9</v>
      </c>
      <c r="J26" s="12">
        <v>67.61</v>
      </c>
      <c r="K26" s="9" t="s">
        <v>213</v>
      </c>
      <c r="L26" s="9" t="str">
        <f t="shared" si="3"/>
        <v>N/A</v>
      </c>
    </row>
    <row r="27" spans="1:12" ht="25" x14ac:dyDescent="0.25">
      <c r="A27" s="2" t="s">
        <v>951</v>
      </c>
      <c r="B27" s="33" t="s">
        <v>213</v>
      </c>
      <c r="C27" s="14">
        <v>1814.9746482</v>
      </c>
      <c r="D27" s="11" t="str">
        <f t="shared" si="4"/>
        <v>N/A</v>
      </c>
      <c r="E27" s="14">
        <v>2622.112063</v>
      </c>
      <c r="F27" s="11" t="str">
        <f t="shared" si="5"/>
        <v>N/A</v>
      </c>
      <c r="G27" s="14">
        <v>2974.3472588999998</v>
      </c>
      <c r="H27" s="11" t="str">
        <f t="shared" si="6"/>
        <v>N/A</v>
      </c>
      <c r="I27" s="12">
        <v>44.47</v>
      </c>
      <c r="J27" s="12">
        <v>13.43</v>
      </c>
      <c r="K27" s="9" t="s">
        <v>213</v>
      </c>
      <c r="L27" s="9" t="str">
        <f t="shared" si="3"/>
        <v>N/A</v>
      </c>
    </row>
    <row r="28" spans="1:12" x14ac:dyDescent="0.25">
      <c r="A28" s="18" t="s">
        <v>138</v>
      </c>
      <c r="B28" s="1" t="s">
        <v>213</v>
      </c>
      <c r="C28" s="34">
        <v>41158</v>
      </c>
      <c r="D28" s="11" t="str">
        <f>IF($B28="N/A","N/A",IF(C28&gt;10,"No",IF(C28&lt;-10,"No","Yes")))</f>
        <v>N/A</v>
      </c>
      <c r="E28" s="34">
        <v>38359</v>
      </c>
      <c r="F28" s="11" t="str">
        <f>IF($B28="N/A","N/A",IF(E28&gt;10,"No",IF(E28&lt;-10,"No","Yes")))</f>
        <v>N/A</v>
      </c>
      <c r="G28" s="34">
        <v>39703</v>
      </c>
      <c r="H28" s="11" t="str">
        <f>IF($B28="N/A","N/A",IF(G28&gt;10,"No",IF(G28&lt;-10,"No","Yes")))</f>
        <v>N/A</v>
      </c>
      <c r="I28" s="12">
        <v>-6.8</v>
      </c>
      <c r="J28" s="12">
        <v>3.504</v>
      </c>
      <c r="K28" s="34" t="s">
        <v>213</v>
      </c>
      <c r="L28" s="9" t="str">
        <f>IF(J28="Div by 0", "N/A", IF(K28="N/A","N/A", IF(J28&gt;VALUE(MID(K28,1,2)), "No", IF(J28&lt;-1*VALUE(MID(K28,1,2)), "No", "Yes"))))</f>
        <v>N/A</v>
      </c>
    </row>
    <row r="29" spans="1:12" x14ac:dyDescent="0.25">
      <c r="A29" s="2" t="s">
        <v>139</v>
      </c>
      <c r="B29" s="41" t="s">
        <v>213</v>
      </c>
      <c r="C29" s="8">
        <v>1.6986801159</v>
      </c>
      <c r="D29" s="11" t="str">
        <f>IF($B29="N/A","N/A",IF(C29&gt;10,"No",IF(C29&lt;-10,"No","Yes")))</f>
        <v>N/A</v>
      </c>
      <c r="E29" s="8">
        <v>1.6146820349</v>
      </c>
      <c r="F29" s="11" t="str">
        <f>IF($B29="N/A","N/A",IF(E29&gt;10,"No",IF(E29&lt;-10,"No","Yes")))</f>
        <v>N/A</v>
      </c>
      <c r="G29" s="8">
        <v>1.6386311324</v>
      </c>
      <c r="H29" s="11" t="str">
        <f>IF($B29="N/A","N/A",IF(G29&gt;10,"No",IF(G29&lt;-10,"No","Yes")))</f>
        <v>N/A</v>
      </c>
      <c r="I29" s="12">
        <v>-4.9400000000000004</v>
      </c>
      <c r="J29" s="12">
        <v>1.4830000000000001</v>
      </c>
      <c r="K29" s="9" t="s">
        <v>213</v>
      </c>
      <c r="L29" s="9" t="str">
        <f>IF(J29="Div by 0", "N/A", IF(K29="N/A","N/A", IF(J29&gt;VALUE(MID(K29,1,2)), "No", IF(J29&lt;-1*VALUE(MID(K29,1,2)), "No", "Yes"))))</f>
        <v>N/A</v>
      </c>
    </row>
    <row r="30" spans="1:12" x14ac:dyDescent="0.25">
      <c r="A30" s="18" t="s">
        <v>140</v>
      </c>
      <c r="B30" s="34" t="s">
        <v>213</v>
      </c>
      <c r="C30" s="34">
        <v>80049</v>
      </c>
      <c r="D30" s="11" t="str">
        <f>IF($B30="N/A","N/A",IF(C30&gt;10,"No",IF(C30&lt;-10,"No","Yes")))</f>
        <v>N/A</v>
      </c>
      <c r="E30" s="34">
        <v>76725</v>
      </c>
      <c r="F30" s="11" t="str">
        <f>IF($B30="N/A","N/A",IF(E30&gt;10,"No",IF(E30&lt;-10,"No","Yes")))</f>
        <v>N/A</v>
      </c>
      <c r="G30" s="34">
        <v>75797</v>
      </c>
      <c r="H30" s="11" t="str">
        <f>IF($B30="N/A","N/A",IF(G30&gt;10,"No",IF(G30&lt;-10,"No","Yes")))</f>
        <v>N/A</v>
      </c>
      <c r="I30" s="12">
        <v>-4.1500000000000004</v>
      </c>
      <c r="J30" s="12">
        <v>-1.21</v>
      </c>
      <c r="K30" s="34" t="s">
        <v>213</v>
      </c>
      <c r="L30" s="9" t="str">
        <f>IF(J30="Div by 0", "N/A", IF(K30="N/A","N/A", IF(J30&gt;VALUE(MID(K30,1,2)), "No", IF(J30&lt;-1*VALUE(MID(K30,1,2)), "No", "Yes"))))</f>
        <v>N/A</v>
      </c>
    </row>
    <row r="31" spans="1:12" x14ac:dyDescent="0.25">
      <c r="A31" s="2" t="s">
        <v>141</v>
      </c>
      <c r="B31" s="33" t="s">
        <v>213</v>
      </c>
      <c r="C31" s="8">
        <v>3.3037962145000002</v>
      </c>
      <c r="D31" s="11" t="str">
        <f>IF($B31="N/A","N/A",IF(C31&gt;10,"No",IF(C31&lt;-10,"No","Yes")))</f>
        <v>N/A</v>
      </c>
      <c r="E31" s="8">
        <v>3.2296587274999999</v>
      </c>
      <c r="F31" s="11" t="str">
        <f>IF($B31="N/A","N/A",IF(E31&gt;10,"No",IF(E31&lt;-10,"No","Yes")))</f>
        <v>N/A</v>
      </c>
      <c r="G31" s="8">
        <v>3.1283108063</v>
      </c>
      <c r="H31" s="11" t="str">
        <f>IF($B31="N/A","N/A",IF(G31&gt;10,"No",IF(G31&lt;-10,"No","Yes")))</f>
        <v>N/A</v>
      </c>
      <c r="I31" s="12">
        <v>-2.2400000000000002</v>
      </c>
      <c r="J31" s="12">
        <v>-3.14</v>
      </c>
      <c r="K31" s="9" t="s">
        <v>213</v>
      </c>
      <c r="L31" s="9" t="str">
        <f>IF(J31="Div by 0", "N/A", IF(K31="N/A","N/A", IF(J31&gt;VALUE(MID(K31,1,2)), "No", IF(J31&lt;-1*VALUE(MID(K31,1,2)), "No", "Yes"))))</f>
        <v>N/A</v>
      </c>
    </row>
    <row r="32" spans="1:12" ht="12.75" customHeight="1" x14ac:dyDescent="0.25">
      <c r="A32" s="18" t="s">
        <v>142</v>
      </c>
      <c r="B32" s="1" t="s">
        <v>213</v>
      </c>
      <c r="C32" s="1">
        <v>38300.333333000002</v>
      </c>
      <c r="D32" s="11" t="str">
        <f>IF($B32="N/A","N/A",IF(C32&gt;10,"No",IF(C32&lt;-10,"No","Yes")))</f>
        <v>N/A</v>
      </c>
      <c r="E32" s="1">
        <v>41261.333333000002</v>
      </c>
      <c r="F32" s="11" t="str">
        <f>IF($B32="N/A","N/A",IF(E32&gt;10,"No",IF(E32&lt;-10,"No","Yes")))</f>
        <v>N/A</v>
      </c>
      <c r="G32" s="1">
        <v>40932</v>
      </c>
      <c r="H32" s="11" t="str">
        <f>IF($B32="N/A","N/A",IF(G32&gt;10,"No",IF(G32&lt;-10,"No","Yes")))</f>
        <v>N/A</v>
      </c>
      <c r="I32" s="12">
        <v>7.7309999999999999</v>
      </c>
      <c r="J32" s="12">
        <v>-0.79800000000000004</v>
      </c>
      <c r="K32" s="1" t="s">
        <v>213</v>
      </c>
      <c r="L32" s="9" t="str">
        <f>IF(J32="Div by 0", "N/A", IF(K32="N/A","N/A", IF(J32&gt;VALUE(MID(K32,1,2)), "No", IF(J32&lt;-1*VALUE(MID(K32,1,2)), "No", "Yes"))))</f>
        <v>N/A</v>
      </c>
    </row>
    <row r="33" spans="1:12" s="20" customFormat="1" ht="12" customHeight="1" x14ac:dyDescent="0.25">
      <c r="A33" s="143" t="s">
        <v>1632</v>
      </c>
      <c r="B33" s="144"/>
      <c r="C33" s="144"/>
      <c r="D33" s="144"/>
      <c r="E33" s="144"/>
      <c r="F33" s="144"/>
      <c r="G33" s="144"/>
      <c r="H33" s="144"/>
      <c r="I33" s="144"/>
      <c r="J33" s="144"/>
      <c r="K33" s="144"/>
      <c r="L33" s="145"/>
    </row>
    <row r="34" spans="1:12" s="20" customFormat="1" ht="12.75" customHeight="1" x14ac:dyDescent="0.25">
      <c r="A34" s="133" t="s">
        <v>1630</v>
      </c>
      <c r="B34" s="134"/>
      <c r="C34" s="134"/>
      <c r="D34" s="134"/>
      <c r="E34" s="134"/>
      <c r="F34" s="134"/>
      <c r="G34" s="134"/>
      <c r="H34" s="134"/>
      <c r="I34" s="134"/>
      <c r="J34" s="134"/>
      <c r="K34" s="134"/>
      <c r="L34" s="135"/>
    </row>
    <row r="35" spans="1:12" s="20" customFormat="1" x14ac:dyDescent="0.25">
      <c r="A35" s="136" t="s">
        <v>1731</v>
      </c>
      <c r="B35" s="136"/>
      <c r="C35" s="136"/>
      <c r="D35" s="136"/>
      <c r="E35" s="136"/>
      <c r="F35" s="136"/>
      <c r="G35" s="136"/>
      <c r="H35" s="136"/>
      <c r="I35" s="136"/>
      <c r="J35" s="136"/>
      <c r="K35" s="136"/>
      <c r="L35" s="137"/>
    </row>
    <row r="36" spans="1:12" x14ac:dyDescent="0.25">
      <c r="B36" s="41"/>
      <c r="C36" s="8"/>
      <c r="D36" s="8"/>
    </row>
    <row r="37" spans="1:12" x14ac:dyDescent="0.25">
      <c r="A37" s="2"/>
      <c r="B37" s="41"/>
      <c r="C37" s="8"/>
      <c r="D37" s="8"/>
    </row>
    <row r="38" spans="1:12" x14ac:dyDescent="0.25">
      <c r="A38" s="2"/>
      <c r="C38" s="8"/>
      <c r="D38" s="8"/>
    </row>
    <row r="39" spans="1:12" x14ac:dyDescent="0.25">
      <c r="B39" s="41"/>
      <c r="C39" s="8"/>
      <c r="D39" s="8"/>
    </row>
    <row r="40" spans="1:12" x14ac:dyDescent="0.25">
      <c r="A40" s="47"/>
      <c r="B40" s="41"/>
      <c r="C40" s="8"/>
      <c r="D40" s="8"/>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c r="B46" s="41"/>
    </row>
    <row r="47" spans="1:12" x14ac:dyDescent="0.25">
      <c r="A47" s="47"/>
    </row>
  </sheetData>
  <mergeCells count="7">
    <mergeCell ref="A35:L35"/>
    <mergeCell ref="A34:L34"/>
    <mergeCell ref="A33:L33"/>
    <mergeCell ref="A1:L1"/>
    <mergeCell ref="A4:L4"/>
    <mergeCell ref="A2:L2"/>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11" sqref="A11"/>
      <selection pane="topRight" activeCell="A11" sqref="A11"/>
      <selection pane="bottomLeft" activeCell="A11" sqref="A11"/>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1725</v>
      </c>
      <c r="B1" s="125"/>
      <c r="C1" s="125"/>
      <c r="D1" s="125"/>
      <c r="E1" s="125"/>
      <c r="F1" s="125"/>
      <c r="G1" s="125"/>
      <c r="H1" s="125"/>
      <c r="I1" s="125"/>
      <c r="J1" s="125"/>
      <c r="K1" s="125"/>
      <c r="L1" s="126"/>
    </row>
    <row r="2" spans="1:12" ht="24.75" customHeight="1" x14ac:dyDescent="0.3">
      <c r="A2" s="151" t="s">
        <v>1590</v>
      </c>
      <c r="B2" s="152"/>
      <c r="C2" s="152"/>
      <c r="D2" s="152"/>
      <c r="E2" s="152"/>
      <c r="F2" s="152"/>
      <c r="G2" s="152"/>
      <c r="H2" s="152"/>
      <c r="I2" s="152"/>
      <c r="J2" s="152"/>
      <c r="K2" s="152"/>
      <c r="L2" s="153"/>
    </row>
    <row r="3" spans="1:12" s="20" customFormat="1" ht="13" x14ac:dyDescent="0.3">
      <c r="A3" s="130" t="s">
        <v>1743</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56" t="s">
        <v>0</v>
      </c>
      <c r="B6" s="34" t="s">
        <v>213</v>
      </c>
      <c r="C6" s="34">
        <v>2344240</v>
      </c>
      <c r="D6" s="11" t="str">
        <f>IF($B6="N/A","N/A",IF(C6&gt;10,"No",IF(C6&lt;-10,"No","Yes")))</f>
        <v>N/A</v>
      </c>
      <c r="E6" s="34">
        <v>2287153</v>
      </c>
      <c r="F6" s="11" t="str">
        <f>IF($B6="N/A","N/A",IF(E6&gt;10,"No",IF(E6&lt;-10,"No","Yes")))</f>
        <v>N/A</v>
      </c>
      <c r="G6" s="34">
        <v>2284381</v>
      </c>
      <c r="H6" s="11" t="str">
        <f>IF($B6="N/A","N/A",IF(G6&gt;10,"No",IF(G6&lt;-10,"No","Yes")))</f>
        <v>N/A</v>
      </c>
      <c r="I6" s="12">
        <v>-2.44</v>
      </c>
      <c r="J6" s="12">
        <v>-0.121</v>
      </c>
      <c r="K6" s="1" t="s">
        <v>736</v>
      </c>
      <c r="L6" s="9" t="str">
        <f>IF(J6="Div by 0", "N/A", IF(K6="N/A","N/A", IF(J6&gt;VALUE(MID(K6,1,2)), "No", IF(J6&lt;-1*VALUE(MID(K6,1,2)), "No", "Yes"))))</f>
        <v>Yes</v>
      </c>
    </row>
    <row r="7" spans="1:12" x14ac:dyDescent="0.25">
      <c r="A7" s="18" t="s">
        <v>59</v>
      </c>
      <c r="B7" s="34" t="s">
        <v>213</v>
      </c>
      <c r="C7" s="34">
        <v>1941049.19</v>
      </c>
      <c r="D7" s="11" t="str">
        <f>IF($B7="N/A","N/A",IF(C7&gt;10,"No",IF(C7&lt;-10,"No","Yes")))</f>
        <v>N/A</v>
      </c>
      <c r="E7" s="34">
        <v>1887248.88</v>
      </c>
      <c r="F7" s="11" t="str">
        <f>IF($B7="N/A","N/A",IF(E7&gt;10,"No",IF(E7&lt;-10,"No","Yes")))</f>
        <v>N/A</v>
      </c>
      <c r="G7" s="34">
        <v>1883300.69</v>
      </c>
      <c r="H7" s="11" t="str">
        <f>IF($B7="N/A","N/A",IF(G7&gt;10,"No",IF(G7&lt;-10,"No","Yes")))</f>
        <v>N/A</v>
      </c>
      <c r="I7" s="12">
        <v>-2.77</v>
      </c>
      <c r="J7" s="12">
        <v>-0.20899999999999999</v>
      </c>
      <c r="K7" s="1" t="s">
        <v>737</v>
      </c>
      <c r="L7" s="9" t="str">
        <f>IF(J7="Div by 0", "N/A", IF(K7="N/A","N/A", IF(J7&gt;VALUE(MID(K7,1,2)), "No", IF(J7&lt;-1*VALUE(MID(K7,1,2)), "No", "Yes"))))</f>
        <v>Yes</v>
      </c>
    </row>
    <row r="8" spans="1:12" x14ac:dyDescent="0.25">
      <c r="A8" s="57" t="s">
        <v>143</v>
      </c>
      <c r="B8" s="34" t="s">
        <v>213</v>
      </c>
      <c r="C8" s="34">
        <v>13440</v>
      </c>
      <c r="D8" s="11" t="str">
        <f>IF($B8="N/A","N/A",IF(C8&gt;10,"No",IF(C8&lt;-10,"No","Yes")))</f>
        <v>N/A</v>
      </c>
      <c r="E8" s="34">
        <v>16988</v>
      </c>
      <c r="F8" s="11" t="str">
        <f>IF($B8="N/A","N/A",IF(E8&gt;10,"No",IF(E8&lt;-10,"No","Yes")))</f>
        <v>N/A</v>
      </c>
      <c r="G8" s="34">
        <v>19916</v>
      </c>
      <c r="H8" s="11" t="str">
        <f>IF($B8="N/A","N/A",IF(G8&gt;10,"No",IF(G8&lt;-10,"No","Yes")))</f>
        <v>N/A</v>
      </c>
      <c r="I8" s="12">
        <v>26.4</v>
      </c>
      <c r="J8" s="12">
        <v>17.239999999999998</v>
      </c>
      <c r="K8" s="34" t="s">
        <v>213</v>
      </c>
      <c r="L8" s="9" t="str">
        <f>IF(J8="Div by 0", "N/A", IF(K8="N/A","N/A", IF(J8&gt;VALUE(MID(K8,1,2)), "No", IF(J8&lt;-1*VALUE(MID(K8,1,2)), "No", "Yes"))))</f>
        <v>N/A</v>
      </c>
    </row>
    <row r="9" spans="1:12" x14ac:dyDescent="0.25">
      <c r="A9" s="18" t="s">
        <v>678</v>
      </c>
      <c r="B9" s="34" t="s">
        <v>213</v>
      </c>
      <c r="C9" s="34">
        <v>11155</v>
      </c>
      <c r="D9" s="11" t="str">
        <f t="shared" ref="D9:D11" si="0">IF($B9="N/A","N/A",IF(C9&gt;10,"No",IF(C9&lt;-10,"No","Yes")))</f>
        <v>N/A</v>
      </c>
      <c r="E9" s="34">
        <v>14850</v>
      </c>
      <c r="F9" s="11" t="str">
        <f t="shared" ref="F9:F11" si="1">IF($B9="N/A","N/A",IF(E9&gt;10,"No",IF(E9&lt;-10,"No","Yes")))</f>
        <v>N/A</v>
      </c>
      <c r="G9" s="34">
        <v>18513</v>
      </c>
      <c r="H9" s="11" t="str">
        <f t="shared" ref="H9:H11" si="2">IF($B9="N/A","N/A",IF(G9&gt;10,"No",IF(G9&lt;-10,"No","Yes")))</f>
        <v>N/A</v>
      </c>
      <c r="I9" s="12">
        <v>33.119999999999997</v>
      </c>
      <c r="J9" s="12">
        <v>24.67</v>
      </c>
      <c r="K9" s="34" t="s">
        <v>213</v>
      </c>
      <c r="L9" s="9" t="str">
        <f t="shared" ref="L9:L11" si="3">IF(J9="Div by 0", "N/A", IF(K9="N/A","N/A", IF(J9&gt;VALUE(MID(K9,1,2)), "No", IF(J9&lt;-1*VALUE(MID(K9,1,2)), "No", "Yes"))))</f>
        <v>N/A</v>
      </c>
    </row>
    <row r="10" spans="1:12" x14ac:dyDescent="0.25">
      <c r="A10" s="18" t="s">
        <v>423</v>
      </c>
      <c r="B10" s="34" t="s">
        <v>213</v>
      </c>
      <c r="C10" s="34">
        <v>2285</v>
      </c>
      <c r="D10" s="11" t="str">
        <f t="shared" si="0"/>
        <v>N/A</v>
      </c>
      <c r="E10" s="34">
        <v>2138</v>
      </c>
      <c r="F10" s="11" t="str">
        <f t="shared" si="1"/>
        <v>N/A</v>
      </c>
      <c r="G10" s="34">
        <v>1403</v>
      </c>
      <c r="H10" s="11" t="str">
        <f t="shared" si="2"/>
        <v>N/A</v>
      </c>
      <c r="I10" s="12">
        <v>-6.43</v>
      </c>
      <c r="J10" s="12">
        <v>-34.4</v>
      </c>
      <c r="K10" s="34" t="s">
        <v>213</v>
      </c>
      <c r="L10" s="9" t="str">
        <f t="shared" si="3"/>
        <v>N/A</v>
      </c>
    </row>
    <row r="11" spans="1:12" x14ac:dyDescent="0.25">
      <c r="A11" s="18" t="s">
        <v>169</v>
      </c>
      <c r="B11" s="34" t="s">
        <v>213</v>
      </c>
      <c r="C11" s="8">
        <v>0.57332013790000003</v>
      </c>
      <c r="D11" s="11" t="str">
        <f t="shared" si="0"/>
        <v>N/A</v>
      </c>
      <c r="E11" s="8">
        <v>0.74275748060000002</v>
      </c>
      <c r="F11" s="11" t="str">
        <f t="shared" si="1"/>
        <v>N/A</v>
      </c>
      <c r="G11" s="8">
        <v>0.87183355139999996</v>
      </c>
      <c r="H11" s="11" t="str">
        <f t="shared" si="2"/>
        <v>N/A</v>
      </c>
      <c r="I11" s="12">
        <v>29.55</v>
      </c>
      <c r="J11" s="12">
        <v>17.38</v>
      </c>
      <c r="K11" s="34" t="s">
        <v>213</v>
      </c>
      <c r="L11" s="9" t="str">
        <f t="shared" si="3"/>
        <v>N/A</v>
      </c>
    </row>
    <row r="12" spans="1:12" x14ac:dyDescent="0.25">
      <c r="A12" s="18" t="s">
        <v>144</v>
      </c>
      <c r="B12" s="34" t="s">
        <v>213</v>
      </c>
      <c r="C12" s="34">
        <v>6939.75</v>
      </c>
      <c r="D12" s="11" t="str">
        <f>IF($B12="N/A","N/A",IF(C12&gt;10,"No",IF(C12&lt;-10,"No","Yes")))</f>
        <v>N/A</v>
      </c>
      <c r="E12" s="34">
        <v>7165.9166667</v>
      </c>
      <c r="F12" s="11" t="str">
        <f>IF($B12="N/A","N/A",IF(E12&gt;10,"No",IF(E12&lt;-10,"No","Yes")))</f>
        <v>N/A</v>
      </c>
      <c r="G12" s="34">
        <v>9405.9166667000009</v>
      </c>
      <c r="H12" s="11" t="str">
        <f>IF($B12="N/A","N/A",IF(G12&gt;10,"No",IF(G12&lt;-10,"No","Yes")))</f>
        <v>N/A</v>
      </c>
      <c r="I12" s="12">
        <v>3.2589999999999999</v>
      </c>
      <c r="J12" s="12">
        <v>31.26</v>
      </c>
      <c r="K12" s="34" t="s">
        <v>213</v>
      </c>
      <c r="L12" s="9" t="str">
        <f>IF(J12="Div by 0", "N/A", IF(K12="N/A","N/A", IF(J12&gt;VALUE(MID(K12,1,2)), "No", IF(J12&lt;-1*VALUE(MID(K12,1,2)), "No", "Yes"))))</f>
        <v>N/A</v>
      </c>
    </row>
    <row r="13" spans="1:12" x14ac:dyDescent="0.25">
      <c r="A13" s="3" t="s">
        <v>364</v>
      </c>
      <c r="B13" s="58" t="s">
        <v>213</v>
      </c>
      <c r="C13" s="8">
        <v>97.627461351999997</v>
      </c>
      <c r="D13" s="13" t="str">
        <f>IF($B13="N/A","N/A",IF(C13&gt;=95,"Yes","No"))</f>
        <v>N/A</v>
      </c>
      <c r="E13" s="8">
        <v>97.382816104</v>
      </c>
      <c r="F13" s="13" t="str">
        <f>IF($B13="N/A","N/A",IF(E13&gt;=95,"Yes","No"))</f>
        <v>N/A</v>
      </c>
      <c r="G13" s="8">
        <v>97.469555209999996</v>
      </c>
      <c r="H13" s="11" t="str">
        <f>IF($B13="N/A","N/A",IF(G13&gt;=95,"Yes","No"))</f>
        <v>N/A</v>
      </c>
      <c r="I13" s="12">
        <v>-0.251</v>
      </c>
      <c r="J13" s="12">
        <v>8.9099999999999999E-2</v>
      </c>
      <c r="K13" s="41" t="s">
        <v>737</v>
      </c>
      <c r="L13" s="9" t="str">
        <f t="shared" ref="L13:L70" si="4">IF(J13="Div by 0", "N/A", IF(K13="N/A","N/A", IF(J13&gt;VALUE(MID(K13,1,2)), "No", IF(J13&lt;-1*VALUE(MID(K13,1,2)), "No", "Yes"))))</f>
        <v>Yes</v>
      </c>
    </row>
    <row r="14" spans="1:12" x14ac:dyDescent="0.25">
      <c r="A14" s="16" t="s">
        <v>365</v>
      </c>
      <c r="B14" s="58" t="s">
        <v>213</v>
      </c>
      <c r="C14" s="59">
        <v>2.3722400437000002</v>
      </c>
      <c r="D14" s="59" t="str">
        <f>IF($B14="N/A","N/A",IF(C14&gt;10,"No",IF(C14&lt;-10,"No","Yes")))</f>
        <v>N/A</v>
      </c>
      <c r="E14" s="59">
        <v>2.6168778389999998</v>
      </c>
      <c r="F14" s="13" t="str">
        <f>IF($B14="N/A","N/A",IF(E14&gt;95,"Yes","No"))</f>
        <v>N/A</v>
      </c>
      <c r="G14" s="59">
        <v>2.5299632592000001</v>
      </c>
      <c r="H14" s="11" t="str">
        <f>IF($B14="N/A","N/A",IF(G14&gt;95,"Yes","No"))</f>
        <v>N/A</v>
      </c>
      <c r="I14" s="60">
        <v>10.31</v>
      </c>
      <c r="J14" s="60">
        <v>-3.32</v>
      </c>
      <c r="K14" s="61" t="s">
        <v>213</v>
      </c>
      <c r="L14" s="9" t="str">
        <f t="shared" si="4"/>
        <v>N/A</v>
      </c>
    </row>
    <row r="15" spans="1:12" x14ac:dyDescent="0.25">
      <c r="A15" s="16" t="s">
        <v>366</v>
      </c>
      <c r="B15" s="58" t="s">
        <v>213</v>
      </c>
      <c r="C15" s="59">
        <v>2.9860420000000002E-4</v>
      </c>
      <c r="D15" s="59" t="str">
        <f t="shared" ref="D15:D21" si="5">IF($B15="N/A","N/A",IF(C15&gt;10,"No",IF(C15&lt;-10,"No","Yes")))</f>
        <v>N/A</v>
      </c>
      <c r="E15" s="59">
        <v>3.0605740000000002E-4</v>
      </c>
      <c r="F15" s="59" t="str">
        <f t="shared" ref="F15:F21" si="6">IF($B15="N/A","N/A",IF(E15&gt;10,"No",IF(E15&lt;-10,"No","Yes")))</f>
        <v>N/A</v>
      </c>
      <c r="G15" s="59">
        <v>4.8153090000000001E-4</v>
      </c>
      <c r="H15" s="62" t="str">
        <f t="shared" ref="H15:H21" si="7">IF($B15="N/A","N/A",IF(G15&gt;10,"No",IF(G15&lt;-10,"No","Yes")))</f>
        <v>N/A</v>
      </c>
      <c r="I15" s="60">
        <v>2.496</v>
      </c>
      <c r="J15" s="60">
        <v>57.33</v>
      </c>
      <c r="K15" s="61" t="s">
        <v>213</v>
      </c>
      <c r="L15" s="9" t="str">
        <f t="shared" si="4"/>
        <v>N/A</v>
      </c>
    </row>
    <row r="16" spans="1:12" x14ac:dyDescent="0.25">
      <c r="A16" s="16" t="s">
        <v>367</v>
      </c>
      <c r="B16" s="58" t="s">
        <v>213</v>
      </c>
      <c r="C16" s="63">
        <v>55618</v>
      </c>
      <c r="D16" s="63" t="str">
        <f t="shared" si="5"/>
        <v>N/A</v>
      </c>
      <c r="E16" s="63">
        <v>59859</v>
      </c>
      <c r="F16" s="63" t="str">
        <f t="shared" si="6"/>
        <v>N/A</v>
      </c>
      <c r="G16" s="63">
        <v>57805</v>
      </c>
      <c r="H16" s="62" t="str">
        <f t="shared" si="7"/>
        <v>N/A</v>
      </c>
      <c r="I16" s="60">
        <v>7.625</v>
      </c>
      <c r="J16" s="60">
        <v>-3.43</v>
      </c>
      <c r="K16" s="61" t="s">
        <v>213</v>
      </c>
      <c r="L16" s="9" t="str">
        <f t="shared" si="4"/>
        <v>N/A</v>
      </c>
    </row>
    <row r="17" spans="1:12" x14ac:dyDescent="0.25">
      <c r="A17" s="17" t="s">
        <v>368</v>
      </c>
      <c r="B17" s="58" t="s">
        <v>213</v>
      </c>
      <c r="C17" s="59">
        <v>2.3725386478999999</v>
      </c>
      <c r="D17" s="62" t="str">
        <f t="shared" si="5"/>
        <v>N/A</v>
      </c>
      <c r="E17" s="59">
        <v>2.6171838962999998</v>
      </c>
      <c r="F17" s="62" t="str">
        <f t="shared" si="6"/>
        <v>N/A</v>
      </c>
      <c r="G17" s="59">
        <v>2.5304447900999998</v>
      </c>
      <c r="H17" s="62" t="str">
        <f t="shared" si="7"/>
        <v>N/A</v>
      </c>
      <c r="I17" s="60">
        <v>10.31</v>
      </c>
      <c r="J17" s="60">
        <v>-3.31</v>
      </c>
      <c r="K17" s="61" t="s">
        <v>213</v>
      </c>
      <c r="L17" s="9" t="str">
        <f t="shared" si="4"/>
        <v>N/A</v>
      </c>
    </row>
    <row r="18" spans="1:12" x14ac:dyDescent="0.25">
      <c r="A18" s="16" t="s">
        <v>679</v>
      </c>
      <c r="B18" s="58" t="s">
        <v>213</v>
      </c>
      <c r="C18" s="59">
        <v>79.172210434999997</v>
      </c>
      <c r="D18" s="62" t="str">
        <f t="shared" si="5"/>
        <v>N/A</v>
      </c>
      <c r="E18" s="59">
        <v>82.876426268000003</v>
      </c>
      <c r="F18" s="62" t="str">
        <f t="shared" si="6"/>
        <v>N/A</v>
      </c>
      <c r="G18" s="59">
        <v>84.250497362000004</v>
      </c>
      <c r="H18" s="62" t="str">
        <f t="shared" si="7"/>
        <v>N/A</v>
      </c>
      <c r="I18" s="12">
        <v>4.6790000000000003</v>
      </c>
      <c r="J18" s="12">
        <v>1.6579999999999999</v>
      </c>
      <c r="K18" s="61" t="s">
        <v>213</v>
      </c>
      <c r="L18" s="9" t="str">
        <f t="shared" si="4"/>
        <v>N/A</v>
      </c>
    </row>
    <row r="19" spans="1:12" x14ac:dyDescent="0.25">
      <c r="A19" s="16" t="s">
        <v>680</v>
      </c>
      <c r="B19" s="58" t="s">
        <v>213</v>
      </c>
      <c r="C19" s="59">
        <v>20.205688806000001</v>
      </c>
      <c r="D19" s="62" t="str">
        <f t="shared" si="5"/>
        <v>N/A</v>
      </c>
      <c r="E19" s="59">
        <v>28.438497134999999</v>
      </c>
      <c r="F19" s="62" t="str">
        <f t="shared" si="6"/>
        <v>N/A</v>
      </c>
      <c r="G19" s="59">
        <v>32.299974051</v>
      </c>
      <c r="H19" s="62" t="str">
        <f t="shared" si="7"/>
        <v>N/A</v>
      </c>
      <c r="I19" s="12">
        <v>40.75</v>
      </c>
      <c r="J19" s="12">
        <v>13.58</v>
      </c>
      <c r="K19" s="61" t="s">
        <v>213</v>
      </c>
      <c r="L19" s="9" t="str">
        <f t="shared" si="4"/>
        <v>N/A</v>
      </c>
    </row>
    <row r="20" spans="1:12" ht="25" x14ac:dyDescent="0.25">
      <c r="A20" s="16" t="s">
        <v>681</v>
      </c>
      <c r="B20" s="58" t="s">
        <v>213</v>
      </c>
      <c r="C20" s="59">
        <v>29.289079075</v>
      </c>
      <c r="D20" s="62" t="str">
        <f t="shared" si="5"/>
        <v>N/A</v>
      </c>
      <c r="E20" s="59">
        <v>24.253662773999999</v>
      </c>
      <c r="F20" s="62" t="str">
        <f t="shared" si="6"/>
        <v>N/A</v>
      </c>
      <c r="G20" s="59">
        <v>21.928898883999999</v>
      </c>
      <c r="H20" s="62" t="str">
        <f t="shared" si="7"/>
        <v>N/A</v>
      </c>
      <c r="I20" s="12">
        <v>-17.2</v>
      </c>
      <c r="J20" s="12">
        <v>-9.59</v>
      </c>
      <c r="K20" s="61" t="s">
        <v>213</v>
      </c>
      <c r="L20" s="9" t="str">
        <f t="shared" si="4"/>
        <v>N/A</v>
      </c>
    </row>
    <row r="21" spans="1:12" ht="25" x14ac:dyDescent="0.25">
      <c r="A21" s="16" t="s">
        <v>682</v>
      </c>
      <c r="B21" s="58" t="s">
        <v>213</v>
      </c>
      <c r="C21" s="59">
        <v>0.17260599090000001</v>
      </c>
      <c r="D21" s="62" t="str">
        <f t="shared" si="5"/>
        <v>N/A</v>
      </c>
      <c r="E21" s="59">
        <v>0.1002355536</v>
      </c>
      <c r="F21" s="62" t="str">
        <f t="shared" si="6"/>
        <v>N/A</v>
      </c>
      <c r="G21" s="59">
        <v>8.1307845300000001E-2</v>
      </c>
      <c r="H21" s="62" t="str">
        <f t="shared" si="7"/>
        <v>N/A</v>
      </c>
      <c r="I21" s="12">
        <v>-41.9</v>
      </c>
      <c r="J21" s="12">
        <v>-18.899999999999999</v>
      </c>
      <c r="K21" s="61" t="s">
        <v>213</v>
      </c>
      <c r="L21" s="9" t="str">
        <f t="shared" si="4"/>
        <v>N/A</v>
      </c>
    </row>
    <row r="22" spans="1:12" x14ac:dyDescent="0.25">
      <c r="A22" s="2" t="s">
        <v>1701</v>
      </c>
      <c r="B22" s="41" t="s">
        <v>217</v>
      </c>
      <c r="C22" s="1">
        <v>560</v>
      </c>
      <c r="D22" s="11" t="str">
        <f>IF($B22="N/A","N/A",IF(C22&gt;0,"No",IF(C22&lt;0,"No","Yes")))</f>
        <v>No</v>
      </c>
      <c r="E22" s="1">
        <v>405</v>
      </c>
      <c r="F22" s="11" t="str">
        <f>IF($B22="N/A","N/A",IF(E22&gt;0,"No",IF(E22&lt;0,"No","Yes")))</f>
        <v>No</v>
      </c>
      <c r="G22" s="1">
        <v>342</v>
      </c>
      <c r="H22" s="11" t="str">
        <f>IF($B22="N/A","N/A",IF(G22&gt;0,"No",IF(G22&lt;0,"No","Yes")))</f>
        <v>No</v>
      </c>
      <c r="I22" s="12">
        <v>-27.7</v>
      </c>
      <c r="J22" s="12">
        <v>-15.6</v>
      </c>
      <c r="K22" s="41" t="s">
        <v>213</v>
      </c>
      <c r="L22" s="9" t="str">
        <f t="shared" si="4"/>
        <v>N/A</v>
      </c>
    </row>
    <row r="23" spans="1:12" x14ac:dyDescent="0.25">
      <c r="A23" s="6" t="s">
        <v>145</v>
      </c>
      <c r="B23" s="41" t="s">
        <v>279</v>
      </c>
      <c r="C23" s="8">
        <v>4.7776678199999999E-2</v>
      </c>
      <c r="D23" s="11" t="str">
        <f>IF($B23="N/A","N/A",IF(C23&gt;=10,"No",IF(C23&lt;0,"No","Yes")))</f>
        <v>Yes</v>
      </c>
      <c r="E23" s="8">
        <v>3.5415208300000001E-2</v>
      </c>
      <c r="F23" s="11" t="str">
        <f>IF($B23="N/A","N/A",IF(E23&gt;=10,"No",IF(E23&lt;0,"No","Yes")))</f>
        <v>Yes</v>
      </c>
      <c r="G23" s="8">
        <v>2.9986241300000001E-2</v>
      </c>
      <c r="H23" s="11" t="str">
        <f>IF($B23="N/A","N/A",IF(G23&gt;=10,"No",IF(G23&lt;0,"No","Yes")))</f>
        <v>Yes</v>
      </c>
      <c r="I23" s="12">
        <v>-25.9</v>
      </c>
      <c r="J23" s="12">
        <v>-15.3</v>
      </c>
      <c r="K23" s="41" t="s">
        <v>213</v>
      </c>
      <c r="L23" s="9" t="str">
        <f t="shared" si="4"/>
        <v>N/A</v>
      </c>
    </row>
    <row r="24" spans="1:12" x14ac:dyDescent="0.25">
      <c r="A24" s="2" t="s">
        <v>424</v>
      </c>
      <c r="B24" s="33" t="s">
        <v>213</v>
      </c>
      <c r="C24" s="13">
        <v>96.785714286000001</v>
      </c>
      <c r="D24" s="62" t="str">
        <f t="shared" ref="D24:D27" si="8">IF($B24="N/A","N/A",IF(C24&gt;10,"No",IF(C24&lt;-10,"No","Yes")))</f>
        <v>N/A</v>
      </c>
      <c r="E24" s="13">
        <v>96.666666667000001</v>
      </c>
      <c r="F24" s="11" t="str">
        <f t="shared" ref="F24:F27" si="9">IF($B24="N/A","N/A",IF(E24&gt;10,"No",IF(E24&lt;-10,"No","Yes")))</f>
        <v>N/A</v>
      </c>
      <c r="G24" s="13">
        <v>95.912408759000002</v>
      </c>
      <c r="H24" s="11" t="str">
        <f t="shared" ref="H24:H27" si="10">IF($B24="N/A","N/A",IF(G24&gt;10,"No",IF(G24&lt;-10,"No","Yes")))</f>
        <v>N/A</v>
      </c>
      <c r="I24" s="12">
        <v>-0.123</v>
      </c>
      <c r="J24" s="12">
        <v>-0.78</v>
      </c>
      <c r="K24" s="41" t="s">
        <v>213</v>
      </c>
      <c r="L24" s="9" t="str">
        <f t="shared" si="4"/>
        <v>N/A</v>
      </c>
    </row>
    <row r="25" spans="1:12" x14ac:dyDescent="0.25">
      <c r="A25" s="2" t="s">
        <v>425</v>
      </c>
      <c r="B25" s="33" t="s">
        <v>213</v>
      </c>
      <c r="C25" s="13">
        <v>3.5714285713999998</v>
      </c>
      <c r="D25" s="62" t="str">
        <f t="shared" si="8"/>
        <v>N/A</v>
      </c>
      <c r="E25" s="13">
        <v>1.9753086419999999</v>
      </c>
      <c r="F25" s="11" t="str">
        <f t="shared" si="9"/>
        <v>N/A</v>
      </c>
      <c r="G25" s="13">
        <v>3.0656934307000001</v>
      </c>
      <c r="H25" s="11" t="str">
        <f t="shared" si="10"/>
        <v>N/A</v>
      </c>
      <c r="I25" s="12">
        <v>-44.7</v>
      </c>
      <c r="J25" s="12">
        <v>55.2</v>
      </c>
      <c r="K25" s="41" t="s">
        <v>213</v>
      </c>
      <c r="L25" s="9" t="str">
        <f t="shared" si="4"/>
        <v>N/A</v>
      </c>
    </row>
    <row r="26" spans="1:12" x14ac:dyDescent="0.25">
      <c r="A26" s="2" t="s">
        <v>421</v>
      </c>
      <c r="B26" s="33" t="s">
        <v>213</v>
      </c>
      <c r="C26" s="13">
        <v>0.53571428570000001</v>
      </c>
      <c r="D26" s="62" t="str">
        <f t="shared" si="8"/>
        <v>N/A</v>
      </c>
      <c r="E26" s="13">
        <v>0.74074074069999996</v>
      </c>
      <c r="F26" s="11" t="str">
        <f t="shared" si="9"/>
        <v>N/A</v>
      </c>
      <c r="G26" s="13">
        <v>0.87591240879999999</v>
      </c>
      <c r="H26" s="11" t="str">
        <f t="shared" si="10"/>
        <v>N/A</v>
      </c>
      <c r="I26" s="12">
        <v>38.270000000000003</v>
      </c>
      <c r="J26" s="12">
        <v>18.25</v>
      </c>
      <c r="K26" s="41" t="s">
        <v>213</v>
      </c>
      <c r="L26" s="9" t="str">
        <f t="shared" si="4"/>
        <v>N/A</v>
      </c>
    </row>
    <row r="27" spans="1:12" x14ac:dyDescent="0.25">
      <c r="A27" s="2" t="s">
        <v>422</v>
      </c>
      <c r="B27" s="33" t="s">
        <v>213</v>
      </c>
      <c r="C27" s="13">
        <v>0</v>
      </c>
      <c r="D27" s="62" t="str">
        <f t="shared" si="8"/>
        <v>N/A</v>
      </c>
      <c r="E27" s="13">
        <v>0.12345679010000001</v>
      </c>
      <c r="F27" s="11" t="str">
        <f t="shared" si="9"/>
        <v>N/A</v>
      </c>
      <c r="G27" s="13">
        <v>0.72992700730000004</v>
      </c>
      <c r="H27" s="11" t="str">
        <f t="shared" si="10"/>
        <v>N/A</v>
      </c>
      <c r="I27" s="12" t="s">
        <v>1744</v>
      </c>
      <c r="J27" s="12">
        <v>491.2</v>
      </c>
      <c r="K27" s="41" t="s">
        <v>213</v>
      </c>
      <c r="L27" s="9" t="str">
        <f t="shared" si="4"/>
        <v>N/A</v>
      </c>
    </row>
    <row r="28" spans="1:12" x14ac:dyDescent="0.25">
      <c r="A28" s="2" t="s">
        <v>952</v>
      </c>
      <c r="B28" s="33" t="s">
        <v>213</v>
      </c>
      <c r="C28" s="59">
        <v>14.717307101999999</v>
      </c>
      <c r="D28" s="62" t="str">
        <f>IF($B28="N/A","N/A",IF(C28&gt;10,"No",IF(C28&lt;-10,"No","Yes")))</f>
        <v>N/A</v>
      </c>
      <c r="E28" s="59">
        <v>15.381743154</v>
      </c>
      <c r="F28" s="62" t="str">
        <f>IF($B28="N/A","N/A",IF(E28&gt;10,"No",IF(E28&lt;-10,"No","Yes")))</f>
        <v>N/A</v>
      </c>
      <c r="G28" s="59">
        <v>15.608867347</v>
      </c>
      <c r="H28" s="62" t="str">
        <f>IF($B28="N/A","N/A",IF(G28&gt;10,"No",IF(G28&lt;-10,"No","Yes")))</f>
        <v>N/A</v>
      </c>
      <c r="I28" s="12">
        <v>4.5149999999999997</v>
      </c>
      <c r="J28" s="12">
        <v>1.4770000000000001</v>
      </c>
      <c r="K28" s="61" t="s">
        <v>737</v>
      </c>
      <c r="L28" s="9" t="str">
        <f t="shared" si="4"/>
        <v>Yes</v>
      </c>
    </row>
    <row r="29" spans="1:12" x14ac:dyDescent="0.25">
      <c r="A29" s="2" t="s">
        <v>953</v>
      </c>
      <c r="B29" s="33" t="s">
        <v>213</v>
      </c>
      <c r="C29" s="59">
        <v>0</v>
      </c>
      <c r="D29" s="62" t="str">
        <f>IF($B29="N/A","N/A",IF(C29&gt;10,"No",IF(C29&lt;-10,"No","Yes")))</f>
        <v>N/A</v>
      </c>
      <c r="E29" s="59">
        <v>0</v>
      </c>
      <c r="F29" s="62" t="str">
        <f>IF($B29="N/A","N/A",IF(E29&gt;10,"No",IF(E29&lt;-10,"No","Yes")))</f>
        <v>N/A</v>
      </c>
      <c r="G29" s="59">
        <v>0</v>
      </c>
      <c r="H29" s="62" t="str">
        <f>IF($B29="N/A","N/A",IF(G29&gt;10,"No",IF(G29&lt;-10,"No","Yes")))</f>
        <v>N/A</v>
      </c>
      <c r="I29" s="12" t="s">
        <v>1744</v>
      </c>
      <c r="J29" s="12" t="s">
        <v>1744</v>
      </c>
      <c r="K29" s="61" t="s">
        <v>737</v>
      </c>
      <c r="L29" s="9" t="str">
        <f t="shared" si="4"/>
        <v>N/A</v>
      </c>
    </row>
    <row r="30" spans="1:12" x14ac:dyDescent="0.25">
      <c r="A30" s="2" t="s">
        <v>20</v>
      </c>
      <c r="B30" s="41" t="s">
        <v>280</v>
      </c>
      <c r="C30" s="13">
        <v>99.922106951999993</v>
      </c>
      <c r="D30" s="11" t="str">
        <f>IF($B30="N/A","N/A",IF(C30&gt;=98,"Yes","No"))</f>
        <v>Yes</v>
      </c>
      <c r="E30" s="13">
        <v>99.878582675000004</v>
      </c>
      <c r="F30" s="11" t="str">
        <f>IF($B30="N/A","N/A",IF(E30&gt;=98,"Yes","No"))</f>
        <v>Yes</v>
      </c>
      <c r="G30" s="13">
        <v>99.853220632000003</v>
      </c>
      <c r="H30" s="11" t="str">
        <f>IF($B30="N/A","N/A",IF(G30&gt;=98,"Yes","No"))</f>
        <v>Yes</v>
      </c>
      <c r="I30" s="12">
        <v>-4.3999999999999997E-2</v>
      </c>
      <c r="J30" s="12">
        <v>-2.5000000000000001E-2</v>
      </c>
      <c r="K30" s="41" t="s">
        <v>737</v>
      </c>
      <c r="L30" s="9" t="str">
        <f t="shared" si="4"/>
        <v>Yes</v>
      </c>
    </row>
    <row r="31" spans="1:12" x14ac:dyDescent="0.25">
      <c r="A31" s="2" t="s">
        <v>18</v>
      </c>
      <c r="B31" s="41" t="s">
        <v>277</v>
      </c>
      <c r="C31" s="13">
        <v>99.999402791999998</v>
      </c>
      <c r="D31" s="11" t="str">
        <f>IF($B31="N/A","N/A",IF(C31&gt;=95,"Yes","No"))</f>
        <v>Yes</v>
      </c>
      <c r="E31" s="13">
        <v>99.999781388000002</v>
      </c>
      <c r="F31" s="11" t="str">
        <f>IF($B31="N/A","N/A",IF(E31&gt;=95,"Yes","No"))</f>
        <v>Yes</v>
      </c>
      <c r="G31" s="13">
        <v>99.999606020000002</v>
      </c>
      <c r="H31" s="11" t="str">
        <f>IF($B31="N/A","N/A",IF(G31&gt;=95,"Yes","No"))</f>
        <v>Yes</v>
      </c>
      <c r="I31" s="12">
        <v>4.0000000000000002E-4</v>
      </c>
      <c r="J31" s="12">
        <v>0</v>
      </c>
      <c r="K31" s="41" t="s">
        <v>737</v>
      </c>
      <c r="L31" s="9" t="str">
        <f t="shared" si="4"/>
        <v>Yes</v>
      </c>
    </row>
    <row r="32" spans="1:12" x14ac:dyDescent="0.25">
      <c r="A32" s="2" t="s">
        <v>23</v>
      </c>
      <c r="B32" s="33" t="s">
        <v>213</v>
      </c>
      <c r="C32" s="13">
        <v>58.860526225999998</v>
      </c>
      <c r="D32" s="11" t="str">
        <f t="shared" ref="D32:D37" si="11">IF($B32="N/A","N/A",IF(C32&gt;10,"No",IF(C32&lt;-10,"No","Yes")))</f>
        <v>N/A</v>
      </c>
      <c r="E32" s="13">
        <v>58.084002251000001</v>
      </c>
      <c r="F32" s="11" t="str">
        <f t="shared" ref="F32:F37" si="12">IF($B32="N/A","N/A",IF(E32&gt;10,"No",IF(E32&lt;-10,"No","Yes")))</f>
        <v>N/A</v>
      </c>
      <c r="G32" s="13">
        <v>57.042192174</v>
      </c>
      <c r="H32" s="11" t="str">
        <f t="shared" ref="H32:H37" si="13">IF($B32="N/A","N/A",IF(G32&gt;10,"No",IF(G32&lt;-10,"No","Yes")))</f>
        <v>N/A</v>
      </c>
      <c r="I32" s="12">
        <v>-1.32</v>
      </c>
      <c r="J32" s="12">
        <v>-1.79</v>
      </c>
      <c r="K32" s="41" t="s">
        <v>737</v>
      </c>
      <c r="L32" s="9" t="str">
        <f t="shared" si="4"/>
        <v>Yes</v>
      </c>
    </row>
    <row r="33" spans="1:12" x14ac:dyDescent="0.25">
      <c r="A33" s="2" t="s">
        <v>24</v>
      </c>
      <c r="B33" s="33" t="s">
        <v>213</v>
      </c>
      <c r="C33" s="13">
        <v>29.181611098000001</v>
      </c>
      <c r="D33" s="11" t="str">
        <f t="shared" si="11"/>
        <v>N/A</v>
      </c>
      <c r="E33" s="13">
        <v>28.812720443</v>
      </c>
      <c r="F33" s="11" t="str">
        <f t="shared" si="12"/>
        <v>N/A</v>
      </c>
      <c r="G33" s="13">
        <v>28.97498272</v>
      </c>
      <c r="H33" s="11" t="str">
        <f t="shared" si="13"/>
        <v>N/A</v>
      </c>
      <c r="I33" s="12">
        <v>-1.26</v>
      </c>
      <c r="J33" s="12">
        <v>0.56320000000000003</v>
      </c>
      <c r="K33" s="41" t="s">
        <v>737</v>
      </c>
      <c r="L33" s="9" t="str">
        <f t="shared" si="4"/>
        <v>Yes</v>
      </c>
    </row>
    <row r="34" spans="1:12" x14ac:dyDescent="0.25">
      <c r="A34" s="2" t="s">
        <v>25</v>
      </c>
      <c r="B34" s="33" t="s">
        <v>213</v>
      </c>
      <c r="C34" s="13">
        <v>0.61427157629999996</v>
      </c>
      <c r="D34" s="11" t="str">
        <f t="shared" si="11"/>
        <v>N/A</v>
      </c>
      <c r="E34" s="13">
        <v>0.6346755114</v>
      </c>
      <c r="F34" s="11" t="str">
        <f t="shared" si="12"/>
        <v>N/A</v>
      </c>
      <c r="G34" s="13">
        <v>0.63689025600000004</v>
      </c>
      <c r="H34" s="11" t="str">
        <f t="shared" si="13"/>
        <v>N/A</v>
      </c>
      <c r="I34" s="12">
        <v>3.3220000000000001</v>
      </c>
      <c r="J34" s="12">
        <v>0.34899999999999998</v>
      </c>
      <c r="K34" s="41" t="s">
        <v>737</v>
      </c>
      <c r="L34" s="9" t="str">
        <f t="shared" si="4"/>
        <v>Yes</v>
      </c>
    </row>
    <row r="35" spans="1:12" x14ac:dyDescent="0.25">
      <c r="A35" s="2" t="s">
        <v>26</v>
      </c>
      <c r="B35" s="41" t="s">
        <v>213</v>
      </c>
      <c r="C35" s="13">
        <v>1.5653687336</v>
      </c>
      <c r="D35" s="11" t="str">
        <f t="shared" si="11"/>
        <v>N/A</v>
      </c>
      <c r="E35" s="13">
        <v>1.6265636798000001</v>
      </c>
      <c r="F35" s="11" t="str">
        <f t="shared" si="12"/>
        <v>N/A</v>
      </c>
      <c r="G35" s="13">
        <v>1.6606249132999999</v>
      </c>
      <c r="H35" s="11" t="str">
        <f t="shared" si="13"/>
        <v>N/A</v>
      </c>
      <c r="I35" s="12">
        <v>3.9089999999999998</v>
      </c>
      <c r="J35" s="12">
        <v>2.0939999999999999</v>
      </c>
      <c r="K35" s="41" t="s">
        <v>213</v>
      </c>
      <c r="L35" s="9" t="str">
        <f t="shared" si="4"/>
        <v>N/A</v>
      </c>
    </row>
    <row r="36" spans="1:12" x14ac:dyDescent="0.25">
      <c r="A36" s="2" t="s">
        <v>60</v>
      </c>
      <c r="B36" s="41" t="s">
        <v>213</v>
      </c>
      <c r="C36" s="13">
        <v>0.14115448929999999</v>
      </c>
      <c r="D36" s="11" t="str">
        <f t="shared" si="11"/>
        <v>N/A</v>
      </c>
      <c r="E36" s="13">
        <v>0.14196689069999999</v>
      </c>
      <c r="F36" s="11" t="str">
        <f t="shared" si="12"/>
        <v>N/A</v>
      </c>
      <c r="G36" s="13">
        <v>0.13981905820000001</v>
      </c>
      <c r="H36" s="11" t="str">
        <f t="shared" si="13"/>
        <v>N/A</v>
      </c>
      <c r="I36" s="12">
        <v>0.57550000000000001</v>
      </c>
      <c r="J36" s="12">
        <v>-1.51</v>
      </c>
      <c r="K36" s="41" t="s">
        <v>213</v>
      </c>
      <c r="L36" s="9" t="str">
        <f t="shared" si="4"/>
        <v>N/A</v>
      </c>
    </row>
    <row r="37" spans="1:12" x14ac:dyDescent="0.25">
      <c r="A37" s="2" t="s">
        <v>61</v>
      </c>
      <c r="B37" s="41" t="s">
        <v>213</v>
      </c>
      <c r="C37" s="13">
        <v>0</v>
      </c>
      <c r="D37" s="11" t="str">
        <f t="shared" si="11"/>
        <v>N/A</v>
      </c>
      <c r="E37" s="13">
        <v>0</v>
      </c>
      <c r="F37" s="11" t="str">
        <f t="shared" si="12"/>
        <v>N/A</v>
      </c>
      <c r="G37" s="13">
        <v>0</v>
      </c>
      <c r="H37" s="11" t="str">
        <f t="shared" si="13"/>
        <v>N/A</v>
      </c>
      <c r="I37" s="12" t="s">
        <v>1744</v>
      </c>
      <c r="J37" s="12" t="s">
        <v>1744</v>
      </c>
      <c r="K37" s="41" t="s">
        <v>213</v>
      </c>
      <c r="L37" s="9" t="str">
        <f t="shared" si="4"/>
        <v>N/A</v>
      </c>
    </row>
    <row r="38" spans="1:12" x14ac:dyDescent="0.25">
      <c r="A38" s="2" t="s">
        <v>62</v>
      </c>
      <c r="B38" s="41" t="s">
        <v>278</v>
      </c>
      <c r="C38" s="13">
        <v>9.6370678769999998</v>
      </c>
      <c r="D38" s="11" t="str">
        <f>IF($B38="N/A","N/A",IF(C38&gt;=5,"No",IF(C38&lt;0,"No","Yes")))</f>
        <v>No</v>
      </c>
      <c r="E38" s="13">
        <v>10.700071224</v>
      </c>
      <c r="F38" s="11" t="str">
        <f>IF($B38="N/A","N/A",IF(E38&gt;=5,"No",IF(E38&lt;0,"No","Yes")))</f>
        <v>No</v>
      </c>
      <c r="G38" s="13">
        <v>11.545490879000001</v>
      </c>
      <c r="H38" s="11" t="str">
        <f>IF($B38="N/A","N/A",IF(G38&gt;=5,"No",IF(G38&lt;0,"No","Yes")))</f>
        <v>No</v>
      </c>
      <c r="I38" s="12">
        <v>11.03</v>
      </c>
      <c r="J38" s="12">
        <v>7.9009999999999998</v>
      </c>
      <c r="K38" s="41" t="s">
        <v>737</v>
      </c>
      <c r="L38" s="9" t="str">
        <f t="shared" si="4"/>
        <v>Yes</v>
      </c>
    </row>
    <row r="39" spans="1:12" x14ac:dyDescent="0.25">
      <c r="A39" s="2" t="s">
        <v>63</v>
      </c>
      <c r="B39" s="41" t="s">
        <v>213</v>
      </c>
      <c r="C39" s="13">
        <v>5.5996399686</v>
      </c>
      <c r="D39" s="11" t="str">
        <f>IF($B39="N/A","N/A",IF(C39&gt;10,"No",IF(C39&lt;-10,"No","Yes")))</f>
        <v>N/A</v>
      </c>
      <c r="E39" s="13">
        <v>5.6437850899999997</v>
      </c>
      <c r="F39" s="11" t="str">
        <f>IF($B39="N/A","N/A",IF(E39&gt;10,"No",IF(E39&lt;-10,"No","Yes")))</f>
        <v>N/A</v>
      </c>
      <c r="G39" s="13">
        <v>5.6163573413999996</v>
      </c>
      <c r="H39" s="11" t="str">
        <f>IF($B39="N/A","N/A",IF(G39&gt;10,"No",IF(G39&lt;-10,"No","Yes")))</f>
        <v>N/A</v>
      </c>
      <c r="I39" s="12">
        <v>0.78839999999999999</v>
      </c>
      <c r="J39" s="12">
        <v>-0.48599999999999999</v>
      </c>
      <c r="K39" s="41" t="s">
        <v>737</v>
      </c>
      <c r="L39" s="9" t="str">
        <f t="shared" si="4"/>
        <v>Yes</v>
      </c>
    </row>
    <row r="40" spans="1:12" x14ac:dyDescent="0.25">
      <c r="A40" s="2" t="s">
        <v>64</v>
      </c>
      <c r="B40" s="41"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1" t="s">
        <v>737</v>
      </c>
      <c r="L40" s="9" t="str">
        <f t="shared" si="4"/>
        <v>Yes</v>
      </c>
    </row>
    <row r="41" spans="1:12" x14ac:dyDescent="0.25">
      <c r="A41" s="3" t="s">
        <v>19</v>
      </c>
      <c r="B41" s="33" t="s">
        <v>281</v>
      </c>
      <c r="C41" s="8">
        <v>3.0370610517999999</v>
      </c>
      <c r="D41" s="11" t="str">
        <f>IF($B41="N/A","N/A",IF(C41&gt;8,"No",IF(C41&lt;2,"No","Yes")))</f>
        <v>Yes</v>
      </c>
      <c r="E41" s="8">
        <v>3.0630657416</v>
      </c>
      <c r="F41" s="11" t="str">
        <f>IF($B41="N/A","N/A",IF(E41&gt;8,"No",IF(E41&lt;2,"No","Yes")))</f>
        <v>Yes</v>
      </c>
      <c r="G41" s="8">
        <v>3.0005940340000001</v>
      </c>
      <c r="H41" s="11" t="str">
        <f>IF($B41="N/A","N/A",IF(G41&gt;8,"No",IF(G41&lt;2,"No","Yes")))</f>
        <v>Yes</v>
      </c>
      <c r="I41" s="12">
        <v>0.85619999999999996</v>
      </c>
      <c r="J41" s="12">
        <v>-2.04</v>
      </c>
      <c r="K41" s="41" t="s">
        <v>737</v>
      </c>
      <c r="L41" s="9" t="str">
        <f t="shared" si="4"/>
        <v>Yes</v>
      </c>
    </row>
    <row r="42" spans="1:12" x14ac:dyDescent="0.25">
      <c r="A42" s="3" t="s">
        <v>170</v>
      </c>
      <c r="B42" s="33" t="s">
        <v>213</v>
      </c>
      <c r="C42" s="8">
        <v>14.614331297</v>
      </c>
      <c r="D42" s="11" t="str">
        <f t="shared" ref="D42:D49" si="14">IF($B42="N/A","N/A",IF(C42&gt;10,"No",IF(C42&lt;-10,"No","Yes")))</f>
        <v>N/A</v>
      </c>
      <c r="E42" s="8">
        <v>14.801370962</v>
      </c>
      <c r="F42" s="11" t="str">
        <f t="shared" ref="F42:F49" si="15">IF($B42="N/A","N/A",IF(E42&gt;10,"No",IF(E42&lt;-10,"No","Yes")))</f>
        <v>N/A</v>
      </c>
      <c r="G42" s="8">
        <v>14.524328472000001</v>
      </c>
      <c r="H42" s="11" t="str">
        <f t="shared" ref="H42:H49" si="16">IF($B42="N/A","N/A",IF(G42&gt;10,"No",IF(G42&lt;-10,"No","Yes")))</f>
        <v>N/A</v>
      </c>
      <c r="I42" s="12">
        <v>1.28</v>
      </c>
      <c r="J42" s="12">
        <v>-1.87</v>
      </c>
      <c r="K42" s="41" t="s">
        <v>737</v>
      </c>
      <c r="L42" s="9" t="str">
        <f>IF(J42="Div by 0", "N/A", IF(OR(J42="N/A",K42="N/A"),"N/A", IF(J42&gt;VALUE(MID(K42,1,2)), "No", IF(J42&lt;-1*VALUE(MID(K42,1,2)), "No", "Yes"))))</f>
        <v>Yes</v>
      </c>
    </row>
    <row r="43" spans="1:12" x14ac:dyDescent="0.25">
      <c r="A43" s="3" t="s">
        <v>171</v>
      </c>
      <c r="B43" s="33" t="s">
        <v>213</v>
      </c>
      <c r="C43" s="8">
        <v>31.52318022</v>
      </c>
      <c r="D43" s="11" t="str">
        <f t="shared" si="14"/>
        <v>N/A</v>
      </c>
      <c r="E43" s="8">
        <v>32.112543410999997</v>
      </c>
      <c r="F43" s="11" t="str">
        <f t="shared" si="15"/>
        <v>N/A</v>
      </c>
      <c r="G43" s="8">
        <v>31.886843745</v>
      </c>
      <c r="H43" s="11" t="str">
        <f t="shared" si="16"/>
        <v>N/A</v>
      </c>
      <c r="I43" s="12">
        <v>1.87</v>
      </c>
      <c r="J43" s="12">
        <v>-0.70299999999999996</v>
      </c>
      <c r="K43" s="41" t="s">
        <v>737</v>
      </c>
      <c r="L43" s="9" t="str">
        <f>IF(J43="Div by 0", "N/A", IF(OR(J43="N/A",K43="N/A"),"N/A", IF(J43&gt;VALUE(MID(K43,1,2)), "No", IF(J43&lt;-1*VALUE(MID(K43,1,2)), "No", "Yes"))))</f>
        <v>Yes</v>
      </c>
    </row>
    <row r="44" spans="1:12" x14ac:dyDescent="0.25">
      <c r="A44" s="3" t="s">
        <v>172</v>
      </c>
      <c r="B44" s="33" t="s">
        <v>213</v>
      </c>
      <c r="C44" s="8">
        <v>4.4857608435999996</v>
      </c>
      <c r="D44" s="11" t="str">
        <f t="shared" si="14"/>
        <v>N/A</v>
      </c>
      <c r="E44" s="8">
        <v>4.3061832767999997</v>
      </c>
      <c r="F44" s="11" t="str">
        <f t="shared" si="15"/>
        <v>N/A</v>
      </c>
      <c r="G44" s="8">
        <v>4.0723066774000003</v>
      </c>
      <c r="H44" s="11" t="str">
        <f t="shared" si="16"/>
        <v>N/A</v>
      </c>
      <c r="I44" s="12">
        <v>-4</v>
      </c>
      <c r="J44" s="12">
        <v>-5.43</v>
      </c>
      <c r="K44" s="41" t="s">
        <v>737</v>
      </c>
      <c r="L44" s="9" t="str">
        <f t="shared" ref="L44:L53" si="17">IF(J44="Div by 0", "N/A", IF(OR(J44="N/A",K44="N/A"),"N/A", IF(J44&gt;VALUE(MID(K44,1,2)), "No", IF(J44&lt;-1*VALUE(MID(K44,1,2)), "No", "Yes"))))</f>
        <v>Yes</v>
      </c>
    </row>
    <row r="45" spans="1:12" x14ac:dyDescent="0.25">
      <c r="A45" s="3" t="s">
        <v>173</v>
      </c>
      <c r="B45" s="33" t="s">
        <v>213</v>
      </c>
      <c r="C45" s="8">
        <v>27.462418524</v>
      </c>
      <c r="D45" s="11" t="str">
        <f t="shared" si="14"/>
        <v>N/A</v>
      </c>
      <c r="E45" s="8">
        <v>26.624191735</v>
      </c>
      <c r="F45" s="11" t="str">
        <f t="shared" si="15"/>
        <v>N/A</v>
      </c>
      <c r="G45" s="8">
        <v>26.567809835999999</v>
      </c>
      <c r="H45" s="11" t="str">
        <f t="shared" si="16"/>
        <v>N/A</v>
      </c>
      <c r="I45" s="12">
        <v>-3.05</v>
      </c>
      <c r="J45" s="12">
        <v>-0.21199999999999999</v>
      </c>
      <c r="K45" s="41" t="s">
        <v>737</v>
      </c>
      <c r="L45" s="9" t="str">
        <f t="shared" si="17"/>
        <v>Yes</v>
      </c>
    </row>
    <row r="46" spans="1:12" x14ac:dyDescent="0.25">
      <c r="A46" s="3" t="s">
        <v>174</v>
      </c>
      <c r="B46" s="33" t="s">
        <v>213</v>
      </c>
      <c r="C46" s="8">
        <v>12.497995086</v>
      </c>
      <c r="D46" s="11" t="str">
        <f t="shared" si="14"/>
        <v>N/A</v>
      </c>
      <c r="E46" s="8">
        <v>12.363667844</v>
      </c>
      <c r="F46" s="11" t="str">
        <f t="shared" si="15"/>
        <v>N/A</v>
      </c>
      <c r="G46" s="8">
        <v>13.109503187</v>
      </c>
      <c r="H46" s="11" t="str">
        <f t="shared" si="16"/>
        <v>N/A</v>
      </c>
      <c r="I46" s="12">
        <v>-1.07</v>
      </c>
      <c r="J46" s="12">
        <v>6.032</v>
      </c>
      <c r="K46" s="41" t="s">
        <v>737</v>
      </c>
      <c r="L46" s="9" t="str">
        <f t="shared" si="17"/>
        <v>Yes</v>
      </c>
    </row>
    <row r="47" spans="1:12" x14ac:dyDescent="0.25">
      <c r="A47" s="3" t="s">
        <v>175</v>
      </c>
      <c r="B47" s="33" t="s">
        <v>213</v>
      </c>
      <c r="C47" s="8">
        <v>3.0207657919000002</v>
      </c>
      <c r="D47" s="11" t="str">
        <f t="shared" si="14"/>
        <v>N/A</v>
      </c>
      <c r="E47" s="8">
        <v>3.2797106271000001</v>
      </c>
      <c r="F47" s="11" t="str">
        <f t="shared" si="15"/>
        <v>N/A</v>
      </c>
      <c r="G47" s="8">
        <v>3.4095888558</v>
      </c>
      <c r="H47" s="11" t="str">
        <f t="shared" si="16"/>
        <v>N/A</v>
      </c>
      <c r="I47" s="12">
        <v>8.5719999999999992</v>
      </c>
      <c r="J47" s="12">
        <v>3.96</v>
      </c>
      <c r="K47" s="41" t="s">
        <v>737</v>
      </c>
      <c r="L47" s="9" t="str">
        <f t="shared" si="17"/>
        <v>Yes</v>
      </c>
    </row>
    <row r="48" spans="1:12" x14ac:dyDescent="0.25">
      <c r="A48" s="3" t="s">
        <v>176</v>
      </c>
      <c r="B48" s="33" t="s">
        <v>213</v>
      </c>
      <c r="C48" s="8">
        <v>1.9425485444999999</v>
      </c>
      <c r="D48" s="11" t="str">
        <f t="shared" si="14"/>
        <v>N/A</v>
      </c>
      <c r="E48" s="8">
        <v>1.9855689584</v>
      </c>
      <c r="F48" s="11" t="str">
        <f t="shared" si="15"/>
        <v>N/A</v>
      </c>
      <c r="G48" s="8">
        <v>1.9823313186</v>
      </c>
      <c r="H48" s="11" t="str">
        <f t="shared" si="16"/>
        <v>N/A</v>
      </c>
      <c r="I48" s="12">
        <v>2.2149999999999999</v>
      </c>
      <c r="J48" s="12">
        <v>-0.16300000000000001</v>
      </c>
      <c r="K48" s="41" t="s">
        <v>737</v>
      </c>
      <c r="L48" s="9" t="str">
        <f t="shared" si="17"/>
        <v>Yes</v>
      </c>
    </row>
    <row r="49" spans="1:12" x14ac:dyDescent="0.25">
      <c r="A49" s="3" t="s">
        <v>954</v>
      </c>
      <c r="B49" s="33" t="s">
        <v>213</v>
      </c>
      <c r="C49" s="8">
        <v>1.4158959833</v>
      </c>
      <c r="D49" s="11" t="str">
        <f t="shared" si="14"/>
        <v>N/A</v>
      </c>
      <c r="E49" s="8">
        <v>1.4636974438999999</v>
      </c>
      <c r="F49" s="11" t="str">
        <f t="shared" si="15"/>
        <v>N/A</v>
      </c>
      <c r="G49" s="8">
        <v>1.4466938746</v>
      </c>
      <c r="H49" s="11" t="str">
        <f t="shared" si="16"/>
        <v>N/A</v>
      </c>
      <c r="I49" s="12">
        <v>3.3759999999999999</v>
      </c>
      <c r="J49" s="12">
        <v>-1.1599999999999999</v>
      </c>
      <c r="K49" s="41" t="s">
        <v>737</v>
      </c>
      <c r="L49" s="9" t="str">
        <f t="shared" si="17"/>
        <v>Yes</v>
      </c>
    </row>
    <row r="50" spans="1:12" x14ac:dyDescent="0.25">
      <c r="A50" s="2" t="s">
        <v>208</v>
      </c>
      <c r="B50" s="33" t="s">
        <v>213</v>
      </c>
      <c r="C50" s="34">
        <v>1149217</v>
      </c>
      <c r="D50" s="9" t="str">
        <f t="shared" ref="D50:D53" si="18">IF($B50="N/A","N/A",IF(C50&lt;0,"No","Yes"))</f>
        <v>N/A</v>
      </c>
      <c r="E50" s="34">
        <v>1139545</v>
      </c>
      <c r="F50" s="9" t="str">
        <f t="shared" ref="F50:F53" si="19">IF($B50="N/A","N/A",IF(E50&lt;0,"No","Yes"))</f>
        <v>N/A</v>
      </c>
      <c r="G50" s="34">
        <v>1125241</v>
      </c>
      <c r="H50" s="9" t="str">
        <f t="shared" ref="H50:H53" si="20">IF($B50="N/A","N/A",IF(G50&lt;0,"No","Yes"))</f>
        <v>N/A</v>
      </c>
      <c r="I50" s="12">
        <v>-0.84199999999999997</v>
      </c>
      <c r="J50" s="12">
        <v>-1.26</v>
      </c>
      <c r="K50" s="41" t="s">
        <v>737</v>
      </c>
      <c r="L50" s="9" t="str">
        <f t="shared" si="17"/>
        <v>Yes</v>
      </c>
    </row>
    <row r="51" spans="1:12" x14ac:dyDescent="0.25">
      <c r="A51" s="2" t="s">
        <v>209</v>
      </c>
      <c r="B51" s="33" t="s">
        <v>213</v>
      </c>
      <c r="C51" s="34">
        <v>104161</v>
      </c>
      <c r="D51" s="9" t="str">
        <f t="shared" si="18"/>
        <v>N/A</v>
      </c>
      <c r="E51" s="34">
        <v>97589</v>
      </c>
      <c r="F51" s="9" t="str">
        <f t="shared" si="19"/>
        <v>N/A</v>
      </c>
      <c r="G51" s="34">
        <v>92195</v>
      </c>
      <c r="H51" s="9" t="str">
        <f t="shared" si="20"/>
        <v>N/A</v>
      </c>
      <c r="I51" s="12">
        <v>-6.31</v>
      </c>
      <c r="J51" s="12">
        <v>-5.53</v>
      </c>
      <c r="K51" s="41" t="s">
        <v>737</v>
      </c>
      <c r="L51" s="9" t="str">
        <f t="shared" si="17"/>
        <v>Yes</v>
      </c>
    </row>
    <row r="52" spans="1:12" x14ac:dyDescent="0.25">
      <c r="A52" s="2" t="s">
        <v>210</v>
      </c>
      <c r="B52" s="33" t="s">
        <v>213</v>
      </c>
      <c r="C52" s="34">
        <v>925061</v>
      </c>
      <c r="D52" s="9" t="str">
        <f t="shared" si="18"/>
        <v>N/A</v>
      </c>
      <c r="E52" s="34">
        <v>881919</v>
      </c>
      <c r="F52" s="9" t="str">
        <f t="shared" si="19"/>
        <v>N/A</v>
      </c>
      <c r="G52" s="34">
        <v>895646</v>
      </c>
      <c r="H52" s="9" t="str">
        <f t="shared" si="20"/>
        <v>N/A</v>
      </c>
      <c r="I52" s="12">
        <v>-4.66</v>
      </c>
      <c r="J52" s="12">
        <v>1.556</v>
      </c>
      <c r="K52" s="41" t="s">
        <v>737</v>
      </c>
      <c r="L52" s="9" t="str">
        <f t="shared" si="17"/>
        <v>Yes</v>
      </c>
    </row>
    <row r="53" spans="1:12" x14ac:dyDescent="0.25">
      <c r="A53" s="2" t="s">
        <v>955</v>
      </c>
      <c r="B53" s="33" t="s">
        <v>213</v>
      </c>
      <c r="C53" s="34">
        <v>113874</v>
      </c>
      <c r="D53" s="9" t="str">
        <f t="shared" si="18"/>
        <v>N/A</v>
      </c>
      <c r="E53" s="34">
        <v>118667</v>
      </c>
      <c r="F53" s="9" t="str">
        <f t="shared" si="19"/>
        <v>N/A</v>
      </c>
      <c r="G53" s="34">
        <v>121739</v>
      </c>
      <c r="H53" s="9" t="str">
        <f t="shared" si="20"/>
        <v>N/A</v>
      </c>
      <c r="I53" s="12">
        <v>4.2089999999999996</v>
      </c>
      <c r="J53" s="12">
        <v>2.589</v>
      </c>
      <c r="K53" s="41" t="s">
        <v>737</v>
      </c>
      <c r="L53" s="9" t="str">
        <f t="shared" si="17"/>
        <v>Yes</v>
      </c>
    </row>
    <row r="54" spans="1:12" x14ac:dyDescent="0.25">
      <c r="A54" s="2" t="s">
        <v>956</v>
      </c>
      <c r="B54" s="33" t="s">
        <v>213</v>
      </c>
      <c r="C54" s="8">
        <v>99.999957342000002</v>
      </c>
      <c r="D54" s="11" t="str">
        <f>IF($B54="N/A","N/A",IF(C54&gt;10,"No",IF(C54&lt;-10,"No","Yes")))</f>
        <v>N/A</v>
      </c>
      <c r="E54" s="8">
        <v>100</v>
      </c>
      <c r="F54" s="11" t="str">
        <f>IF($B54="N/A","N/A",IF(E54&gt;10,"No",IF(E54&lt;-10,"No","Yes")))</f>
        <v>N/A</v>
      </c>
      <c r="G54" s="8">
        <v>100</v>
      </c>
      <c r="H54" s="11" t="str">
        <f>IF($B54="N/A","N/A",IF(G54&gt;10,"No",IF(G54&lt;-10,"No","Yes")))</f>
        <v>N/A</v>
      </c>
      <c r="I54" s="12">
        <v>0</v>
      </c>
      <c r="J54" s="12">
        <v>0</v>
      </c>
      <c r="K54" s="33" t="s">
        <v>213</v>
      </c>
      <c r="L54" s="9" t="str">
        <f t="shared" si="4"/>
        <v>N/A</v>
      </c>
    </row>
    <row r="55" spans="1:12" x14ac:dyDescent="0.25">
      <c r="A55" s="2" t="s">
        <v>1748</v>
      </c>
      <c r="B55" s="33"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3" t="s">
        <v>213</v>
      </c>
      <c r="L55" s="9" t="str">
        <f t="shared" si="4"/>
        <v>N/A</v>
      </c>
    </row>
    <row r="56" spans="1:12" x14ac:dyDescent="0.25">
      <c r="A56" s="2" t="s">
        <v>177</v>
      </c>
      <c r="B56" s="33" t="s">
        <v>213</v>
      </c>
      <c r="C56" s="8">
        <v>56.967162064999997</v>
      </c>
      <c r="D56" s="11" t="str">
        <f t="shared" ref="D56:D57" si="21">IF($B56="N/A","N/A",IF(C56&gt;10,"No",IF(C56&lt;-10,"No","Yes")))</f>
        <v>N/A</v>
      </c>
      <c r="E56" s="8">
        <v>57.343736952</v>
      </c>
      <c r="F56" s="11" t="str">
        <f t="shared" ref="F56:F57" si="22">IF($B56="N/A","N/A",IF(E56&gt;10,"No",IF(E56&lt;-10,"No","Yes")))</f>
        <v>N/A</v>
      </c>
      <c r="G56" s="8">
        <v>57.005464500000002</v>
      </c>
      <c r="H56" s="11" t="str">
        <f t="shared" ref="H56:H57" si="23">IF($B56="N/A","N/A",IF(G56&gt;10,"No",IF(G56&lt;-10,"No","Yes")))</f>
        <v>N/A</v>
      </c>
      <c r="I56" s="12">
        <v>0.66100000000000003</v>
      </c>
      <c r="J56" s="12">
        <v>-0.59</v>
      </c>
      <c r="K56" s="41" t="s">
        <v>737</v>
      </c>
      <c r="L56" s="9" t="str">
        <f>IF(J56="Div by 0", "N/A", IF(OR(J56="N/A",K56="N/A"),"N/A", IF(J56&gt;VALUE(MID(K56,1,2)), "No", IF(J56&lt;-1*VALUE(MID(K56,1,2)), "No", "Yes"))))</f>
        <v>Yes</v>
      </c>
    </row>
    <row r="57" spans="1:12" x14ac:dyDescent="0.25">
      <c r="A57" s="6" t="s">
        <v>178</v>
      </c>
      <c r="B57" s="33" t="s">
        <v>213</v>
      </c>
      <c r="C57" s="8">
        <v>43.032837935000003</v>
      </c>
      <c r="D57" s="11" t="str">
        <f t="shared" si="21"/>
        <v>N/A</v>
      </c>
      <c r="E57" s="8">
        <v>42.656263048</v>
      </c>
      <c r="F57" s="11" t="str">
        <f t="shared" si="22"/>
        <v>N/A</v>
      </c>
      <c r="G57" s="8">
        <v>42.994535499999998</v>
      </c>
      <c r="H57" s="11" t="str">
        <f t="shared" si="23"/>
        <v>N/A</v>
      </c>
      <c r="I57" s="12">
        <v>-0.875</v>
      </c>
      <c r="J57" s="12">
        <v>0.79300000000000004</v>
      </c>
      <c r="K57" s="41" t="s">
        <v>737</v>
      </c>
      <c r="L57" s="9" t="str">
        <f>IF(J57="Div by 0", "N/A", IF(OR(J57="N/A",K57="N/A"),"N/A", IF(J57&gt;VALUE(MID(K57,1,2)), "No", IF(J57&lt;-1*VALUE(MID(K57,1,2)), "No", "Yes"))))</f>
        <v>Yes</v>
      </c>
    </row>
    <row r="58" spans="1:12" x14ac:dyDescent="0.25">
      <c r="A58" s="7" t="s">
        <v>683</v>
      </c>
      <c r="B58" s="33" t="s">
        <v>282</v>
      </c>
      <c r="C58" s="8">
        <v>62.657364434000002</v>
      </c>
      <c r="D58" s="11" t="str">
        <f>IF($B58="N/A","N/A",IF(C58&gt;70,"No",IF(C58&lt;40,"No","Yes")))</f>
        <v>Yes</v>
      </c>
      <c r="E58" s="8">
        <v>62.941482270999998</v>
      </c>
      <c r="F58" s="11" t="str">
        <f>IF($B58="N/A","N/A",IF(E58&gt;70,"No",IF(E58&lt;40,"No","Yes")))</f>
        <v>Yes</v>
      </c>
      <c r="G58" s="8">
        <v>60.699244127999997</v>
      </c>
      <c r="H58" s="11" t="str">
        <f>IF($B58="N/A","N/A",IF(G58&gt;70,"No",IF(G58&lt;40,"No","Yes")))</f>
        <v>Yes</v>
      </c>
      <c r="I58" s="12">
        <v>0.45340000000000003</v>
      </c>
      <c r="J58" s="12">
        <v>-3.56</v>
      </c>
      <c r="K58" s="41" t="s">
        <v>737</v>
      </c>
      <c r="L58" s="9" t="str">
        <f t="shared" si="4"/>
        <v>Yes</v>
      </c>
    </row>
    <row r="59" spans="1:12" x14ac:dyDescent="0.25">
      <c r="A59" s="2" t="s">
        <v>684</v>
      </c>
      <c r="B59" s="33" t="s">
        <v>213</v>
      </c>
      <c r="C59" s="8">
        <v>71.269730296999995</v>
      </c>
      <c r="D59" s="11" t="str">
        <f>IF($B59="N/A","N/A",IF(C59&gt;10,"No",IF(C59&lt;-10,"No","Yes")))</f>
        <v>N/A</v>
      </c>
      <c r="E59" s="8">
        <v>70.997922356000004</v>
      </c>
      <c r="F59" s="11" t="str">
        <f>IF($B59="N/A","N/A",IF(E59&gt;10,"No",IF(E59&lt;-10,"No","Yes")))</f>
        <v>N/A</v>
      </c>
      <c r="G59" s="8">
        <v>70.887094179000002</v>
      </c>
      <c r="H59" s="11" t="str">
        <f>IF($B59="N/A","N/A",IF(G59&gt;10,"No",IF(G59&lt;-10,"No","Yes")))</f>
        <v>N/A</v>
      </c>
      <c r="I59" s="12">
        <v>-0.38100000000000001</v>
      </c>
      <c r="J59" s="12">
        <v>-0.156</v>
      </c>
      <c r="K59" s="33" t="s">
        <v>213</v>
      </c>
      <c r="L59" s="9" t="str">
        <f t="shared" si="4"/>
        <v>N/A</v>
      </c>
    </row>
    <row r="60" spans="1:12" x14ac:dyDescent="0.25">
      <c r="A60" s="2" t="s">
        <v>685</v>
      </c>
      <c r="B60" s="33" t="s">
        <v>213</v>
      </c>
      <c r="C60" s="8">
        <v>79.901066067000002</v>
      </c>
      <c r="D60" s="11" t="str">
        <f t="shared" ref="D60:D66" si="24">IF($B60="N/A","N/A",IF(C60&gt;10,"No",IF(C60&lt;-10,"No","Yes")))</f>
        <v>N/A</v>
      </c>
      <c r="E60" s="8">
        <v>79.797308693000005</v>
      </c>
      <c r="F60" s="11" t="str">
        <f t="shared" ref="F60:F66" si="25">IF($B60="N/A","N/A",IF(E60&gt;10,"No",IF(E60&lt;-10,"No","Yes")))</f>
        <v>N/A</v>
      </c>
      <c r="G60" s="8">
        <v>80.140619811999997</v>
      </c>
      <c r="H60" s="11" t="str">
        <f t="shared" ref="H60:H66" si="26">IF($B60="N/A","N/A",IF(G60&gt;10,"No",IF(G60&lt;-10,"No","Yes")))</f>
        <v>N/A</v>
      </c>
      <c r="I60" s="12">
        <v>-0.13</v>
      </c>
      <c r="J60" s="12">
        <v>0.43020000000000003</v>
      </c>
      <c r="K60" s="33" t="s">
        <v>213</v>
      </c>
      <c r="L60" s="9" t="str">
        <f t="shared" si="4"/>
        <v>N/A</v>
      </c>
    </row>
    <row r="61" spans="1:12" x14ac:dyDescent="0.25">
      <c r="A61" s="2" t="s">
        <v>1747</v>
      </c>
      <c r="B61" s="33" t="s">
        <v>213</v>
      </c>
      <c r="C61" s="8">
        <v>65.617068380999996</v>
      </c>
      <c r="D61" s="11" t="str">
        <f t="shared" si="24"/>
        <v>N/A</v>
      </c>
      <c r="E61" s="8">
        <v>65.390576037000002</v>
      </c>
      <c r="F61" s="11" t="str">
        <f t="shared" si="25"/>
        <v>N/A</v>
      </c>
      <c r="G61" s="8">
        <v>63.543970019</v>
      </c>
      <c r="H61" s="11" t="str">
        <f t="shared" si="26"/>
        <v>N/A</v>
      </c>
      <c r="I61" s="12">
        <v>-0.34499999999999997</v>
      </c>
      <c r="J61" s="12">
        <v>-2.82</v>
      </c>
      <c r="K61" s="33" t="s">
        <v>213</v>
      </c>
      <c r="L61" s="9" t="str">
        <f t="shared" si="4"/>
        <v>N/A</v>
      </c>
    </row>
    <row r="62" spans="1:12" x14ac:dyDescent="0.25">
      <c r="A62" s="2" t="s">
        <v>686</v>
      </c>
      <c r="B62" s="33" t="s">
        <v>213</v>
      </c>
      <c r="C62" s="8">
        <v>44.373939550999999</v>
      </c>
      <c r="D62" s="11" t="str">
        <f t="shared" si="24"/>
        <v>N/A</v>
      </c>
      <c r="E62" s="8">
        <v>44.106806382000002</v>
      </c>
      <c r="F62" s="11" t="str">
        <f t="shared" si="25"/>
        <v>N/A</v>
      </c>
      <c r="G62" s="8">
        <v>39.020229100999998</v>
      </c>
      <c r="H62" s="11" t="str">
        <f t="shared" si="26"/>
        <v>N/A</v>
      </c>
      <c r="I62" s="12">
        <v>-0.60199999999999998</v>
      </c>
      <c r="J62" s="12">
        <v>-11.5</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1744</v>
      </c>
      <c r="J63" s="12" t="s">
        <v>1744</v>
      </c>
      <c r="K63" s="33" t="s">
        <v>213</v>
      </c>
      <c r="L63" s="9" t="str">
        <f>IF(J63="Div by 0", "N/A", IF(K63="N/A","N/A", IF(J63&gt;VALUE(MID(K63,1,2)), "No", IF(J63&lt;-1*VALUE(MID(K63,1,2)), "No", "Yes"))))</f>
        <v>N/A</v>
      </c>
    </row>
    <row r="64" spans="1:12" x14ac:dyDescent="0.25">
      <c r="A64" s="3" t="s">
        <v>146</v>
      </c>
      <c r="B64" s="33" t="s">
        <v>213</v>
      </c>
      <c r="C64" s="8">
        <v>0.98974507730000005</v>
      </c>
      <c r="D64" s="11" t="str">
        <f t="shared" si="24"/>
        <v>N/A</v>
      </c>
      <c r="E64" s="8">
        <v>0.59829840850000005</v>
      </c>
      <c r="F64" s="11" t="str">
        <f t="shared" si="25"/>
        <v>N/A</v>
      </c>
      <c r="G64" s="8">
        <v>0.44116983990000003</v>
      </c>
      <c r="H64" s="11" t="str">
        <f t="shared" si="26"/>
        <v>N/A</v>
      </c>
      <c r="I64" s="12">
        <v>-39.6</v>
      </c>
      <c r="J64" s="12">
        <v>-26.3</v>
      </c>
      <c r="K64" s="33" t="s">
        <v>213</v>
      </c>
      <c r="L64" s="9" t="str">
        <f t="shared" si="4"/>
        <v>N/A</v>
      </c>
    </row>
    <row r="65" spans="1:12" x14ac:dyDescent="0.25">
      <c r="A65" s="3" t="s">
        <v>147</v>
      </c>
      <c r="B65" s="33" t="s">
        <v>213</v>
      </c>
      <c r="C65" s="8">
        <v>1.0599597311</v>
      </c>
      <c r="D65" s="11" t="str">
        <f t="shared" si="24"/>
        <v>N/A</v>
      </c>
      <c r="E65" s="8">
        <v>1.0894767425</v>
      </c>
      <c r="F65" s="11" t="str">
        <f t="shared" si="25"/>
        <v>N/A</v>
      </c>
      <c r="G65" s="8">
        <v>1.086902754</v>
      </c>
      <c r="H65" s="11" t="str">
        <f t="shared" si="26"/>
        <v>N/A</v>
      </c>
      <c r="I65" s="12">
        <v>2.7850000000000001</v>
      </c>
      <c r="J65" s="12">
        <v>-0.23599999999999999</v>
      </c>
      <c r="K65" s="33" t="s">
        <v>213</v>
      </c>
      <c r="L65" s="9" t="str">
        <f t="shared" si="4"/>
        <v>N/A</v>
      </c>
    </row>
    <row r="66" spans="1:12" x14ac:dyDescent="0.25">
      <c r="A66" s="3" t="s">
        <v>148</v>
      </c>
      <c r="B66" s="33" t="s">
        <v>213</v>
      </c>
      <c r="C66" s="8">
        <v>1.1265058185000001</v>
      </c>
      <c r="D66" s="11" t="str">
        <f t="shared" si="24"/>
        <v>N/A</v>
      </c>
      <c r="E66" s="8">
        <v>1.1348606761</v>
      </c>
      <c r="F66" s="11" t="str">
        <f t="shared" si="25"/>
        <v>N/A</v>
      </c>
      <c r="G66" s="8">
        <v>1.137901252</v>
      </c>
      <c r="H66" s="11" t="str">
        <f t="shared" si="26"/>
        <v>N/A</v>
      </c>
      <c r="I66" s="12">
        <v>0.74170000000000003</v>
      </c>
      <c r="J66" s="12">
        <v>0.26790000000000003</v>
      </c>
      <c r="K66" s="33" t="s">
        <v>213</v>
      </c>
      <c r="L66" s="9" t="str">
        <f t="shared" si="4"/>
        <v>N/A</v>
      </c>
    </row>
    <row r="67" spans="1:12" x14ac:dyDescent="0.25">
      <c r="A67" s="2" t="s">
        <v>957</v>
      </c>
      <c r="B67" s="41" t="s">
        <v>213</v>
      </c>
      <c r="C67" s="1">
        <v>5543</v>
      </c>
      <c r="D67" s="11" t="str">
        <f>IF($B67="N/A","N/A",IF(C67&gt;10,"No",IF(C67&lt;-10,"No","Yes")))</f>
        <v>N/A</v>
      </c>
      <c r="E67" s="1">
        <v>13777</v>
      </c>
      <c r="F67" s="11" t="str">
        <f>IF($B67="N/A","N/A",IF(E67&gt;10,"No",IF(E67&lt;-10,"No","Yes")))</f>
        <v>N/A</v>
      </c>
      <c r="G67" s="1">
        <v>17759</v>
      </c>
      <c r="H67" s="11" t="str">
        <f>IF($B67="N/A","N/A",IF(G67&gt;10,"No",IF(G67&lt;-10,"No","Yes")))</f>
        <v>N/A</v>
      </c>
      <c r="I67" s="12">
        <v>148.5</v>
      </c>
      <c r="J67" s="12">
        <v>28.9</v>
      </c>
      <c r="K67" s="33" t="s">
        <v>213</v>
      </c>
      <c r="L67" s="9" t="str">
        <f t="shared" si="4"/>
        <v>N/A</v>
      </c>
    </row>
    <row r="68" spans="1:12" x14ac:dyDescent="0.25">
      <c r="A68" s="3" t="s">
        <v>201</v>
      </c>
      <c r="B68" s="41" t="s">
        <v>217</v>
      </c>
      <c r="C68" s="1">
        <v>0</v>
      </c>
      <c r="D68" s="11" t="str">
        <f t="shared" ref="D68:D69" si="27">IF($B68="N/A","N/A",IF(C68&gt;0,"No",IF(C68&lt;0,"No","Yes")))</f>
        <v>Yes</v>
      </c>
      <c r="E68" s="1">
        <v>0</v>
      </c>
      <c r="F68" s="11" t="str">
        <f t="shared" ref="F68:F69" si="28">IF($B68="N/A","N/A",IF(E68&gt;0,"No",IF(E68&lt;0,"No","Yes")))</f>
        <v>Yes</v>
      </c>
      <c r="G68" s="1">
        <v>0</v>
      </c>
      <c r="H68" s="11" t="str">
        <f t="shared" ref="H68:H69" si="29">IF($B68="N/A","N/A",IF(G68&gt;0,"No",IF(G68&lt;0,"No","Yes")))</f>
        <v>Yes</v>
      </c>
      <c r="I68" s="12" t="s">
        <v>1744</v>
      </c>
      <c r="J68" s="12" t="s">
        <v>1744</v>
      </c>
      <c r="K68" s="33" t="s">
        <v>213</v>
      </c>
      <c r="L68" s="9" t="str">
        <f t="shared" si="4"/>
        <v>N/A</v>
      </c>
    </row>
    <row r="69" spans="1:12" x14ac:dyDescent="0.25">
      <c r="A69" s="3" t="s">
        <v>202</v>
      </c>
      <c r="B69" s="41" t="s">
        <v>217</v>
      </c>
      <c r="C69" s="1">
        <v>378</v>
      </c>
      <c r="D69" s="11" t="str">
        <f t="shared" si="27"/>
        <v>No</v>
      </c>
      <c r="E69" s="1">
        <v>838</v>
      </c>
      <c r="F69" s="11" t="str">
        <f t="shared" si="28"/>
        <v>No</v>
      </c>
      <c r="G69" s="1">
        <v>1879</v>
      </c>
      <c r="H69" s="11" t="str">
        <f t="shared" si="29"/>
        <v>No</v>
      </c>
      <c r="I69" s="12">
        <v>121.7</v>
      </c>
      <c r="J69" s="12">
        <v>124.2</v>
      </c>
      <c r="K69" s="33" t="s">
        <v>213</v>
      </c>
      <c r="L69" s="9" t="str">
        <f t="shared" si="4"/>
        <v>N/A</v>
      </c>
    </row>
    <row r="70" spans="1:12" x14ac:dyDescent="0.25">
      <c r="A70" s="3" t="s">
        <v>203</v>
      </c>
      <c r="B70" s="58" t="s">
        <v>213</v>
      </c>
      <c r="C70" s="13">
        <v>14.285714285999999</v>
      </c>
      <c r="D70" s="11" t="str">
        <f>IF($B70="N/A","N/A",IF(C70&gt;10,"No",IF(C70&lt;-10,"No","Yes")))</f>
        <v>N/A</v>
      </c>
      <c r="E70" s="13">
        <v>17.064439141000001</v>
      </c>
      <c r="F70" s="11" t="str">
        <f>IF($B70="N/A","N/A",IF(E70&gt;10,"No",IF(E70&lt;-10,"No","Yes")))</f>
        <v>N/A</v>
      </c>
      <c r="G70" s="13">
        <v>10.697179351000001</v>
      </c>
      <c r="H70" s="11" t="str">
        <f>IF($B70="N/A","N/A",IF(G70&gt;10,"No",IF(G70&lt;-10,"No","Yes")))</f>
        <v>N/A</v>
      </c>
      <c r="I70" s="12">
        <v>19.45</v>
      </c>
      <c r="J70" s="12">
        <v>-37.299999999999997</v>
      </c>
      <c r="K70" s="58" t="s">
        <v>213</v>
      </c>
      <c r="L70" s="9" t="str">
        <f t="shared" si="4"/>
        <v>N/A</v>
      </c>
    </row>
    <row r="71" spans="1:12" x14ac:dyDescent="0.25">
      <c r="A71" s="2" t="s">
        <v>65</v>
      </c>
      <c r="B71" s="41" t="s">
        <v>213</v>
      </c>
      <c r="C71" s="1">
        <v>308698</v>
      </c>
      <c r="D71" s="11" t="str">
        <f>IF($B71="N/A","N/A",IF(C71&gt;10,"No",IF(C71&lt;-10,"No","Yes")))</f>
        <v>N/A</v>
      </c>
      <c r="E71" s="1">
        <v>318901</v>
      </c>
      <c r="F71" s="11" t="str">
        <f>IF($B71="N/A","N/A",IF(E71&gt;10,"No",IF(E71&lt;-10,"No","Yes")))</f>
        <v>N/A</v>
      </c>
      <c r="G71" s="1">
        <v>324060</v>
      </c>
      <c r="H71" s="11" t="str">
        <f>IF($B71="N/A","N/A",IF(G71&gt;10,"No",IF(G71&lt;-10,"No","Yes")))</f>
        <v>N/A</v>
      </c>
      <c r="I71" s="12">
        <v>3.3050000000000002</v>
      </c>
      <c r="J71" s="12">
        <v>1.6180000000000001</v>
      </c>
      <c r="K71" s="41" t="s">
        <v>737</v>
      </c>
      <c r="L71" s="9" t="str">
        <f t="shared" ref="L71:L103" si="30">IF(J71="Div by 0", "N/A", IF(K71="N/A","N/A", IF(J71&gt;VALUE(MID(K71,1,2)), "No", IF(J71&lt;-1*VALUE(MID(K71,1,2)), "No", "Yes"))))</f>
        <v>Yes</v>
      </c>
    </row>
    <row r="72" spans="1:12" x14ac:dyDescent="0.25">
      <c r="A72" s="4" t="s">
        <v>66</v>
      </c>
      <c r="B72" s="41" t="s">
        <v>213</v>
      </c>
      <c r="C72" s="1">
        <v>271432.3</v>
      </c>
      <c r="D72" s="11" t="str">
        <f>IF($B72="N/A","N/A",IF(C72&gt;10,"No",IF(C72&lt;-10,"No","Yes")))</f>
        <v>N/A</v>
      </c>
      <c r="E72" s="1">
        <v>279998.86</v>
      </c>
      <c r="F72" s="11" t="str">
        <f>IF($B72="N/A","N/A",IF(E72&gt;10,"No",IF(E72&lt;-10,"No","Yes")))</f>
        <v>N/A</v>
      </c>
      <c r="G72" s="1">
        <v>286343.46000000002</v>
      </c>
      <c r="H72" s="11" t="str">
        <f>IF($B72="N/A","N/A",IF(G72&gt;10,"No",IF(G72&lt;-10,"No","Yes")))</f>
        <v>N/A</v>
      </c>
      <c r="I72" s="12">
        <v>3.1560000000000001</v>
      </c>
      <c r="J72" s="12">
        <v>2.266</v>
      </c>
      <c r="K72" s="41" t="s">
        <v>738</v>
      </c>
      <c r="L72" s="9" t="str">
        <f t="shared" si="30"/>
        <v>Yes</v>
      </c>
    </row>
    <row r="73" spans="1:12" x14ac:dyDescent="0.25">
      <c r="A73" s="3" t="s">
        <v>67</v>
      </c>
      <c r="B73" s="33" t="s">
        <v>283</v>
      </c>
      <c r="C73" s="8">
        <v>95.777162574000002</v>
      </c>
      <c r="D73" s="11" t="str">
        <f>IF($B73="N/A","N/A",IF(C73&gt;=90,"Yes","No"))</f>
        <v>Yes</v>
      </c>
      <c r="E73" s="8">
        <v>95.555613312000006</v>
      </c>
      <c r="F73" s="11" t="str">
        <f>IF($B73="N/A","N/A",IF(E73&gt;=90,"Yes","No"))</f>
        <v>Yes</v>
      </c>
      <c r="G73" s="8">
        <v>95.094098067000004</v>
      </c>
      <c r="H73" s="11" t="str">
        <f>IF($B73="N/A","N/A",IF(G73&gt;=90,"Yes","No"))</f>
        <v>Yes</v>
      </c>
      <c r="I73" s="12">
        <v>-0.23100000000000001</v>
      </c>
      <c r="J73" s="12">
        <v>-0.48299999999999998</v>
      </c>
      <c r="K73" s="41" t="s">
        <v>737</v>
      </c>
      <c r="L73" s="9" t="str">
        <f t="shared" si="30"/>
        <v>Yes</v>
      </c>
    </row>
    <row r="74" spans="1:12" x14ac:dyDescent="0.25">
      <c r="A74" s="2" t="s">
        <v>958</v>
      </c>
      <c r="B74" s="33" t="s">
        <v>283</v>
      </c>
      <c r="C74" s="8">
        <v>96.002850304999996</v>
      </c>
      <c r="D74" s="11" t="str">
        <f>IF($B74="N/A","N/A",IF(C74&gt;=90,"Yes","No"))</f>
        <v>Yes</v>
      </c>
      <c r="E74" s="8">
        <v>95.752590521000002</v>
      </c>
      <c r="F74" s="11" t="str">
        <f>IF($B74="N/A","N/A",IF(E74&gt;=90,"Yes","No"))</f>
        <v>Yes</v>
      </c>
      <c r="G74" s="8">
        <v>95.288136683999994</v>
      </c>
      <c r="H74" s="11" t="str">
        <f>IF($B74="N/A","N/A",IF(G74&gt;=90,"Yes","No"))</f>
        <v>Yes</v>
      </c>
      <c r="I74" s="12">
        <v>-0.26100000000000001</v>
      </c>
      <c r="J74" s="12">
        <v>-0.48499999999999999</v>
      </c>
      <c r="K74" s="41" t="s">
        <v>737</v>
      </c>
      <c r="L74" s="9" t="str">
        <f t="shared" si="30"/>
        <v>Yes</v>
      </c>
    </row>
    <row r="75" spans="1:12" x14ac:dyDescent="0.25">
      <c r="A75" s="6" t="s">
        <v>959</v>
      </c>
      <c r="B75" s="41" t="s">
        <v>284</v>
      </c>
      <c r="C75" s="13">
        <v>41.354017456000001</v>
      </c>
      <c r="D75" s="11" t="str">
        <f>IF($B75="N/A","N/A",IF(C75&gt;55,"No",IF(C75&lt;30,"No","Yes")))</f>
        <v>Yes</v>
      </c>
      <c r="E75" s="13">
        <v>42.163982685000001</v>
      </c>
      <c r="F75" s="11" t="str">
        <f>IF($B75="N/A","N/A",IF(E75&gt;55,"No",IF(E75&lt;30,"No","Yes")))</f>
        <v>Yes</v>
      </c>
      <c r="G75" s="13">
        <v>42.769662822000001</v>
      </c>
      <c r="H75" s="11" t="str">
        <f>IF($B75="N/A","N/A",IF(G75&gt;55,"No",IF(G75&lt;30,"No","Yes")))</f>
        <v>Yes</v>
      </c>
      <c r="I75" s="12">
        <v>1.9590000000000001</v>
      </c>
      <c r="J75" s="12">
        <v>1.4359999999999999</v>
      </c>
      <c r="K75" s="41" t="s">
        <v>737</v>
      </c>
      <c r="L75" s="9" t="str">
        <f t="shared" si="30"/>
        <v>Yes</v>
      </c>
    </row>
    <row r="76" spans="1:12" ht="13" customHeight="1" x14ac:dyDescent="0.25">
      <c r="A76" s="2" t="s">
        <v>1732</v>
      </c>
      <c r="B76" s="41" t="s">
        <v>278</v>
      </c>
      <c r="C76" s="13">
        <v>5.1260455201999999</v>
      </c>
      <c r="D76" s="11" t="str">
        <f>IF($B76="N/A","N/A",IF(C76&gt;=5,"No",IF(C76&lt;0,"No","Yes")))</f>
        <v>No</v>
      </c>
      <c r="E76" s="13">
        <v>4.5431027184000001</v>
      </c>
      <c r="F76" s="11" t="str">
        <f>IF($B76="N/A","N/A",IF(E76&gt;=5,"No",IF(E76&lt;0,"No","Yes")))</f>
        <v>Yes</v>
      </c>
      <c r="G76" s="13">
        <v>3.1793495032000001</v>
      </c>
      <c r="H76" s="11" t="str">
        <f>IF($B76="N/A","N/A",IF(G76&gt;=5,"No",IF(G76&lt;0,"No","Yes")))</f>
        <v>Yes</v>
      </c>
      <c r="I76" s="12">
        <v>-11.4</v>
      </c>
      <c r="J76" s="12">
        <v>-30</v>
      </c>
      <c r="K76" s="41" t="s">
        <v>213</v>
      </c>
      <c r="L76" s="9" t="str">
        <f t="shared" si="30"/>
        <v>N/A</v>
      </c>
    </row>
    <row r="77" spans="1:12" ht="13" customHeight="1" x14ac:dyDescent="0.25">
      <c r="A77" s="2" t="s">
        <v>1733</v>
      </c>
      <c r="B77" s="41" t="s">
        <v>213</v>
      </c>
      <c r="C77" s="13">
        <v>1.8999151273999999</v>
      </c>
      <c r="D77" s="41" t="s">
        <v>213</v>
      </c>
      <c r="E77" s="13">
        <v>2.0332328841999998</v>
      </c>
      <c r="F77" s="41" t="s">
        <v>213</v>
      </c>
      <c r="G77" s="13">
        <v>2.1381842869000001</v>
      </c>
      <c r="H77" s="41" t="s">
        <v>213</v>
      </c>
      <c r="I77" s="12">
        <v>7.0170000000000003</v>
      </c>
      <c r="J77" s="12">
        <v>5.1619999999999999</v>
      </c>
      <c r="K77" s="41" t="s">
        <v>213</v>
      </c>
      <c r="L77" s="9" t="str">
        <f t="shared" si="30"/>
        <v>N/A</v>
      </c>
    </row>
    <row r="78" spans="1:12" ht="13" customHeight="1" x14ac:dyDescent="0.25">
      <c r="A78" s="2" t="s">
        <v>1734</v>
      </c>
      <c r="B78" s="41" t="s">
        <v>213</v>
      </c>
      <c r="C78" s="13">
        <v>59.339224743999999</v>
      </c>
      <c r="D78" s="41" t="s">
        <v>213</v>
      </c>
      <c r="E78" s="13">
        <v>59.289246505999998</v>
      </c>
      <c r="F78" s="41" t="s">
        <v>213</v>
      </c>
      <c r="G78" s="13">
        <v>60.501141764000003</v>
      </c>
      <c r="H78" s="41" t="s">
        <v>213</v>
      </c>
      <c r="I78" s="12">
        <v>-8.4000000000000005E-2</v>
      </c>
      <c r="J78" s="12">
        <v>2.044</v>
      </c>
      <c r="K78" s="41" t="s">
        <v>213</v>
      </c>
      <c r="L78" s="9" t="str">
        <f t="shared" si="30"/>
        <v>N/A</v>
      </c>
    </row>
    <row r="79" spans="1:12" ht="13" customHeight="1" x14ac:dyDescent="0.25">
      <c r="A79" s="2" t="s">
        <v>1735</v>
      </c>
      <c r="B79" s="41" t="s">
        <v>213</v>
      </c>
      <c r="C79" s="13">
        <v>6.9158206401999998</v>
      </c>
      <c r="D79" s="41" t="s">
        <v>213</v>
      </c>
      <c r="E79" s="13">
        <v>7.7773352858999996</v>
      </c>
      <c r="F79" s="41" t="s">
        <v>213</v>
      </c>
      <c r="G79" s="13">
        <v>8.1938529901999999</v>
      </c>
      <c r="H79" s="41" t="s">
        <v>213</v>
      </c>
      <c r="I79" s="12">
        <v>12.46</v>
      </c>
      <c r="J79" s="12">
        <v>5.3559999999999999</v>
      </c>
      <c r="K79" s="41" t="s">
        <v>213</v>
      </c>
      <c r="L79" s="9" t="str">
        <f t="shared" si="30"/>
        <v>N/A</v>
      </c>
    </row>
    <row r="80" spans="1:12" ht="13" customHeight="1" x14ac:dyDescent="0.25">
      <c r="A80" s="2" t="s">
        <v>1736</v>
      </c>
      <c r="B80" s="41" t="s">
        <v>213</v>
      </c>
      <c r="C80" s="13">
        <v>3.7421687215000001</v>
      </c>
      <c r="D80" s="41" t="s">
        <v>213</v>
      </c>
      <c r="E80" s="13">
        <v>3.4612622726</v>
      </c>
      <c r="F80" s="41" t="s">
        <v>213</v>
      </c>
      <c r="G80" s="13">
        <v>3.2281059063000002</v>
      </c>
      <c r="H80" s="41" t="s">
        <v>213</v>
      </c>
      <c r="I80" s="12">
        <v>-7.51</v>
      </c>
      <c r="J80" s="12">
        <v>-6.74</v>
      </c>
      <c r="K80" s="41" t="s">
        <v>213</v>
      </c>
      <c r="L80" s="9" t="str">
        <f t="shared" si="30"/>
        <v>N/A</v>
      </c>
    </row>
    <row r="81" spans="1:12" ht="13" customHeight="1" x14ac:dyDescent="0.25">
      <c r="A81" s="2" t="s">
        <v>1737</v>
      </c>
      <c r="B81" s="41" t="s">
        <v>213</v>
      </c>
      <c r="C81" s="13">
        <v>2.5915296000000002E-3</v>
      </c>
      <c r="D81" s="41" t="s">
        <v>213</v>
      </c>
      <c r="E81" s="13">
        <v>2.1950386000000001E-3</v>
      </c>
      <c r="F81" s="41" t="s">
        <v>213</v>
      </c>
      <c r="G81" s="13">
        <v>1.8515090000000001E-3</v>
      </c>
      <c r="H81" s="41" t="s">
        <v>213</v>
      </c>
      <c r="I81" s="12">
        <v>-15.3</v>
      </c>
      <c r="J81" s="12">
        <v>-15.7</v>
      </c>
      <c r="K81" s="41" t="s">
        <v>213</v>
      </c>
      <c r="L81" s="9" t="str">
        <f t="shared" si="30"/>
        <v>N/A</v>
      </c>
    </row>
    <row r="82" spans="1:12" ht="13" customHeight="1" x14ac:dyDescent="0.25">
      <c r="A82" s="2" t="s">
        <v>1738</v>
      </c>
      <c r="B82" s="41" t="s">
        <v>213</v>
      </c>
      <c r="C82" s="13">
        <v>5.1931013481999999</v>
      </c>
      <c r="D82" s="41" t="s">
        <v>213</v>
      </c>
      <c r="E82" s="13">
        <v>5.2047500634999997</v>
      </c>
      <c r="F82" s="41" t="s">
        <v>213</v>
      </c>
      <c r="G82" s="13">
        <v>4.7701043017</v>
      </c>
      <c r="H82" s="41" t="s">
        <v>213</v>
      </c>
      <c r="I82" s="12">
        <v>0.2243</v>
      </c>
      <c r="J82" s="12">
        <v>-8.35</v>
      </c>
      <c r="K82" s="41" t="s">
        <v>213</v>
      </c>
      <c r="L82" s="9" t="str">
        <f t="shared" si="30"/>
        <v>N/A</v>
      </c>
    </row>
    <row r="83" spans="1:12" ht="13" customHeight="1" x14ac:dyDescent="0.25">
      <c r="A83" s="2" t="s">
        <v>1739</v>
      </c>
      <c r="B83" s="41" t="s">
        <v>213</v>
      </c>
      <c r="C83" s="13">
        <v>0</v>
      </c>
      <c r="D83" s="41" t="s">
        <v>213</v>
      </c>
      <c r="E83" s="13">
        <v>0</v>
      </c>
      <c r="F83" s="41" t="s">
        <v>213</v>
      </c>
      <c r="G83" s="13">
        <v>0</v>
      </c>
      <c r="H83" s="41" t="s">
        <v>213</v>
      </c>
      <c r="I83" s="12" t="s">
        <v>1744</v>
      </c>
      <c r="J83" s="12" t="s">
        <v>1744</v>
      </c>
      <c r="K83" s="41" t="s">
        <v>213</v>
      </c>
      <c r="L83" s="9" t="str">
        <f t="shared" si="30"/>
        <v>N/A</v>
      </c>
    </row>
    <row r="84" spans="1:12" ht="13" customHeight="1" x14ac:dyDescent="0.25">
      <c r="A84" s="2" t="s">
        <v>1740</v>
      </c>
      <c r="B84" s="41" t="s">
        <v>213</v>
      </c>
      <c r="C84" s="13">
        <v>17.781132369000002</v>
      </c>
      <c r="D84" s="41" t="s">
        <v>213</v>
      </c>
      <c r="E84" s="13">
        <v>17.688875231000001</v>
      </c>
      <c r="F84" s="41" t="s">
        <v>213</v>
      </c>
      <c r="G84" s="13">
        <v>17.987409739</v>
      </c>
      <c r="H84" s="41" t="s">
        <v>213</v>
      </c>
      <c r="I84" s="12">
        <v>-0.51900000000000002</v>
      </c>
      <c r="J84" s="12">
        <v>1.6879999999999999</v>
      </c>
      <c r="K84" s="41" t="s">
        <v>213</v>
      </c>
      <c r="L84" s="9" t="str">
        <f t="shared" si="30"/>
        <v>N/A</v>
      </c>
    </row>
    <row r="85" spans="1:12" ht="13" customHeight="1" x14ac:dyDescent="0.25">
      <c r="A85" s="2" t="s">
        <v>1741</v>
      </c>
      <c r="B85" s="41" t="s">
        <v>213</v>
      </c>
      <c r="C85" s="13">
        <v>0</v>
      </c>
      <c r="D85" s="41" t="s">
        <v>213</v>
      </c>
      <c r="E85" s="13">
        <v>0</v>
      </c>
      <c r="F85" s="41" t="s">
        <v>213</v>
      </c>
      <c r="G85" s="13">
        <v>0</v>
      </c>
      <c r="H85" s="41" t="s">
        <v>213</v>
      </c>
      <c r="I85" s="12" t="s">
        <v>1744</v>
      </c>
      <c r="J85" s="12" t="s">
        <v>1744</v>
      </c>
      <c r="K85" s="41" t="s">
        <v>213</v>
      </c>
      <c r="L85" s="9" t="str">
        <f t="shared" si="30"/>
        <v>N/A</v>
      </c>
    </row>
    <row r="86" spans="1:12" ht="13" customHeight="1" x14ac:dyDescent="0.25">
      <c r="A86" s="2" t="s">
        <v>1742</v>
      </c>
      <c r="B86" s="41" t="s">
        <v>213</v>
      </c>
      <c r="C86" s="13">
        <v>0</v>
      </c>
      <c r="D86" s="41" t="s">
        <v>213</v>
      </c>
      <c r="E86" s="13">
        <v>0</v>
      </c>
      <c r="F86" s="41" t="s">
        <v>213</v>
      </c>
      <c r="G86" s="13">
        <v>0</v>
      </c>
      <c r="H86" s="41" t="s">
        <v>213</v>
      </c>
      <c r="I86" s="12" t="s">
        <v>1744</v>
      </c>
      <c r="J86" s="12" t="s">
        <v>1744</v>
      </c>
      <c r="K86" s="41" t="s">
        <v>213</v>
      </c>
      <c r="L86" s="9" t="str">
        <f t="shared" si="30"/>
        <v>N/A</v>
      </c>
    </row>
    <row r="87" spans="1:12" x14ac:dyDescent="0.25">
      <c r="A87" s="2" t="s">
        <v>960</v>
      </c>
      <c r="B87" s="41" t="s">
        <v>213</v>
      </c>
      <c r="C87" s="13">
        <v>85.988571355000005</v>
      </c>
      <c r="D87" s="41" t="s">
        <v>213</v>
      </c>
      <c r="E87" s="13">
        <v>84.982486727999998</v>
      </c>
      <c r="F87" s="41" t="s">
        <v>213</v>
      </c>
      <c r="G87" s="13">
        <v>84.896006912000004</v>
      </c>
      <c r="H87" s="41" t="s">
        <v>213</v>
      </c>
      <c r="I87" s="12">
        <v>-1.17</v>
      </c>
      <c r="J87" s="12">
        <v>-0.10199999999999999</v>
      </c>
      <c r="K87" s="41" t="s">
        <v>213</v>
      </c>
      <c r="L87" s="9" t="str">
        <f t="shared" si="30"/>
        <v>N/A</v>
      </c>
    </row>
    <row r="88" spans="1:12" x14ac:dyDescent="0.25">
      <c r="A88" s="2" t="s">
        <v>961</v>
      </c>
      <c r="B88" s="41" t="s">
        <v>213</v>
      </c>
      <c r="C88" s="13">
        <v>14.011428645000001</v>
      </c>
      <c r="D88" s="41" t="s">
        <v>213</v>
      </c>
      <c r="E88" s="13">
        <v>15.017513272</v>
      </c>
      <c r="F88" s="41" t="s">
        <v>213</v>
      </c>
      <c r="G88" s="13">
        <v>15.103993087999999</v>
      </c>
      <c r="H88" s="41" t="s">
        <v>213</v>
      </c>
      <c r="I88" s="12">
        <v>7.18</v>
      </c>
      <c r="J88" s="12">
        <v>0.57589999999999997</v>
      </c>
      <c r="K88" s="41" t="s">
        <v>213</v>
      </c>
      <c r="L88" s="9" t="str">
        <f t="shared" si="30"/>
        <v>N/A</v>
      </c>
    </row>
    <row r="89" spans="1:12" x14ac:dyDescent="0.25">
      <c r="A89" s="6" t="s">
        <v>68</v>
      </c>
      <c r="B89" s="41" t="s">
        <v>213</v>
      </c>
      <c r="C89" s="1">
        <v>1026</v>
      </c>
      <c r="D89" s="11" t="str">
        <f>IF($B89="N/A","N/A",IF(C89&gt;10,"No",IF(C89&lt;-10,"No","Yes")))</f>
        <v>N/A</v>
      </c>
      <c r="E89" s="1">
        <v>981</v>
      </c>
      <c r="F89" s="11" t="str">
        <f>IF($B89="N/A","N/A",IF(E89&gt;10,"No",IF(E89&lt;-10,"No","Yes")))</f>
        <v>N/A</v>
      </c>
      <c r="G89" s="1">
        <v>1189</v>
      </c>
      <c r="H89" s="11" t="str">
        <f>IF($B89="N/A","N/A",IF(G89&gt;10,"No",IF(G89&lt;-10,"No","Yes")))</f>
        <v>N/A</v>
      </c>
      <c r="I89" s="12">
        <v>-4.3899999999999997</v>
      </c>
      <c r="J89" s="12">
        <v>21.2</v>
      </c>
      <c r="K89" s="41" t="s">
        <v>737</v>
      </c>
      <c r="L89" s="9" t="str">
        <f t="shared" si="30"/>
        <v>No</v>
      </c>
    </row>
    <row r="90" spans="1:12" x14ac:dyDescent="0.25">
      <c r="A90" s="2" t="s">
        <v>109</v>
      </c>
      <c r="B90" s="41" t="s">
        <v>213</v>
      </c>
      <c r="C90" s="13">
        <v>0.77972709549999997</v>
      </c>
      <c r="D90" s="11" t="str">
        <f>IF($B90="N/A","N/A",IF(C90&gt;10,"No",IF(C90&lt;-10,"No","Yes")))</f>
        <v>N/A</v>
      </c>
      <c r="E90" s="13">
        <v>1.0193679918</v>
      </c>
      <c r="F90" s="11" t="str">
        <f>IF($B90="N/A","N/A",IF(E90&gt;10,"No",IF(E90&lt;-10,"No","Yes")))</f>
        <v>N/A</v>
      </c>
      <c r="G90" s="13">
        <v>0.67283431459999998</v>
      </c>
      <c r="H90" s="11" t="str">
        <f>IF($B90="N/A","N/A",IF(G90&gt;10,"No",IF(G90&lt;-10,"No","Yes")))</f>
        <v>N/A</v>
      </c>
      <c r="I90" s="12">
        <v>30.73</v>
      </c>
      <c r="J90" s="12">
        <v>-34</v>
      </c>
      <c r="K90" s="41" t="s">
        <v>737</v>
      </c>
      <c r="L90" s="9" t="str">
        <f t="shared" si="30"/>
        <v>No</v>
      </c>
    </row>
    <row r="91" spans="1:12" x14ac:dyDescent="0.25">
      <c r="A91" s="2" t="s">
        <v>110</v>
      </c>
      <c r="B91" s="41" t="s">
        <v>213</v>
      </c>
      <c r="C91" s="13">
        <v>1.9493177388</v>
      </c>
      <c r="D91" s="11" t="str">
        <f>IF($B91="N/A","N/A",IF(C91&gt;10,"No",IF(C91&lt;-10,"No","Yes")))</f>
        <v>N/A</v>
      </c>
      <c r="E91" s="13">
        <v>1.4271151886</v>
      </c>
      <c r="F91" s="11" t="str">
        <f>IF($B91="N/A","N/A",IF(E91&gt;10,"No",IF(E91&lt;-10,"No","Yes")))</f>
        <v>N/A</v>
      </c>
      <c r="G91" s="13">
        <v>1.5979814970999999</v>
      </c>
      <c r="H91" s="11" t="str">
        <f>IF($B91="N/A","N/A",IF(G91&gt;10,"No",IF(G91&lt;-10,"No","Yes")))</f>
        <v>N/A</v>
      </c>
      <c r="I91" s="12">
        <v>-26.8</v>
      </c>
      <c r="J91" s="12">
        <v>11.97</v>
      </c>
      <c r="K91" s="41" t="s">
        <v>737</v>
      </c>
      <c r="L91" s="9" t="str">
        <f t="shared" si="30"/>
        <v>No</v>
      </c>
    </row>
    <row r="92" spans="1:12" x14ac:dyDescent="0.25">
      <c r="A92" s="4" t="s">
        <v>7</v>
      </c>
      <c r="B92" s="41" t="s">
        <v>213</v>
      </c>
      <c r="C92" s="13">
        <v>0.57434774440000003</v>
      </c>
      <c r="D92" s="11" t="str">
        <f>IF($B92="N/A","N/A",IF(C92&gt;10,"No",IF(C92&lt;-10,"No","Yes")))</f>
        <v>N/A</v>
      </c>
      <c r="E92" s="13">
        <v>0.60927999600000005</v>
      </c>
      <c r="F92" s="11" t="str">
        <f>IF($B92="N/A","N/A",IF(E92&gt;10,"No",IF(E92&lt;-10,"No","Yes")))</f>
        <v>N/A</v>
      </c>
      <c r="G92" s="13">
        <v>0.63043880760000004</v>
      </c>
      <c r="H92" s="11" t="str">
        <f>IF($B92="N/A","N/A",IF(G92&gt;10,"No",IF(G92&lt;-10,"No","Yes")))</f>
        <v>N/A</v>
      </c>
      <c r="I92" s="12">
        <v>6.0819999999999999</v>
      </c>
      <c r="J92" s="12">
        <v>3.4729999999999999</v>
      </c>
      <c r="K92" s="41" t="s">
        <v>738</v>
      </c>
      <c r="L92" s="9" t="str">
        <f t="shared" si="30"/>
        <v>Yes</v>
      </c>
    </row>
    <row r="93" spans="1:12" x14ac:dyDescent="0.25">
      <c r="A93" s="4" t="s">
        <v>180</v>
      </c>
      <c r="B93" s="41" t="s">
        <v>213</v>
      </c>
      <c r="C93" s="13">
        <v>60.266992336000001</v>
      </c>
      <c r="D93" s="11" t="str">
        <f t="shared" ref="D93:D94" si="31">IF($B93="N/A","N/A",IF(C93&gt;10,"No",IF(C93&lt;-10,"No","Yes")))</f>
        <v>N/A</v>
      </c>
      <c r="E93" s="13">
        <v>60.228409444</v>
      </c>
      <c r="F93" s="11" t="str">
        <f t="shared" ref="F93:F94" si="32">IF($B93="N/A","N/A",IF(E93&gt;10,"No",IF(E93&lt;-10,"No","Yes")))</f>
        <v>N/A</v>
      </c>
      <c r="G93" s="13">
        <v>60.139788928000002</v>
      </c>
      <c r="H93" s="11" t="str">
        <f t="shared" ref="H93:H94" si="33">IF($B93="N/A","N/A",IF(G93&gt;10,"No",IF(G93&lt;-10,"No","Yes")))</f>
        <v>N/A</v>
      </c>
      <c r="I93" s="12">
        <v>-6.4000000000000001E-2</v>
      </c>
      <c r="J93" s="12">
        <v>-0.14699999999999999</v>
      </c>
      <c r="K93" s="41" t="s">
        <v>737</v>
      </c>
      <c r="L93" s="9" t="str">
        <f>IF(J93="Div by 0", "N/A", IF(OR(J93="N/A",K93="N/A"),"N/A", IF(J93&gt;VALUE(MID(K93,1,2)), "No", IF(J93&lt;-1*VALUE(MID(K93,1,2)), "No", "Yes"))))</f>
        <v>Yes</v>
      </c>
    </row>
    <row r="94" spans="1:12" x14ac:dyDescent="0.25">
      <c r="A94" s="4" t="s">
        <v>181</v>
      </c>
      <c r="B94" s="41" t="s">
        <v>213</v>
      </c>
      <c r="C94" s="13">
        <v>39.733007663999999</v>
      </c>
      <c r="D94" s="11" t="str">
        <f t="shared" si="31"/>
        <v>N/A</v>
      </c>
      <c r="E94" s="13">
        <v>39.771590556</v>
      </c>
      <c r="F94" s="11" t="str">
        <f t="shared" si="32"/>
        <v>N/A</v>
      </c>
      <c r="G94" s="13">
        <v>39.860211071999998</v>
      </c>
      <c r="H94" s="11" t="str">
        <f t="shared" si="33"/>
        <v>N/A</v>
      </c>
      <c r="I94" s="12">
        <v>9.7100000000000006E-2</v>
      </c>
      <c r="J94" s="12">
        <v>0.2228</v>
      </c>
      <c r="K94" s="41" t="s">
        <v>737</v>
      </c>
      <c r="L94" s="9" t="str">
        <f>IF(J94="Div by 0", "N/A", IF(OR(J94="N/A",K94="N/A"),"N/A", IF(J94&gt;VALUE(MID(K94,1,2)), "No", IF(J94&lt;-1*VALUE(MID(K94,1,2)), "No", "Yes"))))</f>
        <v>Yes</v>
      </c>
    </row>
    <row r="95" spans="1:12" x14ac:dyDescent="0.25">
      <c r="A95" s="2" t="s">
        <v>8</v>
      </c>
      <c r="B95" s="41" t="s">
        <v>285</v>
      </c>
      <c r="C95" s="13">
        <v>6.2844592449999999</v>
      </c>
      <c r="D95" s="11" t="str">
        <f>IF($B95="N/A","N/A",IF(C95&gt;10,"No",IF(C95&lt;5,"No","Yes")))</f>
        <v>Yes</v>
      </c>
      <c r="E95" s="13">
        <v>6.1229033462000002</v>
      </c>
      <c r="F95" s="11" t="str">
        <f>IF($B95="N/A","N/A",IF(E95&gt;10,"No",IF(E95&lt;5,"No","Yes")))</f>
        <v>Yes</v>
      </c>
      <c r="G95" s="13">
        <v>6.1241745355999999</v>
      </c>
      <c r="H95" s="11" t="str">
        <f t="shared" ref="H95:H98" si="34">IF($B95="N/A","N/A",IF(G95&gt;10,"No",IF(G95&lt;5,"No","Yes")))</f>
        <v>Yes</v>
      </c>
      <c r="I95" s="12">
        <v>-2.57</v>
      </c>
      <c r="J95" s="12">
        <v>2.0799999999999999E-2</v>
      </c>
      <c r="K95" s="41" t="s">
        <v>738</v>
      </c>
      <c r="L95" s="9" t="str">
        <f t="shared" si="30"/>
        <v>Yes</v>
      </c>
    </row>
    <row r="96" spans="1:12" x14ac:dyDescent="0.25">
      <c r="A96" s="2" t="s">
        <v>149</v>
      </c>
      <c r="B96" s="41" t="s">
        <v>285</v>
      </c>
      <c r="C96" s="13">
        <v>5.5850701981000004</v>
      </c>
      <c r="D96" s="11" t="str">
        <f>IF($B96="N/A","N/A",IF(C96&gt;10,"No",IF(C96&lt;5,"No","Yes")))</f>
        <v>Yes</v>
      </c>
      <c r="E96" s="13">
        <v>3.2223166437000001</v>
      </c>
      <c r="F96" s="11" t="str">
        <f t="shared" ref="F96:F98" si="35">IF($B96="N/A","N/A",IF(E96&gt;10,"No",IF(E96&lt;5,"No","Yes")))</f>
        <v>No</v>
      </c>
      <c r="G96" s="13">
        <v>2.4569524162</v>
      </c>
      <c r="H96" s="11" t="str">
        <f t="shared" si="34"/>
        <v>No</v>
      </c>
      <c r="I96" s="12">
        <v>-42.3</v>
      </c>
      <c r="J96" s="12">
        <v>-23.8</v>
      </c>
      <c r="K96" s="41" t="s">
        <v>738</v>
      </c>
      <c r="L96" s="9" t="str">
        <f t="shared" si="30"/>
        <v>No</v>
      </c>
    </row>
    <row r="97" spans="1:12" x14ac:dyDescent="0.25">
      <c r="A97" s="2" t="s">
        <v>150</v>
      </c>
      <c r="B97" s="41" t="s">
        <v>285</v>
      </c>
      <c r="C97" s="13">
        <v>6.0291935808000003</v>
      </c>
      <c r="D97" s="11" t="str">
        <f>IF($B97="N/A","N/A",IF(C97&gt;10,"No",IF(C97&lt;5,"No","Yes")))</f>
        <v>Yes</v>
      </c>
      <c r="E97" s="13">
        <v>5.8999501412999997</v>
      </c>
      <c r="F97" s="11" t="str">
        <f t="shared" si="35"/>
        <v>Yes</v>
      </c>
      <c r="G97" s="13">
        <v>5.827624514</v>
      </c>
      <c r="H97" s="11" t="str">
        <f t="shared" si="34"/>
        <v>Yes</v>
      </c>
      <c r="I97" s="12">
        <v>-2.14</v>
      </c>
      <c r="J97" s="12">
        <v>-1.23</v>
      </c>
      <c r="K97" s="41" t="s">
        <v>738</v>
      </c>
      <c r="L97" s="9" t="str">
        <f t="shared" si="30"/>
        <v>Yes</v>
      </c>
    </row>
    <row r="98" spans="1:12" x14ac:dyDescent="0.25">
      <c r="A98" s="2" t="s">
        <v>151</v>
      </c>
      <c r="B98" s="41" t="s">
        <v>285</v>
      </c>
      <c r="C98" s="13">
        <v>6.2970929516999998</v>
      </c>
      <c r="D98" s="11" t="str">
        <f>IF($B98="N/A","N/A",IF(C98&gt;10,"No",IF(C98&lt;5,"No","Yes")))</f>
        <v>Yes</v>
      </c>
      <c r="E98" s="13">
        <v>6.1310563466000003</v>
      </c>
      <c r="F98" s="11" t="str">
        <f t="shared" si="35"/>
        <v>Yes</v>
      </c>
      <c r="G98" s="13">
        <v>6.1300376473</v>
      </c>
      <c r="H98" s="11" t="str">
        <f t="shared" si="34"/>
        <v>Yes</v>
      </c>
      <c r="I98" s="12">
        <v>-2.64</v>
      </c>
      <c r="J98" s="12">
        <v>-1.7000000000000001E-2</v>
      </c>
      <c r="K98" s="41" t="s">
        <v>738</v>
      </c>
      <c r="L98" s="9" t="str">
        <f t="shared" si="30"/>
        <v>Yes</v>
      </c>
    </row>
    <row r="99" spans="1:12" x14ac:dyDescent="0.25">
      <c r="A99" s="2" t="s">
        <v>962</v>
      </c>
      <c r="B99" s="41" t="s">
        <v>213</v>
      </c>
      <c r="C99" s="1">
        <v>2682</v>
      </c>
      <c r="D99" s="11" t="str">
        <f t="shared" ref="D99:D110" si="36">IF($B99="N/A","N/A",IF(C99&gt;10,"No",IF(C99&lt;-10,"No","Yes")))</f>
        <v>N/A</v>
      </c>
      <c r="E99" s="1">
        <v>9533</v>
      </c>
      <c r="F99" s="11" t="str">
        <f t="shared" ref="F99:F110" si="37">IF($B99="N/A","N/A",IF(E99&gt;10,"No",IF(E99&lt;-10,"No","Yes")))</f>
        <v>N/A</v>
      </c>
      <c r="G99" s="1">
        <v>11952</v>
      </c>
      <c r="H99" s="11" t="str">
        <f t="shared" ref="H99:H110" si="38">IF($B99="N/A","N/A",IF(G99&gt;10,"No",IF(G99&lt;-10,"No","Yes")))</f>
        <v>N/A</v>
      </c>
      <c r="I99" s="12">
        <v>255.4</v>
      </c>
      <c r="J99" s="12">
        <v>25.38</v>
      </c>
      <c r="K99" s="41" t="s">
        <v>737</v>
      </c>
      <c r="L99" s="9" t="str">
        <f t="shared" si="30"/>
        <v>No</v>
      </c>
    </row>
    <row r="100" spans="1:12" x14ac:dyDescent="0.25">
      <c r="A100" s="2" t="s">
        <v>963</v>
      </c>
      <c r="B100" s="41" t="s">
        <v>213</v>
      </c>
      <c r="C100" s="1">
        <v>1065</v>
      </c>
      <c r="D100" s="11" t="str">
        <f t="shared" si="36"/>
        <v>N/A</v>
      </c>
      <c r="E100" s="1">
        <v>943</v>
      </c>
      <c r="F100" s="11" t="str">
        <f t="shared" si="37"/>
        <v>N/A</v>
      </c>
      <c r="G100" s="1">
        <v>1137</v>
      </c>
      <c r="H100" s="11" t="str">
        <f t="shared" si="38"/>
        <v>N/A</v>
      </c>
      <c r="I100" s="12">
        <v>-11.5</v>
      </c>
      <c r="J100" s="12">
        <v>20.57</v>
      </c>
      <c r="K100" s="41" t="s">
        <v>737</v>
      </c>
      <c r="L100" s="9" t="str">
        <f t="shared" si="30"/>
        <v>No</v>
      </c>
    </row>
    <row r="101" spans="1:12" x14ac:dyDescent="0.25">
      <c r="A101" s="2" t="s">
        <v>1</v>
      </c>
      <c r="B101" s="41" t="s">
        <v>213</v>
      </c>
      <c r="C101" s="13">
        <v>91.588218906999998</v>
      </c>
      <c r="D101" s="11" t="str">
        <f t="shared" si="36"/>
        <v>N/A</v>
      </c>
      <c r="E101" s="13">
        <v>92.774246552999998</v>
      </c>
      <c r="F101" s="11" t="str">
        <f t="shared" si="37"/>
        <v>N/A</v>
      </c>
      <c r="G101" s="13">
        <v>93.334259087999996</v>
      </c>
      <c r="H101" s="11" t="str">
        <f t="shared" si="38"/>
        <v>N/A</v>
      </c>
      <c r="I101" s="12">
        <v>1.2949999999999999</v>
      </c>
      <c r="J101" s="12">
        <v>0.60360000000000003</v>
      </c>
      <c r="K101" s="41" t="s">
        <v>738</v>
      </c>
      <c r="L101" s="9" t="str">
        <f t="shared" si="30"/>
        <v>Yes</v>
      </c>
    </row>
    <row r="102" spans="1:12" x14ac:dyDescent="0.25">
      <c r="A102" s="2" t="s">
        <v>69</v>
      </c>
      <c r="B102" s="41" t="s">
        <v>213</v>
      </c>
      <c r="C102" s="13">
        <v>98.084751936999993</v>
      </c>
      <c r="D102" s="11" t="str">
        <f t="shared" si="36"/>
        <v>N/A</v>
      </c>
      <c r="E102" s="13">
        <v>98.658140054</v>
      </c>
      <c r="F102" s="11" t="str">
        <f t="shared" si="37"/>
        <v>N/A</v>
      </c>
      <c r="G102" s="13">
        <v>98.337956548999998</v>
      </c>
      <c r="H102" s="11" t="str">
        <f t="shared" si="38"/>
        <v>N/A</v>
      </c>
      <c r="I102" s="12">
        <v>0.58460000000000001</v>
      </c>
      <c r="J102" s="12">
        <v>-0.32500000000000001</v>
      </c>
      <c r="K102" s="41" t="s">
        <v>738</v>
      </c>
      <c r="L102" s="9" t="str">
        <f t="shared" si="30"/>
        <v>Yes</v>
      </c>
    </row>
    <row r="103" spans="1:12" x14ac:dyDescent="0.25">
      <c r="A103" s="4" t="s">
        <v>70</v>
      </c>
      <c r="B103" s="41" t="s">
        <v>213</v>
      </c>
      <c r="C103" s="1">
        <v>290138</v>
      </c>
      <c r="D103" s="11" t="str">
        <f t="shared" si="36"/>
        <v>N/A</v>
      </c>
      <c r="E103" s="1">
        <v>300851</v>
      </c>
      <c r="F103" s="11" t="str">
        <f t="shared" si="37"/>
        <v>N/A</v>
      </c>
      <c r="G103" s="1">
        <v>305695</v>
      </c>
      <c r="H103" s="11" t="str">
        <f t="shared" si="38"/>
        <v>N/A</v>
      </c>
      <c r="I103" s="12">
        <v>3.6920000000000002</v>
      </c>
      <c r="J103" s="12">
        <v>1.61</v>
      </c>
      <c r="K103" s="41" t="s">
        <v>737</v>
      </c>
      <c r="L103" s="9" t="str">
        <f t="shared" si="30"/>
        <v>Yes</v>
      </c>
    </row>
    <row r="104" spans="1:12" x14ac:dyDescent="0.25">
      <c r="A104" s="2" t="s">
        <v>689</v>
      </c>
      <c r="B104" s="41" t="s">
        <v>213</v>
      </c>
      <c r="C104" s="13">
        <v>1.420358588</v>
      </c>
      <c r="D104" s="11" t="str">
        <f t="shared" si="36"/>
        <v>N/A</v>
      </c>
      <c r="E104" s="13">
        <v>1.3049649162000001</v>
      </c>
      <c r="F104" s="11" t="str">
        <f t="shared" si="37"/>
        <v>N/A</v>
      </c>
      <c r="G104" s="13">
        <v>1.2401249612</v>
      </c>
      <c r="H104" s="11" t="str">
        <f t="shared" si="38"/>
        <v>N/A</v>
      </c>
      <c r="I104" s="12">
        <v>-8.1199999999999992</v>
      </c>
      <c r="J104" s="12">
        <v>-4.97</v>
      </c>
      <c r="K104" s="41" t="s">
        <v>738</v>
      </c>
      <c r="L104" s="9" t="str">
        <f t="shared" ref="L104:L110" si="39">IF(J104="Div by 0", "N/A", IF(K104="N/A","N/A", IF(J104&gt;VALUE(MID(K104,1,2)), "No", IF(J104&lt;-1*VALUE(MID(K104,1,2)), "No", "Yes"))))</f>
        <v>Yes</v>
      </c>
    </row>
    <row r="105" spans="1:12" x14ac:dyDescent="0.25">
      <c r="A105" s="2" t="s">
        <v>688</v>
      </c>
      <c r="B105" s="41" t="s">
        <v>213</v>
      </c>
      <c r="C105" s="13">
        <v>0.59936995500000001</v>
      </c>
      <c r="D105" s="11" t="str">
        <f t="shared" si="36"/>
        <v>N/A</v>
      </c>
      <c r="E105" s="13">
        <v>0.376930773</v>
      </c>
      <c r="F105" s="11" t="str">
        <f t="shared" si="37"/>
        <v>N/A</v>
      </c>
      <c r="G105" s="13">
        <v>0.33955413080000002</v>
      </c>
      <c r="H105" s="11" t="str">
        <f t="shared" si="38"/>
        <v>N/A</v>
      </c>
      <c r="I105" s="12">
        <v>-37.1</v>
      </c>
      <c r="J105" s="12">
        <v>-9.92</v>
      </c>
      <c r="K105" s="41" t="s">
        <v>738</v>
      </c>
      <c r="L105" s="9" t="str">
        <f t="shared" si="39"/>
        <v>Yes</v>
      </c>
    </row>
    <row r="106" spans="1:12" x14ac:dyDescent="0.25">
      <c r="A106" s="2" t="s">
        <v>687</v>
      </c>
      <c r="B106" s="41" t="s">
        <v>213</v>
      </c>
      <c r="C106" s="13">
        <v>97.980271457000001</v>
      </c>
      <c r="D106" s="11" t="str">
        <f t="shared" si="36"/>
        <v>N/A</v>
      </c>
      <c r="E106" s="13">
        <v>98.318104310999999</v>
      </c>
      <c r="F106" s="11" t="str">
        <f t="shared" si="37"/>
        <v>N/A</v>
      </c>
      <c r="G106" s="13">
        <v>98.420320907999994</v>
      </c>
      <c r="H106" s="11" t="str">
        <f t="shared" si="38"/>
        <v>N/A</v>
      </c>
      <c r="I106" s="12">
        <v>0.3448</v>
      </c>
      <c r="J106" s="12">
        <v>0.104</v>
      </c>
      <c r="K106" s="41" t="s">
        <v>738</v>
      </c>
      <c r="L106" s="9" t="str">
        <f t="shared" si="39"/>
        <v>Yes</v>
      </c>
    </row>
    <row r="107" spans="1:12" ht="25" x14ac:dyDescent="0.25">
      <c r="A107" s="4" t="s">
        <v>964</v>
      </c>
      <c r="B107" s="41" t="s">
        <v>213</v>
      </c>
      <c r="C107" s="13">
        <v>35.931557703999999</v>
      </c>
      <c r="D107" s="11" t="str">
        <f t="shared" si="36"/>
        <v>N/A</v>
      </c>
      <c r="E107" s="13">
        <v>35.394997193000002</v>
      </c>
      <c r="F107" s="11" t="str">
        <f t="shared" si="37"/>
        <v>N/A</v>
      </c>
      <c r="G107" s="13">
        <v>34.890452385000003</v>
      </c>
      <c r="H107" s="11" t="str">
        <f t="shared" si="38"/>
        <v>N/A</v>
      </c>
      <c r="I107" s="12">
        <v>-1.49</v>
      </c>
      <c r="J107" s="12">
        <v>-1.43</v>
      </c>
      <c r="K107" s="41" t="s">
        <v>738</v>
      </c>
      <c r="L107" s="9" t="str">
        <f t="shared" si="39"/>
        <v>Yes</v>
      </c>
    </row>
    <row r="108" spans="1:12" ht="25" x14ac:dyDescent="0.25">
      <c r="A108" s="4" t="s">
        <v>965</v>
      </c>
      <c r="B108" s="41" t="s">
        <v>213</v>
      </c>
      <c r="C108" s="13">
        <v>62.638889788999997</v>
      </c>
      <c r="D108" s="11" t="str">
        <f t="shared" si="36"/>
        <v>N/A</v>
      </c>
      <c r="E108" s="13">
        <v>63.197355919000003</v>
      </c>
      <c r="F108" s="11" t="str">
        <f t="shared" si="37"/>
        <v>N/A</v>
      </c>
      <c r="G108" s="13">
        <v>63.734493612000001</v>
      </c>
      <c r="H108" s="11" t="str">
        <f t="shared" si="38"/>
        <v>N/A</v>
      </c>
      <c r="I108" s="12">
        <v>0.89159999999999995</v>
      </c>
      <c r="J108" s="12">
        <v>0.84989999999999999</v>
      </c>
      <c r="K108" s="41" t="s">
        <v>738</v>
      </c>
      <c r="L108" s="9" t="str">
        <f t="shared" si="39"/>
        <v>Yes</v>
      </c>
    </row>
    <row r="109" spans="1:12" ht="25" x14ac:dyDescent="0.25">
      <c r="A109" s="4" t="s">
        <v>966</v>
      </c>
      <c r="B109" s="41" t="s">
        <v>213</v>
      </c>
      <c r="C109" s="13">
        <v>0.59637574589999998</v>
      </c>
      <c r="D109" s="11" t="str">
        <f t="shared" si="36"/>
        <v>N/A</v>
      </c>
      <c r="E109" s="13">
        <v>0.59454187979999995</v>
      </c>
      <c r="F109" s="11" t="str">
        <f t="shared" si="37"/>
        <v>N/A</v>
      </c>
      <c r="G109" s="13">
        <v>0.56933901129999998</v>
      </c>
      <c r="H109" s="11" t="str">
        <f t="shared" si="38"/>
        <v>N/A</v>
      </c>
      <c r="I109" s="12">
        <v>-0.308</v>
      </c>
      <c r="J109" s="12">
        <v>-4.24</v>
      </c>
      <c r="K109" s="41" t="s">
        <v>738</v>
      </c>
      <c r="L109" s="9" t="str">
        <f t="shared" si="39"/>
        <v>Yes</v>
      </c>
    </row>
    <row r="110" spans="1:12" ht="25" x14ac:dyDescent="0.25">
      <c r="A110" s="4" t="s">
        <v>967</v>
      </c>
      <c r="B110" s="41" t="s">
        <v>213</v>
      </c>
      <c r="C110" s="13">
        <v>0.8331767618</v>
      </c>
      <c r="D110" s="11" t="str">
        <f t="shared" si="36"/>
        <v>N/A</v>
      </c>
      <c r="E110" s="13">
        <v>0.81310500750000003</v>
      </c>
      <c r="F110" s="11" t="str">
        <f t="shared" si="37"/>
        <v>N/A</v>
      </c>
      <c r="G110" s="13">
        <v>0.8057149911</v>
      </c>
      <c r="H110" s="11" t="str">
        <f t="shared" si="38"/>
        <v>N/A</v>
      </c>
      <c r="I110" s="12">
        <v>-2.41</v>
      </c>
      <c r="J110" s="12">
        <v>-0.90900000000000003</v>
      </c>
      <c r="K110" s="41" t="s">
        <v>738</v>
      </c>
      <c r="L110" s="9" t="str">
        <f t="shared" si="39"/>
        <v>Yes</v>
      </c>
    </row>
    <row r="111" spans="1:12" x14ac:dyDescent="0.25">
      <c r="A111" s="2" t="s">
        <v>968</v>
      </c>
      <c r="B111" s="41" t="s">
        <v>286</v>
      </c>
      <c r="C111" s="13">
        <v>100</v>
      </c>
      <c r="D111" s="11" t="str">
        <f>IF($B111="N/A","N/A",IF(C111&gt;=99,"Yes","No"))</f>
        <v>Yes</v>
      </c>
      <c r="E111" s="13">
        <v>100</v>
      </c>
      <c r="F111" s="11" t="str">
        <f>IF($B111="N/A","N/A",IF(E111&gt;=99,"Yes","No"))</f>
        <v>Yes</v>
      </c>
      <c r="G111" s="13">
        <v>100</v>
      </c>
      <c r="H111" s="11" t="str">
        <f>IF($B111="N/A","N/A",IF(G111&gt;=99,"Yes","No"))</f>
        <v>Yes</v>
      </c>
      <c r="I111" s="12">
        <v>0</v>
      </c>
      <c r="J111" s="12">
        <v>0</v>
      </c>
      <c r="K111" s="41" t="s">
        <v>737</v>
      </c>
      <c r="L111" s="9" t="str">
        <f t="shared" ref="L111:L145" si="40">IF(J111="Div by 0", "N/A", IF(K111="N/A","N/A", IF(J111&gt;VALUE(MID(K111,1,2)), "No", IF(J111&lt;-1*VALUE(MID(K111,1,2)), "No", "Yes"))))</f>
        <v>Yes</v>
      </c>
    </row>
    <row r="112" spans="1:12" x14ac:dyDescent="0.25">
      <c r="A112" s="2" t="s">
        <v>969</v>
      </c>
      <c r="B112" s="41" t="s">
        <v>213</v>
      </c>
      <c r="C112" s="13">
        <v>0.12203073809999999</v>
      </c>
      <c r="D112" s="11" t="str">
        <f>IF($B112="N/A","N/A",IF(C112&gt;10,"No",IF(C112&lt;-10,"No","Yes")))</f>
        <v>N/A</v>
      </c>
      <c r="E112" s="13">
        <v>0.13645632630000001</v>
      </c>
      <c r="F112" s="11" t="str">
        <f>IF($B112="N/A","N/A",IF(E112&gt;10,"No",IF(E112&lt;-10,"No","Yes")))</f>
        <v>N/A</v>
      </c>
      <c r="G112" s="13">
        <v>0.1317993912</v>
      </c>
      <c r="H112" s="11" t="str">
        <f>IF($B112="N/A","N/A",IF(G112&gt;10,"No",IF(G112&lt;-10,"No","Yes")))</f>
        <v>N/A</v>
      </c>
      <c r="I112" s="12">
        <v>11.82</v>
      </c>
      <c r="J112" s="12">
        <v>-3.41</v>
      </c>
      <c r="K112" s="41" t="s">
        <v>737</v>
      </c>
      <c r="L112" s="9" t="str">
        <f t="shared" si="40"/>
        <v>Yes</v>
      </c>
    </row>
    <row r="113" spans="1:12" x14ac:dyDescent="0.25">
      <c r="A113" s="3" t="s">
        <v>970</v>
      </c>
      <c r="B113" s="41" t="s">
        <v>280</v>
      </c>
      <c r="C113" s="8">
        <v>99.628101048000005</v>
      </c>
      <c r="D113" s="11" t="str">
        <f>IF($B113="N/A","N/A",IF(C113&gt;=98,"Yes","No"))</f>
        <v>Yes</v>
      </c>
      <c r="E113" s="8">
        <v>99.650365132999994</v>
      </c>
      <c r="F113" s="11" t="str">
        <f>IF($B113="N/A","N/A",IF(E113&gt;=98,"Yes","No"))</f>
        <v>Yes</v>
      </c>
      <c r="G113" s="8">
        <v>99.656638326000007</v>
      </c>
      <c r="H113" s="11" t="str">
        <f>IF($B113="N/A","N/A",IF(G113&gt;=98,"Yes","No"))</f>
        <v>Yes</v>
      </c>
      <c r="I113" s="12">
        <v>2.23E-2</v>
      </c>
      <c r="J113" s="12">
        <v>6.3E-3</v>
      </c>
      <c r="K113" s="41" t="s">
        <v>737</v>
      </c>
      <c r="L113" s="9" t="str">
        <f t="shared" si="40"/>
        <v>Yes</v>
      </c>
    </row>
    <row r="114" spans="1:12" x14ac:dyDescent="0.25">
      <c r="A114" s="3" t="s">
        <v>971</v>
      </c>
      <c r="B114" s="41" t="s">
        <v>287</v>
      </c>
      <c r="C114" s="8">
        <v>98.325593491000006</v>
      </c>
      <c r="D114" s="11" t="str">
        <f>IF($B114="N/A","N/A",IF(C114&gt;=80,"Yes","No"))</f>
        <v>Yes</v>
      </c>
      <c r="E114" s="8">
        <v>98.213735919000001</v>
      </c>
      <c r="F114" s="11" t="str">
        <f>IF($B114="N/A","N/A",IF(E114&gt;=80,"Yes","No"))</f>
        <v>Yes</v>
      </c>
      <c r="G114" s="8">
        <v>98.329020627000006</v>
      </c>
      <c r="H114" s="11" t="str">
        <f>IF($B114="N/A","N/A",IF(G114&gt;=80,"Yes","No"))</f>
        <v>Yes</v>
      </c>
      <c r="I114" s="12">
        <v>-0.114</v>
      </c>
      <c r="J114" s="12">
        <v>0.1174</v>
      </c>
      <c r="K114" s="41" t="s">
        <v>737</v>
      </c>
      <c r="L114" s="9" t="str">
        <f t="shared" si="40"/>
        <v>Yes</v>
      </c>
    </row>
    <row r="115" spans="1:12" ht="25" x14ac:dyDescent="0.25">
      <c r="A115" s="2" t="s">
        <v>972</v>
      </c>
      <c r="B115" s="41" t="s">
        <v>288</v>
      </c>
      <c r="C115" s="13">
        <v>100</v>
      </c>
      <c r="D115" s="11" t="str">
        <f>IF($B115="N/A","N/A",IF(C115&gt;=100,"Yes","No"))</f>
        <v>Yes</v>
      </c>
      <c r="E115" s="13">
        <v>99.998422128000001</v>
      </c>
      <c r="F115" s="11" t="str">
        <f t="shared" ref="F115:F116" si="41">IF($B115="N/A","N/A",IF(E115&gt;=100,"Yes","No"))</f>
        <v>No</v>
      </c>
      <c r="G115" s="13">
        <v>99.996863098999995</v>
      </c>
      <c r="H115" s="11" t="str">
        <f t="shared" ref="H115:H116" si="42">IF($B115="N/A","N/A",IF(G115&gt;=100,"Yes","No"))</f>
        <v>No</v>
      </c>
      <c r="I115" s="12">
        <v>-2E-3</v>
      </c>
      <c r="J115" s="12">
        <v>-2E-3</v>
      </c>
      <c r="K115" s="41" t="s">
        <v>736</v>
      </c>
      <c r="L115" s="9" t="str">
        <f t="shared" si="40"/>
        <v>Yes</v>
      </c>
    </row>
    <row r="116" spans="1:12" ht="25" x14ac:dyDescent="0.25">
      <c r="A116" s="3" t="s">
        <v>973</v>
      </c>
      <c r="B116" s="41" t="s">
        <v>288</v>
      </c>
      <c r="C116" s="13">
        <v>99.997723253999993</v>
      </c>
      <c r="D116" s="11" t="str">
        <f>IF($B116="N/A","N/A",IF(C116&gt;=100,"Yes","No"))</f>
        <v>No</v>
      </c>
      <c r="E116" s="13">
        <v>99.913238531000005</v>
      </c>
      <c r="F116" s="11" t="str">
        <f t="shared" si="41"/>
        <v>No</v>
      </c>
      <c r="G116" s="13">
        <v>100</v>
      </c>
      <c r="H116" s="11" t="str">
        <f t="shared" si="42"/>
        <v>Yes</v>
      </c>
      <c r="I116" s="12">
        <v>-8.4000000000000005E-2</v>
      </c>
      <c r="J116" s="12">
        <v>8.6800000000000002E-2</v>
      </c>
      <c r="K116" s="41" t="s">
        <v>736</v>
      </c>
      <c r="L116" s="9" t="str">
        <f t="shared" si="40"/>
        <v>Yes</v>
      </c>
    </row>
    <row r="117" spans="1:12" ht="25" x14ac:dyDescent="0.25">
      <c r="A117" s="2" t="s">
        <v>974</v>
      </c>
      <c r="B117" s="41" t="s">
        <v>213</v>
      </c>
      <c r="C117" s="13">
        <v>91.648413876999996</v>
      </c>
      <c r="D117" s="34" t="s">
        <v>739</v>
      </c>
      <c r="E117" s="13">
        <v>90.993345155</v>
      </c>
      <c r="F117" s="34" t="s">
        <v>739</v>
      </c>
      <c r="G117" s="13">
        <v>90.870115506000005</v>
      </c>
      <c r="H117" s="11" t="str">
        <f>IF($B117="N/A","N/A",IF(G117&lt;100,"No",IF(G117=100,"No","Yes")))</f>
        <v>N/A</v>
      </c>
      <c r="I117" s="12">
        <v>-0.71499999999999997</v>
      </c>
      <c r="J117" s="12">
        <v>-0.13500000000000001</v>
      </c>
      <c r="K117" s="41" t="s">
        <v>736</v>
      </c>
      <c r="L117" s="9" t="str">
        <f t="shared" si="40"/>
        <v>Yes</v>
      </c>
    </row>
    <row r="118" spans="1:12" ht="25" x14ac:dyDescent="0.25">
      <c r="A118" s="2" t="s">
        <v>975</v>
      </c>
      <c r="B118" s="33" t="s">
        <v>213</v>
      </c>
      <c r="C118" s="13">
        <v>99.997723253999993</v>
      </c>
      <c r="D118" s="11" t="str">
        <f>IF($B118="N/A","N/A",IF(C118&gt;10,"No",IF(C118&lt;-10,"No","Yes")))</f>
        <v>N/A</v>
      </c>
      <c r="E118" s="13">
        <v>99.992587650999994</v>
      </c>
      <c r="F118" s="11" t="str">
        <f>IF($B118="N/A","N/A",IF(E118&gt;10,"No",IF(E118&lt;-10,"No","Yes")))</f>
        <v>N/A</v>
      </c>
      <c r="G118" s="13">
        <v>99.993339598999995</v>
      </c>
      <c r="H118" s="11" t="str">
        <f>IF($B118="N/A","N/A",IF(G118&gt;10,"No",IF(G118&lt;-10,"No","Yes")))</f>
        <v>N/A</v>
      </c>
      <c r="I118" s="12">
        <v>-5.0000000000000001E-3</v>
      </c>
      <c r="J118" s="12">
        <v>8.0000000000000004E-4</v>
      </c>
      <c r="K118" s="41" t="s">
        <v>736</v>
      </c>
      <c r="L118" s="9" t="str">
        <f>IF(J118="Div by 0", "N/A", IF(OR(J118="N/A",K118="N/A"),"N/A", IF(J118&gt;VALUE(MID(K118,1,2)), "No", IF(J118&lt;-1*VALUE(MID(K118,1,2)), "No", "Yes"))))</f>
        <v>Yes</v>
      </c>
    </row>
    <row r="119" spans="1:12" x14ac:dyDescent="0.25">
      <c r="A119" s="7" t="s">
        <v>100</v>
      </c>
      <c r="B119" s="33" t="s">
        <v>213</v>
      </c>
      <c r="C119" s="34">
        <v>148756</v>
      </c>
      <c r="D119" s="11" t="str">
        <f t="shared" ref="D119:D145" si="43">IF($B119="N/A","N/A",IF(C119&gt;10,"No",IF(C119&lt;-10,"No","Yes")))</f>
        <v>N/A</v>
      </c>
      <c r="E119" s="34">
        <v>153058</v>
      </c>
      <c r="F119" s="11" t="str">
        <f t="shared" ref="F119:F145" si="44">IF($B119="N/A","N/A",IF(E119&gt;10,"No",IF(E119&lt;-10,"No","Yes")))</f>
        <v>N/A</v>
      </c>
      <c r="G119" s="34">
        <v>155395</v>
      </c>
      <c r="H119" s="11" t="str">
        <f t="shared" ref="H119:H145" si="45">IF($B119="N/A","N/A",IF(G119&gt;10,"No",IF(G119&lt;-10,"No","Yes")))</f>
        <v>N/A</v>
      </c>
      <c r="I119" s="12">
        <v>2.8919999999999999</v>
      </c>
      <c r="J119" s="12">
        <v>1.5269999999999999</v>
      </c>
      <c r="K119" s="41" t="s">
        <v>737</v>
      </c>
      <c r="L119" s="9" t="str">
        <f t="shared" si="40"/>
        <v>Yes</v>
      </c>
    </row>
    <row r="120" spans="1:12" x14ac:dyDescent="0.25">
      <c r="A120" s="2" t="s">
        <v>976</v>
      </c>
      <c r="B120" s="33" t="s">
        <v>213</v>
      </c>
      <c r="C120" s="34">
        <v>41336</v>
      </c>
      <c r="D120" s="11" t="str">
        <f t="shared" si="43"/>
        <v>N/A</v>
      </c>
      <c r="E120" s="34">
        <v>42722</v>
      </c>
      <c r="F120" s="11" t="str">
        <f t="shared" si="44"/>
        <v>N/A</v>
      </c>
      <c r="G120" s="34">
        <v>44526</v>
      </c>
      <c r="H120" s="11" t="str">
        <f t="shared" si="45"/>
        <v>N/A</v>
      </c>
      <c r="I120" s="12">
        <v>3.3530000000000002</v>
      </c>
      <c r="J120" s="12">
        <v>4.2229999999999999</v>
      </c>
      <c r="K120" s="41" t="s">
        <v>737</v>
      </c>
      <c r="L120" s="9" t="str">
        <f t="shared" si="40"/>
        <v>Yes</v>
      </c>
    </row>
    <row r="121" spans="1:12" x14ac:dyDescent="0.25">
      <c r="A121" s="2" t="s">
        <v>977</v>
      </c>
      <c r="B121" s="33" t="s">
        <v>213</v>
      </c>
      <c r="C121" s="34">
        <v>10556</v>
      </c>
      <c r="D121" s="11" t="str">
        <f t="shared" si="43"/>
        <v>N/A</v>
      </c>
      <c r="E121" s="34">
        <v>10222</v>
      </c>
      <c r="F121" s="11" t="str">
        <f t="shared" si="44"/>
        <v>N/A</v>
      </c>
      <c r="G121" s="34">
        <v>9346</v>
      </c>
      <c r="H121" s="11" t="str">
        <f t="shared" si="45"/>
        <v>N/A</v>
      </c>
      <c r="I121" s="12">
        <v>-3.16</v>
      </c>
      <c r="J121" s="12">
        <v>-8.57</v>
      </c>
      <c r="K121" s="41" t="s">
        <v>737</v>
      </c>
      <c r="L121" s="9" t="str">
        <f t="shared" si="40"/>
        <v>Yes</v>
      </c>
    </row>
    <row r="122" spans="1:12" x14ac:dyDescent="0.25">
      <c r="A122" s="2" t="s">
        <v>978</v>
      </c>
      <c r="B122" s="33" t="s">
        <v>213</v>
      </c>
      <c r="C122" s="34">
        <v>66755</v>
      </c>
      <c r="D122" s="11" t="str">
        <f t="shared" si="43"/>
        <v>N/A</v>
      </c>
      <c r="E122" s="34">
        <v>68514</v>
      </c>
      <c r="F122" s="11" t="str">
        <f t="shared" si="44"/>
        <v>N/A</v>
      </c>
      <c r="G122" s="34">
        <v>69562</v>
      </c>
      <c r="H122" s="11" t="str">
        <f t="shared" si="45"/>
        <v>N/A</v>
      </c>
      <c r="I122" s="12">
        <v>2.6349999999999998</v>
      </c>
      <c r="J122" s="12">
        <v>1.53</v>
      </c>
      <c r="K122" s="41" t="s">
        <v>737</v>
      </c>
      <c r="L122" s="9" t="str">
        <f t="shared" si="40"/>
        <v>Yes</v>
      </c>
    </row>
    <row r="123" spans="1:12" x14ac:dyDescent="0.25">
      <c r="A123" s="2" t="s">
        <v>979</v>
      </c>
      <c r="B123" s="33" t="s">
        <v>213</v>
      </c>
      <c r="C123" s="34">
        <v>30109</v>
      </c>
      <c r="D123" s="11" t="str">
        <f t="shared" si="43"/>
        <v>N/A</v>
      </c>
      <c r="E123" s="34">
        <v>31600</v>
      </c>
      <c r="F123" s="11" t="str">
        <f t="shared" si="44"/>
        <v>N/A</v>
      </c>
      <c r="G123" s="34">
        <v>31961</v>
      </c>
      <c r="H123" s="11" t="str">
        <f t="shared" si="45"/>
        <v>N/A</v>
      </c>
      <c r="I123" s="12">
        <v>4.952</v>
      </c>
      <c r="J123" s="12">
        <v>1.1419999999999999</v>
      </c>
      <c r="K123" s="41" t="s">
        <v>737</v>
      </c>
      <c r="L123" s="9" t="str">
        <f t="shared" si="40"/>
        <v>Yes</v>
      </c>
    </row>
    <row r="124" spans="1:12" x14ac:dyDescent="0.25">
      <c r="A124" s="2" t="s">
        <v>980</v>
      </c>
      <c r="B124" s="33" t="s">
        <v>213</v>
      </c>
      <c r="C124" s="34">
        <v>0</v>
      </c>
      <c r="D124" s="11" t="str">
        <f t="shared" si="43"/>
        <v>N/A</v>
      </c>
      <c r="E124" s="34">
        <v>0</v>
      </c>
      <c r="F124" s="11" t="str">
        <f t="shared" si="44"/>
        <v>N/A</v>
      </c>
      <c r="G124" s="34">
        <v>0</v>
      </c>
      <c r="H124" s="11" t="str">
        <f t="shared" si="45"/>
        <v>N/A</v>
      </c>
      <c r="I124" s="12" t="s">
        <v>1744</v>
      </c>
      <c r="J124" s="12" t="s">
        <v>1744</v>
      </c>
      <c r="K124" s="41" t="s">
        <v>737</v>
      </c>
      <c r="L124" s="9" t="str">
        <f t="shared" si="40"/>
        <v>N/A</v>
      </c>
    </row>
    <row r="125" spans="1:12" x14ac:dyDescent="0.25">
      <c r="A125" s="7" t="s">
        <v>101</v>
      </c>
      <c r="B125" s="33" t="s">
        <v>213</v>
      </c>
      <c r="C125" s="34">
        <v>381871</v>
      </c>
      <c r="D125" s="11" t="str">
        <f t="shared" si="43"/>
        <v>N/A</v>
      </c>
      <c r="E125" s="34">
        <v>391334</v>
      </c>
      <c r="F125" s="11" t="str">
        <f t="shared" si="44"/>
        <v>N/A</v>
      </c>
      <c r="G125" s="34">
        <v>394539</v>
      </c>
      <c r="H125" s="11" t="str">
        <f t="shared" si="45"/>
        <v>N/A</v>
      </c>
      <c r="I125" s="12">
        <v>2.4780000000000002</v>
      </c>
      <c r="J125" s="12">
        <v>0.81899999999999995</v>
      </c>
      <c r="K125" s="41" t="s">
        <v>737</v>
      </c>
      <c r="L125" s="9" t="str">
        <f t="shared" si="40"/>
        <v>Yes</v>
      </c>
    </row>
    <row r="126" spans="1:12" x14ac:dyDescent="0.25">
      <c r="A126" s="2" t="s">
        <v>981</v>
      </c>
      <c r="B126" s="33" t="s">
        <v>213</v>
      </c>
      <c r="C126" s="34">
        <v>233290</v>
      </c>
      <c r="D126" s="11" t="str">
        <f t="shared" si="43"/>
        <v>N/A</v>
      </c>
      <c r="E126" s="34">
        <v>238855</v>
      </c>
      <c r="F126" s="11" t="str">
        <f t="shared" si="44"/>
        <v>N/A</v>
      </c>
      <c r="G126" s="34">
        <v>243165</v>
      </c>
      <c r="H126" s="11" t="str">
        <f t="shared" si="45"/>
        <v>N/A</v>
      </c>
      <c r="I126" s="12">
        <v>2.3849999999999998</v>
      </c>
      <c r="J126" s="12">
        <v>1.804</v>
      </c>
      <c r="K126" s="41" t="s">
        <v>737</v>
      </c>
      <c r="L126" s="9" t="str">
        <f t="shared" si="40"/>
        <v>Yes</v>
      </c>
    </row>
    <row r="127" spans="1:12" x14ac:dyDescent="0.25">
      <c r="A127" s="2" t="s">
        <v>982</v>
      </c>
      <c r="B127" s="33" t="s">
        <v>213</v>
      </c>
      <c r="C127" s="34">
        <v>12659</v>
      </c>
      <c r="D127" s="11" t="str">
        <f t="shared" si="43"/>
        <v>N/A</v>
      </c>
      <c r="E127" s="34">
        <v>12347</v>
      </c>
      <c r="F127" s="11" t="str">
        <f t="shared" si="44"/>
        <v>N/A</v>
      </c>
      <c r="G127" s="34">
        <v>10292</v>
      </c>
      <c r="H127" s="11" t="str">
        <f t="shared" si="45"/>
        <v>N/A</v>
      </c>
      <c r="I127" s="12">
        <v>-2.46</v>
      </c>
      <c r="J127" s="12">
        <v>-16.600000000000001</v>
      </c>
      <c r="K127" s="41" t="s">
        <v>737</v>
      </c>
      <c r="L127" s="9" t="str">
        <f t="shared" si="40"/>
        <v>No</v>
      </c>
    </row>
    <row r="128" spans="1:12" x14ac:dyDescent="0.25">
      <c r="A128" s="2" t="s">
        <v>983</v>
      </c>
      <c r="B128" s="33" t="s">
        <v>213</v>
      </c>
      <c r="C128" s="34">
        <v>86882</v>
      </c>
      <c r="D128" s="11" t="str">
        <f t="shared" si="43"/>
        <v>N/A</v>
      </c>
      <c r="E128" s="34">
        <v>91928</v>
      </c>
      <c r="F128" s="11" t="str">
        <f t="shared" si="44"/>
        <v>N/A</v>
      </c>
      <c r="G128" s="34">
        <v>95119</v>
      </c>
      <c r="H128" s="11" t="str">
        <f t="shared" si="45"/>
        <v>N/A</v>
      </c>
      <c r="I128" s="12">
        <v>5.8079999999999998</v>
      </c>
      <c r="J128" s="12">
        <v>3.4710000000000001</v>
      </c>
      <c r="K128" s="41" t="s">
        <v>737</v>
      </c>
      <c r="L128" s="9" t="str">
        <f t="shared" si="40"/>
        <v>Yes</v>
      </c>
    </row>
    <row r="129" spans="1:12" x14ac:dyDescent="0.25">
      <c r="A129" s="2" t="s">
        <v>984</v>
      </c>
      <c r="B129" s="33" t="s">
        <v>213</v>
      </c>
      <c r="C129" s="34">
        <v>49040</v>
      </c>
      <c r="D129" s="11" t="str">
        <f t="shared" si="43"/>
        <v>N/A</v>
      </c>
      <c r="E129" s="34">
        <v>48204</v>
      </c>
      <c r="F129" s="11" t="str">
        <f t="shared" si="44"/>
        <v>N/A</v>
      </c>
      <c r="G129" s="34">
        <v>45963</v>
      </c>
      <c r="H129" s="11" t="str">
        <f t="shared" si="45"/>
        <v>N/A</v>
      </c>
      <c r="I129" s="12">
        <v>-1.7</v>
      </c>
      <c r="J129" s="12">
        <v>-4.6500000000000004</v>
      </c>
      <c r="K129" s="41" t="s">
        <v>737</v>
      </c>
      <c r="L129" s="9" t="str">
        <f t="shared" si="40"/>
        <v>Yes</v>
      </c>
    </row>
    <row r="130" spans="1:12" x14ac:dyDescent="0.25">
      <c r="A130" s="2" t="s">
        <v>985</v>
      </c>
      <c r="B130" s="33" t="s">
        <v>213</v>
      </c>
      <c r="C130" s="34">
        <v>0</v>
      </c>
      <c r="D130" s="11" t="str">
        <f t="shared" si="43"/>
        <v>N/A</v>
      </c>
      <c r="E130" s="34">
        <v>0</v>
      </c>
      <c r="F130" s="11" t="str">
        <f t="shared" si="44"/>
        <v>N/A</v>
      </c>
      <c r="G130" s="34">
        <v>0</v>
      </c>
      <c r="H130" s="11" t="str">
        <f t="shared" si="45"/>
        <v>N/A</v>
      </c>
      <c r="I130" s="12" t="s">
        <v>1744</v>
      </c>
      <c r="J130" s="12" t="s">
        <v>1744</v>
      </c>
      <c r="K130" s="41" t="s">
        <v>737</v>
      </c>
      <c r="L130" s="9" t="str">
        <f t="shared" si="40"/>
        <v>N/A</v>
      </c>
    </row>
    <row r="131" spans="1:12" x14ac:dyDescent="0.25">
      <c r="A131" s="7" t="s">
        <v>104</v>
      </c>
      <c r="B131" s="33" t="s">
        <v>213</v>
      </c>
      <c r="C131" s="34">
        <v>1190646</v>
      </c>
      <c r="D131" s="11" t="str">
        <f t="shared" si="43"/>
        <v>N/A</v>
      </c>
      <c r="E131" s="34">
        <v>1174368</v>
      </c>
      <c r="F131" s="11" t="str">
        <f t="shared" si="44"/>
        <v>N/A</v>
      </c>
      <c r="G131" s="34">
        <v>1155924</v>
      </c>
      <c r="H131" s="11" t="str">
        <f t="shared" si="45"/>
        <v>N/A</v>
      </c>
      <c r="I131" s="12">
        <v>-1.37</v>
      </c>
      <c r="J131" s="12">
        <v>-1.57</v>
      </c>
      <c r="K131" s="41" t="s">
        <v>737</v>
      </c>
      <c r="L131" s="9" t="str">
        <f t="shared" si="40"/>
        <v>Yes</v>
      </c>
    </row>
    <row r="132" spans="1:12" x14ac:dyDescent="0.25">
      <c r="A132" s="2" t="s">
        <v>986</v>
      </c>
      <c r="B132" s="33" t="s">
        <v>213</v>
      </c>
      <c r="C132" s="34">
        <v>341490</v>
      </c>
      <c r="D132" s="11" t="str">
        <f t="shared" si="43"/>
        <v>N/A</v>
      </c>
      <c r="E132" s="34">
        <v>335973</v>
      </c>
      <c r="F132" s="11" t="str">
        <f t="shared" si="44"/>
        <v>N/A</v>
      </c>
      <c r="G132" s="34">
        <v>317236</v>
      </c>
      <c r="H132" s="11" t="str">
        <f t="shared" si="45"/>
        <v>N/A</v>
      </c>
      <c r="I132" s="12">
        <v>-1.62</v>
      </c>
      <c r="J132" s="12">
        <v>-5.58</v>
      </c>
      <c r="K132" s="41" t="s">
        <v>737</v>
      </c>
      <c r="L132" s="9" t="str">
        <f t="shared" si="40"/>
        <v>Yes</v>
      </c>
    </row>
    <row r="133" spans="1:12" x14ac:dyDescent="0.25">
      <c r="A133" s="2" t="s">
        <v>987</v>
      </c>
      <c r="B133" s="33" t="s">
        <v>213</v>
      </c>
      <c r="C133" s="34">
        <v>0</v>
      </c>
      <c r="D133" s="11" t="str">
        <f t="shared" si="43"/>
        <v>N/A</v>
      </c>
      <c r="E133" s="34">
        <v>0</v>
      </c>
      <c r="F133" s="11" t="str">
        <f t="shared" si="44"/>
        <v>N/A</v>
      </c>
      <c r="G133" s="34">
        <v>0</v>
      </c>
      <c r="H133" s="11" t="str">
        <f t="shared" si="45"/>
        <v>N/A</v>
      </c>
      <c r="I133" s="12" t="s">
        <v>1744</v>
      </c>
      <c r="J133" s="12" t="s">
        <v>1744</v>
      </c>
      <c r="K133" s="41" t="s">
        <v>737</v>
      </c>
      <c r="L133" s="9" t="str">
        <f t="shared" si="40"/>
        <v>N/A</v>
      </c>
    </row>
    <row r="134" spans="1:12" x14ac:dyDescent="0.25">
      <c r="A134" s="2" t="s">
        <v>988</v>
      </c>
      <c r="B134" s="33" t="s">
        <v>213</v>
      </c>
      <c r="C134" s="34">
        <v>48926</v>
      </c>
      <c r="D134" s="11" t="str">
        <f t="shared" si="43"/>
        <v>N/A</v>
      </c>
      <c r="E134" s="34">
        <v>45539</v>
      </c>
      <c r="F134" s="11" t="str">
        <f t="shared" si="44"/>
        <v>N/A</v>
      </c>
      <c r="G134" s="34">
        <v>42541</v>
      </c>
      <c r="H134" s="11" t="str">
        <f t="shared" si="45"/>
        <v>N/A</v>
      </c>
      <c r="I134" s="12">
        <v>-6.92</v>
      </c>
      <c r="J134" s="12">
        <v>-6.58</v>
      </c>
      <c r="K134" s="41" t="s">
        <v>737</v>
      </c>
      <c r="L134" s="9" t="str">
        <f t="shared" si="40"/>
        <v>Yes</v>
      </c>
    </row>
    <row r="135" spans="1:12" x14ac:dyDescent="0.25">
      <c r="A135" s="2" t="s">
        <v>989</v>
      </c>
      <c r="B135" s="33" t="s">
        <v>213</v>
      </c>
      <c r="C135" s="34">
        <v>615098</v>
      </c>
      <c r="D135" s="11" t="str">
        <f t="shared" si="43"/>
        <v>N/A</v>
      </c>
      <c r="E135" s="34">
        <v>625134</v>
      </c>
      <c r="F135" s="11" t="str">
        <f t="shared" si="44"/>
        <v>N/A</v>
      </c>
      <c r="G135" s="34">
        <v>637665</v>
      </c>
      <c r="H135" s="11" t="str">
        <f t="shared" si="45"/>
        <v>N/A</v>
      </c>
      <c r="I135" s="12">
        <v>1.6319999999999999</v>
      </c>
      <c r="J135" s="12">
        <v>2.0049999999999999</v>
      </c>
      <c r="K135" s="41" t="s">
        <v>737</v>
      </c>
      <c r="L135" s="9" t="str">
        <f t="shared" si="40"/>
        <v>Yes</v>
      </c>
    </row>
    <row r="136" spans="1:12" x14ac:dyDescent="0.25">
      <c r="A136" s="2" t="s">
        <v>990</v>
      </c>
      <c r="B136" s="33" t="s">
        <v>213</v>
      </c>
      <c r="C136" s="34">
        <v>172217</v>
      </c>
      <c r="D136" s="11" t="str">
        <f t="shared" si="43"/>
        <v>N/A</v>
      </c>
      <c r="E136" s="34">
        <v>155625</v>
      </c>
      <c r="F136" s="11" t="str">
        <f t="shared" si="44"/>
        <v>N/A</v>
      </c>
      <c r="G136" s="34">
        <v>146605</v>
      </c>
      <c r="H136" s="11" t="str">
        <f t="shared" si="45"/>
        <v>N/A</v>
      </c>
      <c r="I136" s="12">
        <v>-9.6300000000000008</v>
      </c>
      <c r="J136" s="12">
        <v>-5.8</v>
      </c>
      <c r="K136" s="41" t="s">
        <v>737</v>
      </c>
      <c r="L136" s="9" t="str">
        <f t="shared" si="40"/>
        <v>Yes</v>
      </c>
    </row>
    <row r="137" spans="1:12" x14ac:dyDescent="0.25">
      <c r="A137" s="2" t="s">
        <v>991</v>
      </c>
      <c r="B137" s="33" t="s">
        <v>213</v>
      </c>
      <c r="C137" s="34">
        <v>12915</v>
      </c>
      <c r="D137" s="11" t="str">
        <f t="shared" si="43"/>
        <v>N/A</v>
      </c>
      <c r="E137" s="34">
        <v>12097</v>
      </c>
      <c r="F137" s="11" t="str">
        <f t="shared" si="44"/>
        <v>N/A</v>
      </c>
      <c r="G137" s="34">
        <v>11877</v>
      </c>
      <c r="H137" s="11" t="str">
        <f t="shared" si="45"/>
        <v>N/A</v>
      </c>
      <c r="I137" s="12">
        <v>-6.33</v>
      </c>
      <c r="J137" s="12">
        <v>-1.82</v>
      </c>
      <c r="K137" s="41" t="s">
        <v>737</v>
      </c>
      <c r="L137" s="9" t="str">
        <f t="shared" si="40"/>
        <v>Yes</v>
      </c>
    </row>
    <row r="138" spans="1:12" x14ac:dyDescent="0.25">
      <c r="A138" s="2" t="s">
        <v>992</v>
      </c>
      <c r="B138" s="33" t="s">
        <v>213</v>
      </c>
      <c r="C138" s="34">
        <v>0</v>
      </c>
      <c r="D138" s="11" t="str">
        <f t="shared" si="43"/>
        <v>N/A</v>
      </c>
      <c r="E138" s="34">
        <v>0</v>
      </c>
      <c r="F138" s="11" t="str">
        <f t="shared" si="44"/>
        <v>N/A</v>
      </c>
      <c r="G138" s="34">
        <v>0</v>
      </c>
      <c r="H138" s="11" t="str">
        <f t="shared" si="45"/>
        <v>N/A</v>
      </c>
      <c r="I138" s="12" t="s">
        <v>1744</v>
      </c>
      <c r="J138" s="12" t="s">
        <v>1744</v>
      </c>
      <c r="K138" s="41" t="s">
        <v>737</v>
      </c>
      <c r="L138" s="9" t="str">
        <f t="shared" si="40"/>
        <v>N/A</v>
      </c>
    </row>
    <row r="139" spans="1:12" x14ac:dyDescent="0.25">
      <c r="A139" s="7" t="s">
        <v>105</v>
      </c>
      <c r="B139" s="33" t="s">
        <v>213</v>
      </c>
      <c r="C139" s="34">
        <v>622967</v>
      </c>
      <c r="D139" s="11" t="str">
        <f t="shared" si="43"/>
        <v>N/A</v>
      </c>
      <c r="E139" s="34">
        <v>568393</v>
      </c>
      <c r="F139" s="11" t="str">
        <f t="shared" si="44"/>
        <v>N/A</v>
      </c>
      <c r="G139" s="34">
        <v>578523</v>
      </c>
      <c r="H139" s="11" t="str">
        <f t="shared" si="45"/>
        <v>N/A</v>
      </c>
      <c r="I139" s="12">
        <v>-8.76</v>
      </c>
      <c r="J139" s="12">
        <v>1.782</v>
      </c>
      <c r="K139" s="41" t="s">
        <v>737</v>
      </c>
      <c r="L139" s="9" t="str">
        <f t="shared" si="40"/>
        <v>Yes</v>
      </c>
    </row>
    <row r="140" spans="1:12" x14ac:dyDescent="0.25">
      <c r="A140" s="2" t="s">
        <v>993</v>
      </c>
      <c r="B140" s="33" t="s">
        <v>213</v>
      </c>
      <c r="C140" s="34">
        <v>193975</v>
      </c>
      <c r="D140" s="11" t="str">
        <f t="shared" si="43"/>
        <v>N/A</v>
      </c>
      <c r="E140" s="34">
        <v>194918</v>
      </c>
      <c r="F140" s="11" t="str">
        <f t="shared" si="44"/>
        <v>N/A</v>
      </c>
      <c r="G140" s="34">
        <v>185453</v>
      </c>
      <c r="H140" s="11" t="str">
        <f t="shared" si="45"/>
        <v>N/A</v>
      </c>
      <c r="I140" s="12">
        <v>0.48609999999999998</v>
      </c>
      <c r="J140" s="12">
        <v>-4.8600000000000003</v>
      </c>
      <c r="K140" s="41" t="s">
        <v>737</v>
      </c>
      <c r="L140" s="9" t="str">
        <f t="shared" si="40"/>
        <v>Yes</v>
      </c>
    </row>
    <row r="141" spans="1:12" x14ac:dyDescent="0.25">
      <c r="A141" s="2" t="s">
        <v>994</v>
      </c>
      <c r="B141" s="33" t="s">
        <v>213</v>
      </c>
      <c r="C141" s="34">
        <v>0</v>
      </c>
      <c r="D141" s="11" t="str">
        <f t="shared" si="43"/>
        <v>N/A</v>
      </c>
      <c r="E141" s="34">
        <v>0</v>
      </c>
      <c r="F141" s="11" t="str">
        <f t="shared" si="44"/>
        <v>N/A</v>
      </c>
      <c r="G141" s="34">
        <v>0</v>
      </c>
      <c r="H141" s="11" t="str">
        <f t="shared" si="45"/>
        <v>N/A</v>
      </c>
      <c r="I141" s="12" t="s">
        <v>1744</v>
      </c>
      <c r="J141" s="12" t="s">
        <v>1744</v>
      </c>
      <c r="K141" s="41" t="s">
        <v>737</v>
      </c>
      <c r="L141" s="9" t="str">
        <f t="shared" si="40"/>
        <v>N/A</v>
      </c>
    </row>
    <row r="142" spans="1:12" x14ac:dyDescent="0.25">
      <c r="A142" s="2" t="s">
        <v>995</v>
      </c>
      <c r="B142" s="33" t="s">
        <v>213</v>
      </c>
      <c r="C142" s="34">
        <v>100471</v>
      </c>
      <c r="D142" s="11" t="str">
        <f t="shared" si="43"/>
        <v>N/A</v>
      </c>
      <c r="E142" s="34">
        <v>93160</v>
      </c>
      <c r="F142" s="11" t="str">
        <f t="shared" si="44"/>
        <v>N/A</v>
      </c>
      <c r="G142" s="34">
        <v>85268</v>
      </c>
      <c r="H142" s="11" t="str">
        <f t="shared" si="45"/>
        <v>N/A</v>
      </c>
      <c r="I142" s="12">
        <v>-7.28</v>
      </c>
      <c r="J142" s="12">
        <v>-8.4700000000000006</v>
      </c>
      <c r="K142" s="41" t="s">
        <v>737</v>
      </c>
      <c r="L142" s="9" t="str">
        <f t="shared" si="40"/>
        <v>Yes</v>
      </c>
    </row>
    <row r="143" spans="1:12" x14ac:dyDescent="0.25">
      <c r="A143" s="2" t="s">
        <v>996</v>
      </c>
      <c r="B143" s="33" t="s">
        <v>213</v>
      </c>
      <c r="C143" s="34">
        <v>43295</v>
      </c>
      <c r="D143" s="11" t="str">
        <f t="shared" si="43"/>
        <v>N/A</v>
      </c>
      <c r="E143" s="34">
        <v>45115</v>
      </c>
      <c r="F143" s="11" t="str">
        <f t="shared" si="44"/>
        <v>N/A</v>
      </c>
      <c r="G143" s="34">
        <v>46895</v>
      </c>
      <c r="H143" s="11" t="str">
        <f t="shared" si="45"/>
        <v>N/A</v>
      </c>
      <c r="I143" s="12">
        <v>4.2039999999999997</v>
      </c>
      <c r="J143" s="12">
        <v>3.9449999999999998</v>
      </c>
      <c r="K143" s="41" t="s">
        <v>737</v>
      </c>
      <c r="L143" s="9" t="str">
        <f t="shared" si="40"/>
        <v>Yes</v>
      </c>
    </row>
    <row r="144" spans="1:12" x14ac:dyDescent="0.25">
      <c r="A144" s="2" t="s">
        <v>997</v>
      </c>
      <c r="B144" s="33" t="s">
        <v>213</v>
      </c>
      <c r="C144" s="34">
        <v>113673</v>
      </c>
      <c r="D144" s="11" t="str">
        <f t="shared" si="43"/>
        <v>N/A</v>
      </c>
      <c r="E144" s="34">
        <v>108447</v>
      </c>
      <c r="F144" s="11" t="str">
        <f t="shared" si="44"/>
        <v>N/A</v>
      </c>
      <c r="G144" s="34">
        <v>101514</v>
      </c>
      <c r="H144" s="11" t="str">
        <f t="shared" si="45"/>
        <v>N/A</v>
      </c>
      <c r="I144" s="12">
        <v>-4.5999999999999996</v>
      </c>
      <c r="J144" s="12">
        <v>-6.39</v>
      </c>
      <c r="K144" s="41" t="s">
        <v>737</v>
      </c>
      <c r="L144" s="9" t="str">
        <f t="shared" si="40"/>
        <v>Yes</v>
      </c>
    </row>
    <row r="145" spans="1:12" x14ac:dyDescent="0.25">
      <c r="A145" s="2" t="s">
        <v>998</v>
      </c>
      <c r="B145" s="33" t="s">
        <v>213</v>
      </c>
      <c r="C145" s="34">
        <v>171553</v>
      </c>
      <c r="D145" s="11" t="str">
        <f t="shared" si="43"/>
        <v>N/A</v>
      </c>
      <c r="E145" s="34">
        <v>126753</v>
      </c>
      <c r="F145" s="11" t="str">
        <f t="shared" si="44"/>
        <v>N/A</v>
      </c>
      <c r="G145" s="34">
        <v>159393</v>
      </c>
      <c r="H145" s="11" t="str">
        <f t="shared" si="45"/>
        <v>N/A</v>
      </c>
      <c r="I145" s="12">
        <v>-26.1</v>
      </c>
      <c r="J145" s="12">
        <v>25.75</v>
      </c>
      <c r="K145" s="41" t="s">
        <v>737</v>
      </c>
      <c r="L145" s="9" t="str">
        <f t="shared" si="40"/>
        <v>No</v>
      </c>
    </row>
    <row r="146" spans="1:12" ht="25" x14ac:dyDescent="0.25">
      <c r="A146" s="18" t="s">
        <v>999</v>
      </c>
      <c r="B146" s="1" t="s">
        <v>213</v>
      </c>
      <c r="C146" s="1">
        <v>42610</v>
      </c>
      <c r="D146" s="11" t="str">
        <f t="shared" ref="D146:D151" si="46">IF($B146="N/A","N/A",IF(C146&gt;10,"No",IF(C146&lt;-10,"No","Yes")))</f>
        <v>N/A</v>
      </c>
      <c r="E146" s="1">
        <v>41894</v>
      </c>
      <c r="F146" s="11" t="str">
        <f t="shared" ref="F146:F151" si="47">IF($B146="N/A","N/A",IF(E146&gt;10,"No",IF(E146&lt;-10,"No","Yes")))</f>
        <v>N/A</v>
      </c>
      <c r="G146" s="1">
        <v>41262</v>
      </c>
      <c r="H146" s="11" t="str">
        <f t="shared" ref="H146:H151" si="48">IF($B146="N/A","N/A",IF(G146&gt;10,"No",IF(G146&lt;-10,"No","Yes")))</f>
        <v>N/A</v>
      </c>
      <c r="I146" s="12">
        <v>-1.68</v>
      </c>
      <c r="J146" s="12">
        <v>-1.51</v>
      </c>
      <c r="K146" s="41" t="s">
        <v>736</v>
      </c>
      <c r="L146" s="9" t="str">
        <f t="shared" ref="L146:L151" si="49">IF(J146="Div by 0", "N/A", IF(K146="N/A","N/A", IF(J146&gt;VALUE(MID(K146,1,2)), "No", IF(J146&lt;-1*VALUE(MID(K146,1,2)), "No", "Yes"))))</f>
        <v>Yes</v>
      </c>
    </row>
    <row r="147" spans="1:12" x14ac:dyDescent="0.25">
      <c r="A147" s="6" t="s">
        <v>326</v>
      </c>
      <c r="B147" s="41" t="s">
        <v>213</v>
      </c>
      <c r="C147" s="13">
        <v>1.8176466573000001</v>
      </c>
      <c r="D147" s="11" t="str">
        <f t="shared" si="46"/>
        <v>N/A</v>
      </c>
      <c r="E147" s="13">
        <v>1.8317095533000001</v>
      </c>
      <c r="F147" s="11" t="str">
        <f t="shared" si="47"/>
        <v>N/A</v>
      </c>
      <c r="G147" s="13">
        <v>1.8062661176000001</v>
      </c>
      <c r="H147" s="11" t="str">
        <f t="shared" si="48"/>
        <v>N/A</v>
      </c>
      <c r="I147" s="12">
        <v>0.77370000000000005</v>
      </c>
      <c r="J147" s="12">
        <v>-1.39</v>
      </c>
      <c r="K147" s="41" t="s">
        <v>736</v>
      </c>
      <c r="L147" s="9" t="str">
        <f t="shared" si="49"/>
        <v>Yes</v>
      </c>
    </row>
    <row r="148" spans="1:12" x14ac:dyDescent="0.25">
      <c r="A148" s="2" t="s">
        <v>327</v>
      </c>
      <c r="B148" s="41" t="s">
        <v>213</v>
      </c>
      <c r="C148" s="13">
        <v>23.810804269999998</v>
      </c>
      <c r="D148" s="11" t="str">
        <f t="shared" si="46"/>
        <v>N/A</v>
      </c>
      <c r="E148" s="13">
        <v>22.756079395</v>
      </c>
      <c r="F148" s="11" t="str">
        <f t="shared" si="47"/>
        <v>N/A</v>
      </c>
      <c r="G148" s="13">
        <v>21.853985005999998</v>
      </c>
      <c r="H148" s="11" t="str">
        <f t="shared" si="48"/>
        <v>N/A</v>
      </c>
      <c r="I148" s="12">
        <v>-4.43</v>
      </c>
      <c r="J148" s="12">
        <v>-3.96</v>
      </c>
      <c r="K148" s="41" t="s">
        <v>736</v>
      </c>
      <c r="L148" s="9" t="str">
        <f t="shared" si="49"/>
        <v>Yes</v>
      </c>
    </row>
    <row r="149" spans="1:12" x14ac:dyDescent="0.25">
      <c r="A149" s="2" t="s">
        <v>328</v>
      </c>
      <c r="B149" s="41" t="s">
        <v>213</v>
      </c>
      <c r="C149" s="13">
        <v>1.8584810054000001</v>
      </c>
      <c r="D149" s="11" t="str">
        <f t="shared" si="46"/>
        <v>N/A</v>
      </c>
      <c r="E149" s="13">
        <v>1.7808317192000001</v>
      </c>
      <c r="F149" s="11" t="str">
        <f t="shared" si="47"/>
        <v>N/A</v>
      </c>
      <c r="G149" s="13">
        <v>1.8221265832</v>
      </c>
      <c r="H149" s="11" t="str">
        <f t="shared" si="48"/>
        <v>N/A</v>
      </c>
      <c r="I149" s="12">
        <v>-4.18</v>
      </c>
      <c r="J149" s="12">
        <v>2.319</v>
      </c>
      <c r="K149" s="41" t="s">
        <v>736</v>
      </c>
      <c r="L149" s="9" t="str">
        <f t="shared" si="49"/>
        <v>Yes</v>
      </c>
    </row>
    <row r="150" spans="1:12" x14ac:dyDescent="0.25">
      <c r="A150" s="2" t="s">
        <v>329</v>
      </c>
      <c r="B150" s="41" t="s">
        <v>213</v>
      </c>
      <c r="C150" s="13">
        <v>4.1994009999999997E-4</v>
      </c>
      <c r="D150" s="11" t="str">
        <f t="shared" si="46"/>
        <v>N/A</v>
      </c>
      <c r="E150" s="13">
        <v>2.5545659999999998E-4</v>
      </c>
      <c r="F150" s="11" t="str">
        <f t="shared" si="47"/>
        <v>N/A</v>
      </c>
      <c r="G150" s="13">
        <v>0</v>
      </c>
      <c r="H150" s="11" t="str">
        <f t="shared" si="48"/>
        <v>N/A</v>
      </c>
      <c r="I150" s="12">
        <v>-39.200000000000003</v>
      </c>
      <c r="J150" s="12">
        <v>-100</v>
      </c>
      <c r="K150" s="41" t="s">
        <v>736</v>
      </c>
      <c r="L150" s="9" t="str">
        <f t="shared" si="49"/>
        <v>No</v>
      </c>
    </row>
    <row r="151" spans="1:12" x14ac:dyDescent="0.25">
      <c r="A151" s="2" t="s">
        <v>330</v>
      </c>
      <c r="B151" s="41" t="s">
        <v>213</v>
      </c>
      <c r="C151" s="13">
        <v>1.4125948899999999E-2</v>
      </c>
      <c r="D151" s="11" t="str">
        <f t="shared" si="46"/>
        <v>N/A</v>
      </c>
      <c r="E151" s="13">
        <v>1.6185984E-2</v>
      </c>
      <c r="F151" s="11" t="str">
        <f t="shared" si="47"/>
        <v>N/A</v>
      </c>
      <c r="G151" s="13">
        <v>1.95324991E-2</v>
      </c>
      <c r="H151" s="11" t="str">
        <f t="shared" si="48"/>
        <v>N/A</v>
      </c>
      <c r="I151" s="12">
        <v>14.58</v>
      </c>
      <c r="J151" s="12">
        <v>20.68</v>
      </c>
      <c r="K151" s="41" t="s">
        <v>736</v>
      </c>
      <c r="L151" s="9" t="str">
        <f t="shared" si="49"/>
        <v>Yes</v>
      </c>
    </row>
    <row r="152" spans="1:12" x14ac:dyDescent="0.25">
      <c r="A152" s="18" t="s">
        <v>1000</v>
      </c>
      <c r="B152" s="33" t="s">
        <v>213</v>
      </c>
      <c r="C152" s="34">
        <v>94956</v>
      </c>
      <c r="D152" s="11" t="str">
        <f t="shared" ref="D152:D158" si="50">IF($B152="N/A","N/A",IF(C152&gt;10,"No",IF(C152&lt;-10,"No","Yes")))</f>
        <v>N/A</v>
      </c>
      <c r="E152" s="34">
        <v>93702</v>
      </c>
      <c r="F152" s="11" t="str">
        <f t="shared" ref="F152:F158" si="51">IF($B152="N/A","N/A",IF(E152&gt;10,"No",IF(E152&lt;-10,"No","Yes")))</f>
        <v>N/A</v>
      </c>
      <c r="G152" s="34">
        <v>93156</v>
      </c>
      <c r="H152" s="11" t="str">
        <f t="shared" ref="H152:H158" si="52">IF($B152="N/A","N/A",IF(G152&gt;10,"No",IF(G152&lt;-10,"No","Yes")))</f>
        <v>N/A</v>
      </c>
      <c r="I152" s="12">
        <v>-1.32</v>
      </c>
      <c r="J152" s="12">
        <v>-0.58299999999999996</v>
      </c>
      <c r="K152" s="41" t="s">
        <v>736</v>
      </c>
      <c r="L152" s="9" t="str">
        <f t="shared" ref="L152:L159" si="53">IF(J152="Div by 0", "N/A", IF(K152="N/A","N/A", IF(J152&gt;VALUE(MID(K152,1,2)), "No", IF(J152&lt;-1*VALUE(MID(K152,1,2)), "No", "Yes"))))</f>
        <v>Yes</v>
      </c>
    </row>
    <row r="153" spans="1:12" x14ac:dyDescent="0.25">
      <c r="A153" s="6" t="s">
        <v>1001</v>
      </c>
      <c r="B153" s="33" t="s">
        <v>213</v>
      </c>
      <c r="C153" s="8">
        <v>4.0506091525999999</v>
      </c>
      <c r="D153" s="11" t="str">
        <f t="shared" si="50"/>
        <v>N/A</v>
      </c>
      <c r="E153" s="8">
        <v>4.0968837676999996</v>
      </c>
      <c r="F153" s="11" t="str">
        <f t="shared" si="51"/>
        <v>N/A</v>
      </c>
      <c r="G153" s="8">
        <v>4.0779537214000001</v>
      </c>
      <c r="H153" s="11" t="str">
        <f t="shared" si="52"/>
        <v>N/A</v>
      </c>
      <c r="I153" s="12">
        <v>1.1419999999999999</v>
      </c>
      <c r="J153" s="12">
        <v>-0.46200000000000002</v>
      </c>
      <c r="K153" s="41" t="s">
        <v>736</v>
      </c>
      <c r="L153" s="9" t="str">
        <f t="shared" si="53"/>
        <v>Yes</v>
      </c>
    </row>
    <row r="154" spans="1:12" x14ac:dyDescent="0.25">
      <c r="A154" s="18" t="s">
        <v>1002</v>
      </c>
      <c r="B154" s="33" t="s">
        <v>213</v>
      </c>
      <c r="C154" s="8">
        <v>19.289978219000002</v>
      </c>
      <c r="D154" s="11" t="str">
        <f t="shared" si="50"/>
        <v>N/A</v>
      </c>
      <c r="E154" s="8">
        <v>18.846450364999999</v>
      </c>
      <c r="F154" s="11" t="str">
        <f t="shared" si="51"/>
        <v>N/A</v>
      </c>
      <c r="G154" s="8">
        <v>18.798545642000001</v>
      </c>
      <c r="H154" s="11" t="str">
        <f t="shared" si="52"/>
        <v>N/A</v>
      </c>
      <c r="I154" s="12">
        <v>-2.2999999999999998</v>
      </c>
      <c r="J154" s="12">
        <v>-0.254</v>
      </c>
      <c r="K154" s="41" t="s">
        <v>736</v>
      </c>
      <c r="L154" s="9" t="str">
        <f t="shared" si="53"/>
        <v>Yes</v>
      </c>
    </row>
    <row r="155" spans="1:12" x14ac:dyDescent="0.25">
      <c r="A155" s="18" t="s">
        <v>1003</v>
      </c>
      <c r="B155" s="33" t="s">
        <v>213</v>
      </c>
      <c r="C155" s="8">
        <v>15.464646438000001</v>
      </c>
      <c r="D155" s="11" t="str">
        <f t="shared" si="50"/>
        <v>N/A</v>
      </c>
      <c r="E155" s="8">
        <v>14.786601726000001</v>
      </c>
      <c r="F155" s="11" t="str">
        <f t="shared" si="51"/>
        <v>N/A</v>
      </c>
      <c r="G155" s="8">
        <v>14.566113870000001</v>
      </c>
      <c r="H155" s="11" t="str">
        <f t="shared" si="52"/>
        <v>N/A</v>
      </c>
      <c r="I155" s="12">
        <v>-4.38</v>
      </c>
      <c r="J155" s="12">
        <v>-1.49</v>
      </c>
      <c r="K155" s="41" t="s">
        <v>736</v>
      </c>
      <c r="L155" s="9" t="str">
        <f t="shared" si="53"/>
        <v>Yes</v>
      </c>
    </row>
    <row r="156" spans="1:12" x14ac:dyDescent="0.25">
      <c r="A156" s="18" t="s">
        <v>1004</v>
      </c>
      <c r="B156" s="33" t="s">
        <v>213</v>
      </c>
      <c r="C156" s="8">
        <v>0.38038174229999999</v>
      </c>
      <c r="D156" s="11" t="str">
        <f t="shared" si="50"/>
        <v>N/A</v>
      </c>
      <c r="E156" s="8">
        <v>0.37518052260000001</v>
      </c>
      <c r="F156" s="11" t="str">
        <f t="shared" si="51"/>
        <v>N/A</v>
      </c>
      <c r="G156" s="8">
        <v>0.33825753250000001</v>
      </c>
      <c r="H156" s="11" t="str">
        <f t="shared" si="52"/>
        <v>N/A</v>
      </c>
      <c r="I156" s="12">
        <v>-1.37</v>
      </c>
      <c r="J156" s="12">
        <v>-9.84</v>
      </c>
      <c r="K156" s="41" t="s">
        <v>736</v>
      </c>
      <c r="L156" s="9" t="str">
        <f t="shared" si="53"/>
        <v>Yes</v>
      </c>
    </row>
    <row r="157" spans="1:12" x14ac:dyDescent="0.25">
      <c r="A157" s="18" t="s">
        <v>1005</v>
      </c>
      <c r="B157" s="33" t="s">
        <v>213</v>
      </c>
      <c r="C157" s="8">
        <v>0.42971778599999999</v>
      </c>
      <c r="D157" s="11" t="str">
        <f t="shared" si="50"/>
        <v>N/A</v>
      </c>
      <c r="E157" s="8">
        <v>0.45479096330000002</v>
      </c>
      <c r="F157" s="11" t="str">
        <f t="shared" si="51"/>
        <v>N/A</v>
      </c>
      <c r="G157" s="8">
        <v>0.44337044510000001</v>
      </c>
      <c r="H157" s="11" t="str">
        <f t="shared" si="52"/>
        <v>N/A</v>
      </c>
      <c r="I157" s="12">
        <v>5.835</v>
      </c>
      <c r="J157" s="12">
        <v>-2.5099999999999998</v>
      </c>
      <c r="K157" s="41" t="s">
        <v>736</v>
      </c>
      <c r="L157" s="9" t="str">
        <f t="shared" si="53"/>
        <v>Yes</v>
      </c>
    </row>
    <row r="158" spans="1:12" x14ac:dyDescent="0.25">
      <c r="A158" s="2" t="s">
        <v>1006</v>
      </c>
      <c r="B158" s="33" t="s">
        <v>213</v>
      </c>
      <c r="C158" s="34">
        <v>4582</v>
      </c>
      <c r="D158" s="11" t="str">
        <f t="shared" si="50"/>
        <v>N/A</v>
      </c>
      <c r="E158" s="34">
        <v>4694</v>
      </c>
      <c r="F158" s="11" t="str">
        <f t="shared" si="51"/>
        <v>N/A</v>
      </c>
      <c r="G158" s="34">
        <v>4590</v>
      </c>
      <c r="H158" s="11" t="str">
        <f t="shared" si="52"/>
        <v>N/A</v>
      </c>
      <c r="I158" s="12">
        <v>2.444</v>
      </c>
      <c r="J158" s="12">
        <v>-2.2200000000000002</v>
      </c>
      <c r="K158" s="41" t="s">
        <v>736</v>
      </c>
      <c r="L158" s="9" t="str">
        <f t="shared" si="53"/>
        <v>Yes</v>
      </c>
    </row>
    <row r="159" spans="1:12" ht="25" x14ac:dyDescent="0.25">
      <c r="A159" s="18" t="s">
        <v>1007</v>
      </c>
      <c r="B159" s="33" t="s">
        <v>213</v>
      </c>
      <c r="C159" s="34">
        <v>95692</v>
      </c>
      <c r="D159" s="11" t="str">
        <f>IF($B159="N/A","N/A",IF(C159&gt;10,"No",IF(C159&lt;-10,"No","Yes")))</f>
        <v>N/A</v>
      </c>
      <c r="E159" s="34">
        <v>94464</v>
      </c>
      <c r="F159" s="11" t="str">
        <f>IF($B159="N/A","N/A",IF(E159&gt;10,"No",IF(E159&lt;-10,"No","Yes")))</f>
        <v>N/A</v>
      </c>
      <c r="G159" s="34">
        <v>94692</v>
      </c>
      <c r="H159" s="11" t="str">
        <f>IF($B159="N/A","N/A",IF(G159&gt;10,"No",IF(G159&lt;-10,"No","Yes")))</f>
        <v>N/A</v>
      </c>
      <c r="I159" s="12">
        <v>-1.28</v>
      </c>
      <c r="J159" s="12">
        <v>0.2414</v>
      </c>
      <c r="K159" s="41" t="s">
        <v>736</v>
      </c>
      <c r="L159" s="9" t="str">
        <f t="shared" si="53"/>
        <v>Yes</v>
      </c>
    </row>
    <row r="160" spans="1:12" x14ac:dyDescent="0.25">
      <c r="A160" s="4" t="s">
        <v>1008</v>
      </c>
      <c r="B160" s="33" t="s">
        <v>213</v>
      </c>
      <c r="C160" s="34">
        <v>12020</v>
      </c>
      <c r="D160" s="11" t="str">
        <f t="shared" ref="D160:D234" si="54">IF($B160="N/A","N/A",IF(C160&gt;10,"No",IF(C160&lt;-10,"No","Yes")))</f>
        <v>N/A</v>
      </c>
      <c r="E160" s="34">
        <v>12053</v>
      </c>
      <c r="F160" s="11" t="str">
        <f t="shared" ref="F160:F234" si="55">IF($B160="N/A","N/A",IF(E160&gt;10,"No",IF(E160&lt;-10,"No","Yes")))</f>
        <v>N/A</v>
      </c>
      <c r="G160" s="34">
        <v>13403</v>
      </c>
      <c r="H160" s="11" t="str">
        <f t="shared" ref="H160:H223" si="56">IF($B160="N/A","N/A",IF(G160&gt;10,"No",IF(G160&lt;-10,"No","Yes")))</f>
        <v>N/A</v>
      </c>
      <c r="I160" s="12">
        <v>0.27450000000000002</v>
      </c>
      <c r="J160" s="12">
        <v>11.2</v>
      </c>
      <c r="K160" s="41" t="s">
        <v>736</v>
      </c>
      <c r="L160" s="9" t="str">
        <f t="shared" ref="L160:L223" si="57">IF(J160="Div by 0", "N/A", IF(K160="N/A","N/A", IF(J160&gt;VALUE(MID(K160,1,2)), "No", IF(J160&lt;-1*VALUE(MID(K160,1,2)), "No", "Yes"))))</f>
        <v>Yes</v>
      </c>
    </row>
    <row r="161" spans="1:12" x14ac:dyDescent="0.25">
      <c r="A161" s="51" t="s">
        <v>71</v>
      </c>
      <c r="B161" s="33" t="s">
        <v>213</v>
      </c>
      <c r="C161" s="8">
        <v>0.51274613520000001</v>
      </c>
      <c r="D161" s="11" t="str">
        <f t="shared" si="54"/>
        <v>N/A</v>
      </c>
      <c r="E161" s="8">
        <v>0.52698704460000001</v>
      </c>
      <c r="F161" s="11" t="str">
        <f t="shared" si="55"/>
        <v>N/A</v>
      </c>
      <c r="G161" s="8">
        <v>0.58672349310000005</v>
      </c>
      <c r="H161" s="11" t="str">
        <f t="shared" si="56"/>
        <v>N/A</v>
      </c>
      <c r="I161" s="12">
        <v>2.7770000000000001</v>
      </c>
      <c r="J161" s="12">
        <v>11.34</v>
      </c>
      <c r="K161" s="41" t="s">
        <v>736</v>
      </c>
      <c r="L161" s="9" t="str">
        <f t="shared" si="57"/>
        <v>Yes</v>
      </c>
    </row>
    <row r="162" spans="1:12" x14ac:dyDescent="0.25">
      <c r="A162" s="4" t="s">
        <v>111</v>
      </c>
      <c r="B162" s="33" t="s">
        <v>213</v>
      </c>
      <c r="C162" s="8">
        <v>5.1581112695</v>
      </c>
      <c r="D162" s="11" t="str">
        <f t="shared" si="54"/>
        <v>N/A</v>
      </c>
      <c r="E162" s="8">
        <v>5.0399195075999996</v>
      </c>
      <c r="F162" s="11" t="str">
        <f t="shared" si="55"/>
        <v>N/A</v>
      </c>
      <c r="G162" s="8">
        <v>5.569677274</v>
      </c>
      <c r="H162" s="11" t="str">
        <f t="shared" si="56"/>
        <v>N/A</v>
      </c>
      <c r="I162" s="12">
        <v>-2.29</v>
      </c>
      <c r="J162" s="12">
        <v>10.51</v>
      </c>
      <c r="K162" s="41" t="s">
        <v>736</v>
      </c>
      <c r="L162" s="9" t="str">
        <f t="shared" si="57"/>
        <v>Yes</v>
      </c>
    </row>
    <row r="163" spans="1:12" x14ac:dyDescent="0.25">
      <c r="A163" s="4" t="s">
        <v>112</v>
      </c>
      <c r="B163" s="33" t="s">
        <v>213</v>
      </c>
      <c r="C163" s="8">
        <v>1.1029902767999999</v>
      </c>
      <c r="D163" s="11" t="str">
        <f t="shared" si="54"/>
        <v>N/A</v>
      </c>
      <c r="E163" s="8">
        <v>1.0712077150999999</v>
      </c>
      <c r="F163" s="11" t="str">
        <f t="shared" si="55"/>
        <v>N/A</v>
      </c>
      <c r="G163" s="8">
        <v>1.168452295</v>
      </c>
      <c r="H163" s="11" t="str">
        <f t="shared" si="56"/>
        <v>N/A</v>
      </c>
      <c r="I163" s="12">
        <v>-2.88</v>
      </c>
      <c r="J163" s="12">
        <v>9.0779999999999994</v>
      </c>
      <c r="K163" s="41" t="s">
        <v>736</v>
      </c>
      <c r="L163" s="9" t="str">
        <f t="shared" si="57"/>
        <v>Yes</v>
      </c>
    </row>
    <row r="164" spans="1:12" x14ac:dyDescent="0.25">
      <c r="A164" s="4" t="s">
        <v>113</v>
      </c>
      <c r="B164" s="33" t="s">
        <v>213</v>
      </c>
      <c r="C164" s="8">
        <v>1.06664785E-2</v>
      </c>
      <c r="D164" s="11" t="str">
        <f t="shared" si="54"/>
        <v>N/A</v>
      </c>
      <c r="E164" s="8">
        <v>1.20916101E-2</v>
      </c>
      <c r="F164" s="11" t="str">
        <f t="shared" si="55"/>
        <v>N/A</v>
      </c>
      <c r="G164" s="8">
        <v>1.15059468E-2</v>
      </c>
      <c r="H164" s="11" t="str">
        <f t="shared" si="56"/>
        <v>N/A</v>
      </c>
      <c r="I164" s="12">
        <v>13.36</v>
      </c>
      <c r="J164" s="12">
        <v>-4.84</v>
      </c>
      <c r="K164" s="41" t="s">
        <v>736</v>
      </c>
      <c r="L164" s="9" t="str">
        <f t="shared" si="57"/>
        <v>Yes</v>
      </c>
    </row>
    <row r="165" spans="1:12" x14ac:dyDescent="0.25">
      <c r="A165" s="4" t="s">
        <v>114</v>
      </c>
      <c r="B165" s="33" t="s">
        <v>213</v>
      </c>
      <c r="C165" s="8">
        <v>1.2841771999999999E-3</v>
      </c>
      <c r="D165" s="11" t="str">
        <f t="shared" si="54"/>
        <v>N/A</v>
      </c>
      <c r="E165" s="8">
        <v>8.7967299999999998E-4</v>
      </c>
      <c r="F165" s="11" t="str">
        <f t="shared" si="55"/>
        <v>N/A</v>
      </c>
      <c r="G165" s="8">
        <v>8.6426989999999996E-4</v>
      </c>
      <c r="H165" s="11" t="str">
        <f t="shared" si="56"/>
        <v>N/A</v>
      </c>
      <c r="I165" s="12">
        <v>-31.5</v>
      </c>
      <c r="J165" s="12">
        <v>-1.75</v>
      </c>
      <c r="K165" s="41" t="s">
        <v>736</v>
      </c>
      <c r="L165" s="9" t="str">
        <f t="shared" si="57"/>
        <v>Yes</v>
      </c>
    </row>
    <row r="166" spans="1:12" x14ac:dyDescent="0.25">
      <c r="A166" s="4" t="s">
        <v>426</v>
      </c>
      <c r="B166" s="33" t="s">
        <v>213</v>
      </c>
      <c r="C166" s="34">
        <v>7612</v>
      </c>
      <c r="D166" s="11" t="str">
        <f>IF($B166="N/A","N/A",IF(C166&gt;10,"No",IF(C166&lt;-10,"No","Yes")))</f>
        <v>N/A</v>
      </c>
      <c r="E166" s="34">
        <v>7651</v>
      </c>
      <c r="F166" s="11" t="str">
        <f>IF($B166="N/A","N/A",IF(E166&gt;10,"No",IF(E166&lt;-10,"No","Yes")))</f>
        <v>N/A</v>
      </c>
      <c r="G166" s="34">
        <v>8597</v>
      </c>
      <c r="H166" s="11" t="str">
        <f>IF($B166="N/A","N/A",IF(G166&gt;10,"No",IF(G166&lt;-10,"No","Yes")))</f>
        <v>N/A</v>
      </c>
      <c r="I166" s="12">
        <v>0.51229999999999998</v>
      </c>
      <c r="J166" s="12">
        <v>12.36</v>
      </c>
      <c r="K166" s="41" t="s">
        <v>736</v>
      </c>
      <c r="L166" s="9" t="str">
        <f t="shared" si="57"/>
        <v>Yes</v>
      </c>
    </row>
    <row r="167" spans="1:12" x14ac:dyDescent="0.25">
      <c r="A167" s="4" t="s">
        <v>427</v>
      </c>
      <c r="B167" s="33" t="s">
        <v>213</v>
      </c>
      <c r="C167" s="34">
        <v>61</v>
      </c>
      <c r="D167" s="11" t="str">
        <f>IF($B167="N/A","N/A",IF(C167&gt;10,"No",IF(C167&lt;-10,"No","Yes")))</f>
        <v>N/A</v>
      </c>
      <c r="E167" s="34">
        <v>63</v>
      </c>
      <c r="F167" s="11" t="str">
        <f>IF($B167="N/A","N/A",IF(E167&gt;10,"No",IF(E167&lt;-10,"No","Yes")))</f>
        <v>N/A</v>
      </c>
      <c r="G167" s="34">
        <v>58</v>
      </c>
      <c r="H167" s="11" t="str">
        <f>IF($B167="N/A","N/A",IF(G167&gt;10,"No",IF(G167&lt;-10,"No","Yes")))</f>
        <v>N/A</v>
      </c>
      <c r="I167" s="12">
        <v>3.2789999999999999</v>
      </c>
      <c r="J167" s="12">
        <v>-7.94</v>
      </c>
      <c r="K167" s="41" t="s">
        <v>736</v>
      </c>
      <c r="L167" s="9" t="str">
        <f t="shared" si="57"/>
        <v>Yes</v>
      </c>
    </row>
    <row r="168" spans="1:12" x14ac:dyDescent="0.25">
      <c r="A168" s="4" t="s">
        <v>428</v>
      </c>
      <c r="B168" s="33" t="s">
        <v>213</v>
      </c>
      <c r="C168" s="34">
        <v>2927</v>
      </c>
      <c r="D168" s="11" t="str">
        <f>IF($B168="N/A","N/A",IF(C168&gt;10,"No",IF(C168&lt;-10,"No","Yes")))</f>
        <v>N/A</v>
      </c>
      <c r="E168" s="34">
        <v>2937</v>
      </c>
      <c r="F168" s="11" t="str">
        <f>IF($B168="N/A","N/A",IF(E168&gt;10,"No",IF(E168&lt;-10,"No","Yes")))</f>
        <v>N/A</v>
      </c>
      <c r="G168" s="34">
        <v>3200</v>
      </c>
      <c r="H168" s="11" t="str">
        <f>IF($B168="N/A","N/A",IF(G168&gt;10,"No",IF(G168&lt;-10,"No","Yes")))</f>
        <v>N/A</v>
      </c>
      <c r="I168" s="12">
        <v>0.34160000000000001</v>
      </c>
      <c r="J168" s="12">
        <v>8.9550000000000001</v>
      </c>
      <c r="K168" s="41" t="s">
        <v>736</v>
      </c>
      <c r="L168" s="9" t="str">
        <f t="shared" si="57"/>
        <v>Yes</v>
      </c>
    </row>
    <row r="169" spans="1:12" x14ac:dyDescent="0.25">
      <c r="A169" s="4" t="s">
        <v>429</v>
      </c>
      <c r="B169" s="33" t="s">
        <v>213</v>
      </c>
      <c r="C169" s="34">
        <v>1285</v>
      </c>
      <c r="D169" s="11" t="str">
        <f>IF($B169="N/A","N/A",IF(C169&gt;10,"No",IF(C169&lt;-10,"No","Yes")))</f>
        <v>N/A</v>
      </c>
      <c r="E169" s="34">
        <v>1255</v>
      </c>
      <c r="F169" s="11" t="str">
        <f>IF($B169="N/A","N/A",IF(E169&gt;10,"No",IF(E169&lt;-10,"No","Yes")))</f>
        <v>N/A</v>
      </c>
      <c r="G169" s="34">
        <v>1410</v>
      </c>
      <c r="H169" s="11" t="str">
        <f>IF($B169="N/A","N/A",IF(G169&gt;10,"No",IF(G169&lt;-10,"No","Yes")))</f>
        <v>N/A</v>
      </c>
      <c r="I169" s="12">
        <v>-2.33</v>
      </c>
      <c r="J169" s="12">
        <v>12.35</v>
      </c>
      <c r="K169" s="41" t="s">
        <v>736</v>
      </c>
      <c r="L169" s="9" t="str">
        <f t="shared" si="57"/>
        <v>Yes</v>
      </c>
    </row>
    <row r="170" spans="1:12" x14ac:dyDescent="0.25">
      <c r="A170" s="4" t="s">
        <v>430</v>
      </c>
      <c r="B170" s="33" t="s">
        <v>213</v>
      </c>
      <c r="C170" s="34">
        <v>135</v>
      </c>
      <c r="D170" s="11" t="str">
        <f>IF($B170="N/A","N/A",IF(C170&gt;10,"No",IF(C170&lt;-10,"No","Yes")))</f>
        <v>N/A</v>
      </c>
      <c r="E170" s="34">
        <v>147</v>
      </c>
      <c r="F170" s="11" t="str">
        <f>IF($B170="N/A","N/A",IF(E170&gt;10,"No",IF(E170&lt;-10,"No","Yes")))</f>
        <v>N/A</v>
      </c>
      <c r="G170" s="34">
        <v>138</v>
      </c>
      <c r="H170" s="11" t="str">
        <f>IF($B170="N/A","N/A",IF(G170&gt;10,"No",IF(G170&lt;-10,"No","Yes")))</f>
        <v>N/A</v>
      </c>
      <c r="I170" s="12">
        <v>8.8889999999999993</v>
      </c>
      <c r="J170" s="12">
        <v>-6.12</v>
      </c>
      <c r="K170" s="41" t="s">
        <v>736</v>
      </c>
      <c r="L170" s="9" t="str">
        <f t="shared" si="57"/>
        <v>Yes</v>
      </c>
    </row>
    <row r="171" spans="1:12" x14ac:dyDescent="0.25">
      <c r="A171" s="6" t="s">
        <v>1009</v>
      </c>
      <c r="B171" s="33" t="s">
        <v>213</v>
      </c>
      <c r="C171" s="34">
        <v>11487</v>
      </c>
      <c r="D171" s="11" t="str">
        <f t="shared" si="54"/>
        <v>N/A</v>
      </c>
      <c r="E171" s="34">
        <v>11475</v>
      </c>
      <c r="F171" s="11" t="str">
        <f t="shared" si="55"/>
        <v>N/A</v>
      </c>
      <c r="G171" s="34">
        <v>12805</v>
      </c>
      <c r="H171" s="11" t="str">
        <f t="shared" si="56"/>
        <v>N/A</v>
      </c>
      <c r="I171" s="12">
        <v>-0.104</v>
      </c>
      <c r="J171" s="12">
        <v>11.59</v>
      </c>
      <c r="K171" s="41" t="s">
        <v>736</v>
      </c>
      <c r="L171" s="9" t="str">
        <f t="shared" si="57"/>
        <v>Yes</v>
      </c>
    </row>
    <row r="172" spans="1:12" x14ac:dyDescent="0.25">
      <c r="A172" s="4" t="s">
        <v>1010</v>
      </c>
      <c r="B172" s="33" t="s">
        <v>213</v>
      </c>
      <c r="C172" s="34">
        <v>7612</v>
      </c>
      <c r="D172" s="11" t="str">
        <f>IF($B172="N/A","N/A",IF(C172&gt;10,"No",IF(C172&lt;-10,"No","Yes")))</f>
        <v>N/A</v>
      </c>
      <c r="E172" s="34">
        <v>7651</v>
      </c>
      <c r="F172" s="11" t="str">
        <f>IF($B172="N/A","N/A",IF(E172&gt;10,"No",IF(E172&lt;-10,"No","Yes")))</f>
        <v>N/A</v>
      </c>
      <c r="G172" s="34">
        <v>8597</v>
      </c>
      <c r="H172" s="11" t="str">
        <f>IF($B172="N/A","N/A",IF(G172&gt;10,"No",IF(G172&lt;-10,"No","Yes")))</f>
        <v>N/A</v>
      </c>
      <c r="I172" s="12">
        <v>0.51229999999999998</v>
      </c>
      <c r="J172" s="12">
        <v>12.36</v>
      </c>
      <c r="K172" s="41" t="s">
        <v>736</v>
      </c>
      <c r="L172" s="9" t="str">
        <f t="shared" si="57"/>
        <v>Yes</v>
      </c>
    </row>
    <row r="173" spans="1:12" x14ac:dyDescent="0.25">
      <c r="A173" s="4" t="s">
        <v>1011</v>
      </c>
      <c r="B173" s="33" t="s">
        <v>213</v>
      </c>
      <c r="C173" s="34">
        <v>61</v>
      </c>
      <c r="D173" s="11" t="str">
        <f>IF($B173="N/A","N/A",IF(C173&gt;10,"No",IF(C173&lt;-10,"No","Yes")))</f>
        <v>N/A</v>
      </c>
      <c r="E173" s="34">
        <v>63</v>
      </c>
      <c r="F173" s="11" t="str">
        <f>IF($B173="N/A","N/A",IF(E173&gt;10,"No",IF(E173&lt;-10,"No","Yes")))</f>
        <v>N/A</v>
      </c>
      <c r="G173" s="34">
        <v>58</v>
      </c>
      <c r="H173" s="11" t="str">
        <f>IF($B173="N/A","N/A",IF(G173&gt;10,"No",IF(G173&lt;-10,"No","Yes")))</f>
        <v>N/A</v>
      </c>
      <c r="I173" s="12">
        <v>3.2789999999999999</v>
      </c>
      <c r="J173" s="12">
        <v>-7.94</v>
      </c>
      <c r="K173" s="41" t="s">
        <v>736</v>
      </c>
      <c r="L173" s="9" t="str">
        <f t="shared" si="57"/>
        <v>Yes</v>
      </c>
    </row>
    <row r="174" spans="1:12" ht="25" x14ac:dyDescent="0.25">
      <c r="A174" s="4" t="s">
        <v>1012</v>
      </c>
      <c r="B174" s="33" t="s">
        <v>213</v>
      </c>
      <c r="C174" s="34">
        <v>2927</v>
      </c>
      <c r="D174" s="11" t="str">
        <f>IF($B174="N/A","N/A",IF(C174&gt;10,"No",IF(C174&lt;-10,"No","Yes")))</f>
        <v>N/A</v>
      </c>
      <c r="E174" s="34">
        <v>2937</v>
      </c>
      <c r="F174" s="11" t="str">
        <f>IF($B174="N/A","N/A",IF(E174&gt;10,"No",IF(E174&lt;-10,"No","Yes")))</f>
        <v>N/A</v>
      </c>
      <c r="G174" s="34">
        <v>3200</v>
      </c>
      <c r="H174" s="11" t="str">
        <f>IF($B174="N/A","N/A",IF(G174&gt;10,"No",IF(G174&lt;-10,"No","Yes")))</f>
        <v>N/A</v>
      </c>
      <c r="I174" s="12">
        <v>0.34160000000000001</v>
      </c>
      <c r="J174" s="12">
        <v>8.9550000000000001</v>
      </c>
      <c r="K174" s="41" t="s">
        <v>736</v>
      </c>
      <c r="L174" s="9" t="str">
        <f t="shared" si="57"/>
        <v>Yes</v>
      </c>
    </row>
    <row r="175" spans="1:12" x14ac:dyDescent="0.25">
      <c r="A175" s="4" t="s">
        <v>1013</v>
      </c>
      <c r="B175" s="33" t="s">
        <v>213</v>
      </c>
      <c r="C175" s="34">
        <v>878</v>
      </c>
      <c r="D175" s="11" t="str">
        <f>IF($B175="N/A","N/A",IF(C175&gt;10,"No",IF(C175&lt;-10,"No","Yes")))</f>
        <v>N/A</v>
      </c>
      <c r="E175" s="34">
        <v>819</v>
      </c>
      <c r="F175" s="11" t="str">
        <f>IF($B175="N/A","N/A",IF(E175&gt;10,"No",IF(E175&lt;-10,"No","Yes")))</f>
        <v>N/A</v>
      </c>
      <c r="G175" s="34">
        <v>945</v>
      </c>
      <c r="H175" s="11" t="str">
        <f>IF($B175="N/A","N/A",IF(G175&gt;10,"No",IF(G175&lt;-10,"No","Yes")))</f>
        <v>N/A</v>
      </c>
      <c r="I175" s="12">
        <v>-6.72</v>
      </c>
      <c r="J175" s="12">
        <v>15.38</v>
      </c>
      <c r="K175" s="41" t="s">
        <v>736</v>
      </c>
      <c r="L175" s="9" t="str">
        <f t="shared" si="57"/>
        <v>Yes</v>
      </c>
    </row>
    <row r="176" spans="1:12" ht="25" x14ac:dyDescent="0.25">
      <c r="A176" s="4" t="s">
        <v>1014</v>
      </c>
      <c r="B176" s="33" t="s">
        <v>213</v>
      </c>
      <c r="C176" s="34">
        <v>11</v>
      </c>
      <c r="D176" s="11" t="str">
        <f>IF($B176="N/A","N/A",IF(C176&gt;10,"No",IF(C176&lt;-10,"No","Yes")))</f>
        <v>N/A</v>
      </c>
      <c r="E176" s="34">
        <v>11</v>
      </c>
      <c r="F176" s="11" t="str">
        <f>IF($B176="N/A","N/A",IF(E176&gt;10,"No",IF(E176&lt;-10,"No","Yes")))</f>
        <v>N/A</v>
      </c>
      <c r="G176" s="34">
        <v>11</v>
      </c>
      <c r="H176" s="11" t="str">
        <f>IF($B176="N/A","N/A",IF(G176&gt;10,"No",IF(G176&lt;-10,"No","Yes")))</f>
        <v>N/A</v>
      </c>
      <c r="I176" s="12">
        <v>-44.4</v>
      </c>
      <c r="J176" s="12">
        <v>0</v>
      </c>
      <c r="K176" s="41" t="s">
        <v>736</v>
      </c>
      <c r="L176" s="9" t="str">
        <f t="shared" si="57"/>
        <v>Yes</v>
      </c>
    </row>
    <row r="177" spans="1:12" x14ac:dyDescent="0.25">
      <c r="A177" s="6" t="s">
        <v>1015</v>
      </c>
      <c r="B177" s="33" t="s">
        <v>213</v>
      </c>
      <c r="C177" s="34">
        <v>0</v>
      </c>
      <c r="D177" s="11" t="str">
        <f t="shared" si="54"/>
        <v>N/A</v>
      </c>
      <c r="E177" s="34">
        <v>0</v>
      </c>
      <c r="F177" s="11" t="str">
        <f t="shared" si="55"/>
        <v>N/A</v>
      </c>
      <c r="G177" s="34">
        <v>0</v>
      </c>
      <c r="H177" s="11" t="str">
        <f t="shared" si="56"/>
        <v>N/A</v>
      </c>
      <c r="I177" s="12" t="s">
        <v>1744</v>
      </c>
      <c r="J177" s="12" t="s">
        <v>1744</v>
      </c>
      <c r="K177" s="41" t="s">
        <v>736</v>
      </c>
      <c r="L177" s="9" t="str">
        <f t="shared" si="57"/>
        <v>N/A</v>
      </c>
    </row>
    <row r="178" spans="1:12" x14ac:dyDescent="0.25">
      <c r="A178" s="4" t="s">
        <v>1016</v>
      </c>
      <c r="B178" s="33" t="s">
        <v>213</v>
      </c>
      <c r="C178" s="34">
        <v>0</v>
      </c>
      <c r="D178" s="11" t="str">
        <f t="shared" si="54"/>
        <v>N/A</v>
      </c>
      <c r="E178" s="34">
        <v>0</v>
      </c>
      <c r="F178" s="11" t="str">
        <f t="shared" si="55"/>
        <v>N/A</v>
      </c>
      <c r="G178" s="34">
        <v>0</v>
      </c>
      <c r="H178" s="11" t="str">
        <f t="shared" si="56"/>
        <v>N/A</v>
      </c>
      <c r="I178" s="12" t="s">
        <v>1744</v>
      </c>
      <c r="J178" s="12" t="s">
        <v>1744</v>
      </c>
      <c r="K178" s="41" t="s">
        <v>736</v>
      </c>
      <c r="L178" s="9" t="str">
        <f t="shared" si="57"/>
        <v>N/A</v>
      </c>
    </row>
    <row r="179" spans="1:12" x14ac:dyDescent="0.25">
      <c r="A179" s="4" t="s">
        <v>1017</v>
      </c>
      <c r="B179" s="33" t="s">
        <v>213</v>
      </c>
      <c r="C179" s="34">
        <v>0</v>
      </c>
      <c r="D179" s="11" t="str">
        <f t="shared" si="54"/>
        <v>N/A</v>
      </c>
      <c r="E179" s="34">
        <v>0</v>
      </c>
      <c r="F179" s="11" t="str">
        <f t="shared" si="55"/>
        <v>N/A</v>
      </c>
      <c r="G179" s="34">
        <v>0</v>
      </c>
      <c r="H179" s="11" t="str">
        <f t="shared" si="56"/>
        <v>N/A</v>
      </c>
      <c r="I179" s="12" t="s">
        <v>1744</v>
      </c>
      <c r="J179" s="12" t="s">
        <v>1744</v>
      </c>
      <c r="K179" s="41" t="s">
        <v>736</v>
      </c>
      <c r="L179" s="9" t="str">
        <f t="shared" si="57"/>
        <v>N/A</v>
      </c>
    </row>
    <row r="180" spans="1:12" x14ac:dyDescent="0.25">
      <c r="A180" s="4" t="s">
        <v>1018</v>
      </c>
      <c r="B180" s="33" t="s">
        <v>213</v>
      </c>
      <c r="C180" s="34">
        <v>0</v>
      </c>
      <c r="D180" s="11" t="str">
        <f t="shared" si="54"/>
        <v>N/A</v>
      </c>
      <c r="E180" s="34">
        <v>0</v>
      </c>
      <c r="F180" s="11" t="str">
        <f t="shared" si="55"/>
        <v>N/A</v>
      </c>
      <c r="G180" s="34">
        <v>0</v>
      </c>
      <c r="H180" s="11" t="str">
        <f t="shared" si="56"/>
        <v>N/A</v>
      </c>
      <c r="I180" s="12" t="s">
        <v>1744</v>
      </c>
      <c r="J180" s="12" t="s">
        <v>1744</v>
      </c>
      <c r="K180" s="41" t="s">
        <v>736</v>
      </c>
      <c r="L180" s="9" t="str">
        <f t="shared" si="57"/>
        <v>N/A</v>
      </c>
    </row>
    <row r="181" spans="1:12" x14ac:dyDescent="0.25">
      <c r="A181" s="4" t="s">
        <v>1019</v>
      </c>
      <c r="B181" s="33" t="s">
        <v>213</v>
      </c>
      <c r="C181" s="34">
        <v>0</v>
      </c>
      <c r="D181" s="11" t="str">
        <f t="shared" si="54"/>
        <v>N/A</v>
      </c>
      <c r="E181" s="34">
        <v>0</v>
      </c>
      <c r="F181" s="11" t="str">
        <f t="shared" si="55"/>
        <v>N/A</v>
      </c>
      <c r="G181" s="34">
        <v>0</v>
      </c>
      <c r="H181" s="11" t="str">
        <f t="shared" si="56"/>
        <v>N/A</v>
      </c>
      <c r="I181" s="12" t="s">
        <v>1744</v>
      </c>
      <c r="J181" s="12" t="s">
        <v>1744</v>
      </c>
      <c r="K181" s="41" t="s">
        <v>736</v>
      </c>
      <c r="L181" s="9" t="str">
        <f t="shared" si="57"/>
        <v>N/A</v>
      </c>
    </row>
    <row r="182" spans="1:12" x14ac:dyDescent="0.25">
      <c r="A182" s="4" t="s">
        <v>1020</v>
      </c>
      <c r="B182" s="33" t="s">
        <v>213</v>
      </c>
      <c r="C182" s="34">
        <v>0</v>
      </c>
      <c r="D182" s="11" t="str">
        <f t="shared" si="54"/>
        <v>N/A</v>
      </c>
      <c r="E182" s="34">
        <v>0</v>
      </c>
      <c r="F182" s="11" t="str">
        <f t="shared" si="55"/>
        <v>N/A</v>
      </c>
      <c r="G182" s="34">
        <v>0</v>
      </c>
      <c r="H182" s="11" t="str">
        <f t="shared" si="56"/>
        <v>N/A</v>
      </c>
      <c r="I182" s="12" t="s">
        <v>1744</v>
      </c>
      <c r="J182" s="12" t="s">
        <v>1744</v>
      </c>
      <c r="K182" s="41" t="s">
        <v>736</v>
      </c>
      <c r="L182" s="9" t="str">
        <f t="shared" si="57"/>
        <v>N/A</v>
      </c>
    </row>
    <row r="183" spans="1:12" x14ac:dyDescent="0.25">
      <c r="A183" s="6" t="s">
        <v>1021</v>
      </c>
      <c r="B183" s="41" t="s">
        <v>213</v>
      </c>
      <c r="C183" s="1">
        <v>0</v>
      </c>
      <c r="D183" s="11" t="str">
        <f t="shared" si="54"/>
        <v>N/A</v>
      </c>
      <c r="E183" s="1">
        <v>0</v>
      </c>
      <c r="F183" s="11" t="str">
        <f t="shared" si="55"/>
        <v>N/A</v>
      </c>
      <c r="G183" s="1">
        <v>0</v>
      </c>
      <c r="H183" s="11" t="str">
        <f t="shared" si="56"/>
        <v>N/A</v>
      </c>
      <c r="I183" s="12" t="s">
        <v>1744</v>
      </c>
      <c r="J183" s="12" t="s">
        <v>1744</v>
      </c>
      <c r="K183" s="41" t="s">
        <v>736</v>
      </c>
      <c r="L183" s="11" t="str">
        <f t="shared" si="57"/>
        <v>N/A</v>
      </c>
    </row>
    <row r="184" spans="1:12" x14ac:dyDescent="0.25">
      <c r="A184" s="4" t="s">
        <v>1022</v>
      </c>
      <c r="B184" s="33" t="s">
        <v>213</v>
      </c>
      <c r="C184" s="34">
        <v>0</v>
      </c>
      <c r="D184" s="11" t="str">
        <f t="shared" si="54"/>
        <v>N/A</v>
      </c>
      <c r="E184" s="34">
        <v>0</v>
      </c>
      <c r="F184" s="11" t="str">
        <f t="shared" si="55"/>
        <v>N/A</v>
      </c>
      <c r="G184" s="34">
        <v>0</v>
      </c>
      <c r="H184" s="11" t="str">
        <f t="shared" si="56"/>
        <v>N/A</v>
      </c>
      <c r="I184" s="12" t="s">
        <v>1744</v>
      </c>
      <c r="J184" s="12" t="s">
        <v>1744</v>
      </c>
      <c r="K184" s="41" t="s">
        <v>736</v>
      </c>
      <c r="L184" s="9" t="str">
        <f t="shared" si="57"/>
        <v>N/A</v>
      </c>
    </row>
    <row r="185" spans="1:12" x14ac:dyDescent="0.25">
      <c r="A185" s="4" t="s">
        <v>1023</v>
      </c>
      <c r="B185" s="33" t="s">
        <v>213</v>
      </c>
      <c r="C185" s="34">
        <v>0</v>
      </c>
      <c r="D185" s="11" t="str">
        <f t="shared" si="54"/>
        <v>N/A</v>
      </c>
      <c r="E185" s="34">
        <v>0</v>
      </c>
      <c r="F185" s="11" t="str">
        <f t="shared" si="55"/>
        <v>N/A</v>
      </c>
      <c r="G185" s="34">
        <v>0</v>
      </c>
      <c r="H185" s="11" t="str">
        <f t="shared" si="56"/>
        <v>N/A</v>
      </c>
      <c r="I185" s="12" t="s">
        <v>1744</v>
      </c>
      <c r="J185" s="12" t="s">
        <v>1744</v>
      </c>
      <c r="K185" s="41" t="s">
        <v>736</v>
      </c>
      <c r="L185" s="9" t="str">
        <f t="shared" si="57"/>
        <v>N/A</v>
      </c>
    </row>
    <row r="186" spans="1:12" x14ac:dyDescent="0.25">
      <c r="A186" s="4" t="s">
        <v>1024</v>
      </c>
      <c r="B186" s="33" t="s">
        <v>213</v>
      </c>
      <c r="C186" s="34">
        <v>0</v>
      </c>
      <c r="D186" s="11" t="str">
        <f t="shared" si="54"/>
        <v>N/A</v>
      </c>
      <c r="E186" s="34">
        <v>0</v>
      </c>
      <c r="F186" s="11" t="str">
        <f t="shared" si="55"/>
        <v>N/A</v>
      </c>
      <c r="G186" s="34">
        <v>0</v>
      </c>
      <c r="H186" s="11" t="str">
        <f t="shared" si="56"/>
        <v>N/A</v>
      </c>
      <c r="I186" s="12" t="s">
        <v>1744</v>
      </c>
      <c r="J186" s="12" t="s">
        <v>1744</v>
      </c>
      <c r="K186" s="41" t="s">
        <v>736</v>
      </c>
      <c r="L186" s="9" t="str">
        <f t="shared" si="57"/>
        <v>N/A</v>
      </c>
    </row>
    <row r="187" spans="1:12" x14ac:dyDescent="0.25">
      <c r="A187" s="4" t="s">
        <v>1025</v>
      </c>
      <c r="B187" s="33" t="s">
        <v>213</v>
      </c>
      <c r="C187" s="34">
        <v>0</v>
      </c>
      <c r="D187" s="11" t="str">
        <f t="shared" si="54"/>
        <v>N/A</v>
      </c>
      <c r="E187" s="34">
        <v>0</v>
      </c>
      <c r="F187" s="11" t="str">
        <f t="shared" si="55"/>
        <v>N/A</v>
      </c>
      <c r="G187" s="34">
        <v>0</v>
      </c>
      <c r="H187" s="11" t="str">
        <f t="shared" si="56"/>
        <v>N/A</v>
      </c>
      <c r="I187" s="12" t="s">
        <v>1744</v>
      </c>
      <c r="J187" s="12" t="s">
        <v>1744</v>
      </c>
      <c r="K187" s="41" t="s">
        <v>736</v>
      </c>
      <c r="L187" s="9" t="str">
        <f t="shared" si="57"/>
        <v>N/A</v>
      </c>
    </row>
    <row r="188" spans="1:12" ht="25" x14ac:dyDescent="0.25">
      <c r="A188" s="4" t="s">
        <v>1026</v>
      </c>
      <c r="B188" s="33" t="s">
        <v>213</v>
      </c>
      <c r="C188" s="34">
        <v>0</v>
      </c>
      <c r="D188" s="11" t="str">
        <f t="shared" si="54"/>
        <v>N/A</v>
      </c>
      <c r="E188" s="34">
        <v>0</v>
      </c>
      <c r="F188" s="11" t="str">
        <f t="shared" si="55"/>
        <v>N/A</v>
      </c>
      <c r="G188" s="34">
        <v>0</v>
      </c>
      <c r="H188" s="11" t="str">
        <f t="shared" si="56"/>
        <v>N/A</v>
      </c>
      <c r="I188" s="12" t="s">
        <v>1744</v>
      </c>
      <c r="J188" s="12" t="s">
        <v>1744</v>
      </c>
      <c r="K188" s="41" t="s">
        <v>736</v>
      </c>
      <c r="L188" s="9" t="str">
        <f t="shared" si="57"/>
        <v>N/A</v>
      </c>
    </row>
    <row r="189" spans="1:12" x14ac:dyDescent="0.25">
      <c r="A189" s="6" t="s">
        <v>1027</v>
      </c>
      <c r="B189" s="41" t="s">
        <v>213</v>
      </c>
      <c r="C189" s="1">
        <v>0</v>
      </c>
      <c r="D189" s="11" t="str">
        <f t="shared" si="54"/>
        <v>N/A</v>
      </c>
      <c r="E189" s="1">
        <v>0</v>
      </c>
      <c r="F189" s="11" t="str">
        <f t="shared" si="55"/>
        <v>N/A</v>
      </c>
      <c r="G189" s="1">
        <v>0</v>
      </c>
      <c r="H189" s="11" t="str">
        <f t="shared" si="56"/>
        <v>N/A</v>
      </c>
      <c r="I189" s="12" t="s">
        <v>1744</v>
      </c>
      <c r="J189" s="12" t="s">
        <v>1744</v>
      </c>
      <c r="K189" s="41" t="s">
        <v>736</v>
      </c>
      <c r="L189" s="11" t="str">
        <f t="shared" si="57"/>
        <v>N/A</v>
      </c>
    </row>
    <row r="190" spans="1:12" ht="25" x14ac:dyDescent="0.25">
      <c r="A190" s="4" t="s">
        <v>1028</v>
      </c>
      <c r="B190" s="33" t="s">
        <v>213</v>
      </c>
      <c r="C190" s="34">
        <v>0</v>
      </c>
      <c r="D190" s="11" t="str">
        <f t="shared" si="54"/>
        <v>N/A</v>
      </c>
      <c r="E190" s="34">
        <v>0</v>
      </c>
      <c r="F190" s="11" t="str">
        <f t="shared" si="55"/>
        <v>N/A</v>
      </c>
      <c r="G190" s="34">
        <v>0</v>
      </c>
      <c r="H190" s="11" t="str">
        <f t="shared" si="56"/>
        <v>N/A</v>
      </c>
      <c r="I190" s="12" t="s">
        <v>1744</v>
      </c>
      <c r="J190" s="12" t="s">
        <v>1744</v>
      </c>
      <c r="K190" s="41" t="s">
        <v>736</v>
      </c>
      <c r="L190" s="9" t="str">
        <f t="shared" si="57"/>
        <v>N/A</v>
      </c>
    </row>
    <row r="191" spans="1:12" ht="25" x14ac:dyDescent="0.25">
      <c r="A191" s="4" t="s">
        <v>1029</v>
      </c>
      <c r="B191" s="33" t="s">
        <v>213</v>
      </c>
      <c r="C191" s="34">
        <v>0</v>
      </c>
      <c r="D191" s="11" t="str">
        <f t="shared" si="54"/>
        <v>N/A</v>
      </c>
      <c r="E191" s="34">
        <v>0</v>
      </c>
      <c r="F191" s="11" t="str">
        <f t="shared" si="55"/>
        <v>N/A</v>
      </c>
      <c r="G191" s="34">
        <v>0</v>
      </c>
      <c r="H191" s="11" t="str">
        <f t="shared" si="56"/>
        <v>N/A</v>
      </c>
      <c r="I191" s="12" t="s">
        <v>1744</v>
      </c>
      <c r="J191" s="12" t="s">
        <v>1744</v>
      </c>
      <c r="K191" s="41" t="s">
        <v>736</v>
      </c>
      <c r="L191" s="9" t="str">
        <f t="shared" si="57"/>
        <v>N/A</v>
      </c>
    </row>
    <row r="192" spans="1:12" ht="25" x14ac:dyDescent="0.25">
      <c r="A192" s="4" t="s">
        <v>1030</v>
      </c>
      <c r="B192" s="33" t="s">
        <v>213</v>
      </c>
      <c r="C192" s="34">
        <v>0</v>
      </c>
      <c r="D192" s="11" t="str">
        <f t="shared" si="54"/>
        <v>N/A</v>
      </c>
      <c r="E192" s="34">
        <v>0</v>
      </c>
      <c r="F192" s="11" t="str">
        <f t="shared" si="55"/>
        <v>N/A</v>
      </c>
      <c r="G192" s="34">
        <v>0</v>
      </c>
      <c r="H192" s="11" t="str">
        <f t="shared" si="56"/>
        <v>N/A</v>
      </c>
      <c r="I192" s="12" t="s">
        <v>1744</v>
      </c>
      <c r="J192" s="12" t="s">
        <v>1744</v>
      </c>
      <c r="K192" s="41" t="s">
        <v>736</v>
      </c>
      <c r="L192" s="9" t="str">
        <f t="shared" si="57"/>
        <v>N/A</v>
      </c>
    </row>
    <row r="193" spans="1:12" ht="25" x14ac:dyDescent="0.25">
      <c r="A193" s="4" t="s">
        <v>1031</v>
      </c>
      <c r="B193" s="33" t="s">
        <v>213</v>
      </c>
      <c r="C193" s="34">
        <v>0</v>
      </c>
      <c r="D193" s="11" t="str">
        <f t="shared" si="54"/>
        <v>N/A</v>
      </c>
      <c r="E193" s="34">
        <v>0</v>
      </c>
      <c r="F193" s="11" t="str">
        <f t="shared" si="55"/>
        <v>N/A</v>
      </c>
      <c r="G193" s="34">
        <v>0</v>
      </c>
      <c r="H193" s="11" t="str">
        <f t="shared" si="56"/>
        <v>N/A</v>
      </c>
      <c r="I193" s="12" t="s">
        <v>1744</v>
      </c>
      <c r="J193" s="12" t="s">
        <v>1744</v>
      </c>
      <c r="K193" s="41" t="s">
        <v>736</v>
      </c>
      <c r="L193" s="9" t="str">
        <f t="shared" si="57"/>
        <v>N/A</v>
      </c>
    </row>
    <row r="194" spans="1:12" ht="25" x14ac:dyDescent="0.25">
      <c r="A194" s="4" t="s">
        <v>1032</v>
      </c>
      <c r="B194" s="33" t="s">
        <v>213</v>
      </c>
      <c r="C194" s="34">
        <v>0</v>
      </c>
      <c r="D194" s="11" t="str">
        <f t="shared" si="54"/>
        <v>N/A</v>
      </c>
      <c r="E194" s="34">
        <v>0</v>
      </c>
      <c r="F194" s="11" t="str">
        <f t="shared" si="55"/>
        <v>N/A</v>
      </c>
      <c r="G194" s="34">
        <v>0</v>
      </c>
      <c r="H194" s="11" t="str">
        <f t="shared" si="56"/>
        <v>N/A</v>
      </c>
      <c r="I194" s="12" t="s">
        <v>1744</v>
      </c>
      <c r="J194" s="12" t="s">
        <v>1744</v>
      </c>
      <c r="K194" s="41" t="s">
        <v>736</v>
      </c>
      <c r="L194" s="9" t="str">
        <f t="shared" si="57"/>
        <v>N/A</v>
      </c>
    </row>
    <row r="195" spans="1:12" x14ac:dyDescent="0.25">
      <c r="A195" s="6" t="s">
        <v>1033</v>
      </c>
      <c r="B195" s="41" t="s">
        <v>213</v>
      </c>
      <c r="C195" s="1">
        <v>0</v>
      </c>
      <c r="D195" s="11" t="str">
        <f t="shared" si="54"/>
        <v>N/A</v>
      </c>
      <c r="E195" s="1">
        <v>0</v>
      </c>
      <c r="F195" s="11" t="str">
        <f t="shared" si="55"/>
        <v>N/A</v>
      </c>
      <c r="G195" s="1">
        <v>0</v>
      </c>
      <c r="H195" s="11" t="str">
        <f t="shared" si="56"/>
        <v>N/A</v>
      </c>
      <c r="I195" s="12" t="s">
        <v>1744</v>
      </c>
      <c r="J195" s="12" t="s">
        <v>1744</v>
      </c>
      <c r="K195" s="41" t="s">
        <v>736</v>
      </c>
      <c r="L195" s="11" t="str">
        <f t="shared" si="57"/>
        <v>N/A</v>
      </c>
    </row>
    <row r="196" spans="1:12" x14ac:dyDescent="0.25">
      <c r="A196" s="4" t="s">
        <v>1034</v>
      </c>
      <c r="B196" s="33" t="s">
        <v>213</v>
      </c>
      <c r="C196" s="34">
        <v>0</v>
      </c>
      <c r="D196" s="11" t="str">
        <f t="shared" si="54"/>
        <v>N/A</v>
      </c>
      <c r="E196" s="34">
        <v>0</v>
      </c>
      <c r="F196" s="11" t="str">
        <f t="shared" si="55"/>
        <v>N/A</v>
      </c>
      <c r="G196" s="34">
        <v>0</v>
      </c>
      <c r="H196" s="11" t="str">
        <f t="shared" si="56"/>
        <v>N/A</v>
      </c>
      <c r="I196" s="12" t="s">
        <v>1744</v>
      </c>
      <c r="J196" s="12" t="s">
        <v>1744</v>
      </c>
      <c r="K196" s="41" t="s">
        <v>736</v>
      </c>
      <c r="L196" s="9" t="str">
        <f t="shared" si="57"/>
        <v>N/A</v>
      </c>
    </row>
    <row r="197" spans="1:12" x14ac:dyDescent="0.25">
      <c r="A197" s="4" t="s">
        <v>1035</v>
      </c>
      <c r="B197" s="33" t="s">
        <v>213</v>
      </c>
      <c r="C197" s="34">
        <v>0</v>
      </c>
      <c r="D197" s="11" t="str">
        <f t="shared" si="54"/>
        <v>N/A</v>
      </c>
      <c r="E197" s="34">
        <v>0</v>
      </c>
      <c r="F197" s="11" t="str">
        <f t="shared" si="55"/>
        <v>N/A</v>
      </c>
      <c r="G197" s="34">
        <v>0</v>
      </c>
      <c r="H197" s="11" t="str">
        <f t="shared" si="56"/>
        <v>N/A</v>
      </c>
      <c r="I197" s="12" t="s">
        <v>1744</v>
      </c>
      <c r="J197" s="12" t="s">
        <v>1744</v>
      </c>
      <c r="K197" s="41" t="s">
        <v>736</v>
      </c>
      <c r="L197" s="9" t="str">
        <f t="shared" si="57"/>
        <v>N/A</v>
      </c>
    </row>
    <row r="198" spans="1:12" ht="25" x14ac:dyDescent="0.25">
      <c r="A198" s="4" t="s">
        <v>1036</v>
      </c>
      <c r="B198" s="33" t="s">
        <v>213</v>
      </c>
      <c r="C198" s="34">
        <v>0</v>
      </c>
      <c r="D198" s="11" t="str">
        <f t="shared" si="54"/>
        <v>N/A</v>
      </c>
      <c r="E198" s="34">
        <v>0</v>
      </c>
      <c r="F198" s="11" t="str">
        <f t="shared" si="55"/>
        <v>N/A</v>
      </c>
      <c r="G198" s="34">
        <v>0</v>
      </c>
      <c r="H198" s="11" t="str">
        <f t="shared" si="56"/>
        <v>N/A</v>
      </c>
      <c r="I198" s="12" t="s">
        <v>1744</v>
      </c>
      <c r="J198" s="12" t="s">
        <v>1744</v>
      </c>
      <c r="K198" s="41" t="s">
        <v>736</v>
      </c>
      <c r="L198" s="9" t="str">
        <f t="shared" si="57"/>
        <v>N/A</v>
      </c>
    </row>
    <row r="199" spans="1:12" ht="25" x14ac:dyDescent="0.25">
      <c r="A199" s="4" t="s">
        <v>1037</v>
      </c>
      <c r="B199" s="33" t="s">
        <v>213</v>
      </c>
      <c r="C199" s="34">
        <v>0</v>
      </c>
      <c r="D199" s="11" t="str">
        <f t="shared" si="54"/>
        <v>N/A</v>
      </c>
      <c r="E199" s="34">
        <v>0</v>
      </c>
      <c r="F199" s="11" t="str">
        <f t="shared" si="55"/>
        <v>N/A</v>
      </c>
      <c r="G199" s="34">
        <v>0</v>
      </c>
      <c r="H199" s="11" t="str">
        <f t="shared" si="56"/>
        <v>N/A</v>
      </c>
      <c r="I199" s="12" t="s">
        <v>1744</v>
      </c>
      <c r="J199" s="12" t="s">
        <v>1744</v>
      </c>
      <c r="K199" s="41" t="s">
        <v>736</v>
      </c>
      <c r="L199" s="9" t="str">
        <f t="shared" si="57"/>
        <v>N/A</v>
      </c>
    </row>
    <row r="200" spans="1:12" ht="25" x14ac:dyDescent="0.25">
      <c r="A200" s="4" t="s">
        <v>1038</v>
      </c>
      <c r="B200" s="33" t="s">
        <v>213</v>
      </c>
      <c r="C200" s="34">
        <v>0</v>
      </c>
      <c r="D200" s="11" t="str">
        <f t="shared" si="54"/>
        <v>N/A</v>
      </c>
      <c r="E200" s="34">
        <v>0</v>
      </c>
      <c r="F200" s="11" t="str">
        <f t="shared" si="55"/>
        <v>N/A</v>
      </c>
      <c r="G200" s="34">
        <v>0</v>
      </c>
      <c r="H200" s="11" t="str">
        <f t="shared" si="56"/>
        <v>N/A</v>
      </c>
      <c r="I200" s="12" t="s">
        <v>1744</v>
      </c>
      <c r="J200" s="12" t="s">
        <v>1744</v>
      </c>
      <c r="K200" s="41" t="s">
        <v>736</v>
      </c>
      <c r="L200" s="9" t="str">
        <f t="shared" si="57"/>
        <v>N/A</v>
      </c>
    </row>
    <row r="201" spans="1:12" x14ac:dyDescent="0.25">
      <c r="A201" s="6" t="s">
        <v>1039</v>
      </c>
      <c r="B201" s="41" t="s">
        <v>213</v>
      </c>
      <c r="C201" s="1">
        <v>454</v>
      </c>
      <c r="D201" s="11" t="str">
        <f t="shared" si="54"/>
        <v>N/A</v>
      </c>
      <c r="E201" s="1">
        <v>463</v>
      </c>
      <c r="F201" s="11" t="str">
        <f t="shared" si="55"/>
        <v>N/A</v>
      </c>
      <c r="G201" s="1">
        <v>445</v>
      </c>
      <c r="H201" s="11" t="str">
        <f t="shared" si="56"/>
        <v>N/A</v>
      </c>
      <c r="I201" s="12">
        <v>1.982</v>
      </c>
      <c r="J201" s="12">
        <v>-3.89</v>
      </c>
      <c r="K201" s="41" t="s">
        <v>736</v>
      </c>
      <c r="L201" s="11" t="str">
        <f t="shared" si="57"/>
        <v>Yes</v>
      </c>
    </row>
    <row r="202" spans="1:12" x14ac:dyDescent="0.25">
      <c r="A202" s="4" t="s">
        <v>1040</v>
      </c>
      <c r="B202" s="33" t="s">
        <v>213</v>
      </c>
      <c r="C202" s="34">
        <v>0</v>
      </c>
      <c r="D202" s="11" t="str">
        <f t="shared" si="54"/>
        <v>N/A</v>
      </c>
      <c r="E202" s="34">
        <v>0</v>
      </c>
      <c r="F202" s="11" t="str">
        <f t="shared" si="55"/>
        <v>N/A</v>
      </c>
      <c r="G202" s="34">
        <v>0</v>
      </c>
      <c r="H202" s="11" t="str">
        <f t="shared" si="56"/>
        <v>N/A</v>
      </c>
      <c r="I202" s="12" t="s">
        <v>1744</v>
      </c>
      <c r="J202" s="12" t="s">
        <v>1744</v>
      </c>
      <c r="K202" s="41" t="s">
        <v>736</v>
      </c>
      <c r="L202" s="9" t="str">
        <f t="shared" si="57"/>
        <v>N/A</v>
      </c>
    </row>
    <row r="203" spans="1:12" x14ac:dyDescent="0.25">
      <c r="A203" s="4" t="s">
        <v>1041</v>
      </c>
      <c r="B203" s="33" t="s">
        <v>213</v>
      </c>
      <c r="C203" s="34">
        <v>0</v>
      </c>
      <c r="D203" s="11" t="str">
        <f t="shared" si="54"/>
        <v>N/A</v>
      </c>
      <c r="E203" s="34">
        <v>0</v>
      </c>
      <c r="F203" s="11" t="str">
        <f t="shared" si="55"/>
        <v>N/A</v>
      </c>
      <c r="G203" s="34">
        <v>0</v>
      </c>
      <c r="H203" s="11" t="str">
        <f t="shared" si="56"/>
        <v>N/A</v>
      </c>
      <c r="I203" s="12" t="s">
        <v>1744</v>
      </c>
      <c r="J203" s="12" t="s">
        <v>1744</v>
      </c>
      <c r="K203" s="41" t="s">
        <v>736</v>
      </c>
      <c r="L203" s="9" t="str">
        <f t="shared" si="57"/>
        <v>N/A</v>
      </c>
    </row>
    <row r="204" spans="1:12" x14ac:dyDescent="0.25">
      <c r="A204" s="4" t="s">
        <v>1042</v>
      </c>
      <c r="B204" s="33" t="s">
        <v>213</v>
      </c>
      <c r="C204" s="34">
        <v>0</v>
      </c>
      <c r="D204" s="11" t="str">
        <f t="shared" si="54"/>
        <v>N/A</v>
      </c>
      <c r="E204" s="34">
        <v>0</v>
      </c>
      <c r="F204" s="11" t="str">
        <f t="shared" si="55"/>
        <v>N/A</v>
      </c>
      <c r="G204" s="34">
        <v>0</v>
      </c>
      <c r="H204" s="11" t="str">
        <f t="shared" si="56"/>
        <v>N/A</v>
      </c>
      <c r="I204" s="12" t="s">
        <v>1744</v>
      </c>
      <c r="J204" s="12" t="s">
        <v>1744</v>
      </c>
      <c r="K204" s="41" t="s">
        <v>736</v>
      </c>
      <c r="L204" s="9" t="str">
        <f t="shared" si="57"/>
        <v>N/A</v>
      </c>
    </row>
    <row r="205" spans="1:12" x14ac:dyDescent="0.25">
      <c r="A205" s="4" t="s">
        <v>1043</v>
      </c>
      <c r="B205" s="33" t="s">
        <v>213</v>
      </c>
      <c r="C205" s="34">
        <v>375</v>
      </c>
      <c r="D205" s="11" t="str">
        <f t="shared" si="54"/>
        <v>N/A</v>
      </c>
      <c r="E205" s="34">
        <v>384</v>
      </c>
      <c r="F205" s="11" t="str">
        <f t="shared" si="55"/>
        <v>N/A</v>
      </c>
      <c r="G205" s="34">
        <v>389</v>
      </c>
      <c r="H205" s="11" t="str">
        <f t="shared" si="56"/>
        <v>N/A</v>
      </c>
      <c r="I205" s="12">
        <v>2.4</v>
      </c>
      <c r="J205" s="12">
        <v>1.302</v>
      </c>
      <c r="K205" s="41" t="s">
        <v>736</v>
      </c>
      <c r="L205" s="9" t="str">
        <f t="shared" si="57"/>
        <v>Yes</v>
      </c>
    </row>
    <row r="206" spans="1:12" ht="25" x14ac:dyDescent="0.25">
      <c r="A206" s="4" t="s">
        <v>1044</v>
      </c>
      <c r="B206" s="33" t="s">
        <v>213</v>
      </c>
      <c r="C206" s="34">
        <v>79</v>
      </c>
      <c r="D206" s="11" t="str">
        <f t="shared" si="54"/>
        <v>N/A</v>
      </c>
      <c r="E206" s="34">
        <v>79</v>
      </c>
      <c r="F206" s="11" t="str">
        <f t="shared" si="55"/>
        <v>N/A</v>
      </c>
      <c r="G206" s="34">
        <v>56</v>
      </c>
      <c r="H206" s="11" t="str">
        <f t="shared" si="56"/>
        <v>N/A</v>
      </c>
      <c r="I206" s="12">
        <v>0</v>
      </c>
      <c r="J206" s="12">
        <v>-29.1</v>
      </c>
      <c r="K206" s="41" t="s">
        <v>736</v>
      </c>
      <c r="L206" s="9" t="str">
        <f t="shared" si="57"/>
        <v>Yes</v>
      </c>
    </row>
    <row r="207" spans="1:12" x14ac:dyDescent="0.25">
      <c r="A207" s="6" t="s">
        <v>1045</v>
      </c>
      <c r="B207" s="33" t="s">
        <v>213</v>
      </c>
      <c r="C207" s="34">
        <v>79</v>
      </c>
      <c r="D207" s="11" t="str">
        <f t="shared" si="54"/>
        <v>N/A</v>
      </c>
      <c r="E207" s="34">
        <v>115</v>
      </c>
      <c r="F207" s="11" t="str">
        <f t="shared" si="55"/>
        <v>N/A</v>
      </c>
      <c r="G207" s="34">
        <v>153</v>
      </c>
      <c r="H207" s="11" t="str">
        <f t="shared" si="56"/>
        <v>N/A</v>
      </c>
      <c r="I207" s="12">
        <v>45.57</v>
      </c>
      <c r="J207" s="12">
        <v>33.04</v>
      </c>
      <c r="K207" s="41" t="s">
        <v>736</v>
      </c>
      <c r="L207" s="9" t="str">
        <f t="shared" si="57"/>
        <v>No</v>
      </c>
    </row>
    <row r="208" spans="1:12" x14ac:dyDescent="0.25">
      <c r="A208" s="4" t="s">
        <v>1046</v>
      </c>
      <c r="B208" s="33" t="s">
        <v>213</v>
      </c>
      <c r="C208" s="34">
        <v>0</v>
      </c>
      <c r="D208" s="11" t="str">
        <f t="shared" si="54"/>
        <v>N/A</v>
      </c>
      <c r="E208" s="34">
        <v>0</v>
      </c>
      <c r="F208" s="11" t="str">
        <f t="shared" si="55"/>
        <v>N/A</v>
      </c>
      <c r="G208" s="34">
        <v>0</v>
      </c>
      <c r="H208" s="11" t="str">
        <f t="shared" si="56"/>
        <v>N/A</v>
      </c>
      <c r="I208" s="12" t="s">
        <v>1744</v>
      </c>
      <c r="J208" s="12" t="s">
        <v>1744</v>
      </c>
      <c r="K208" s="41" t="s">
        <v>736</v>
      </c>
      <c r="L208" s="9" t="str">
        <f t="shared" si="57"/>
        <v>N/A</v>
      </c>
    </row>
    <row r="209" spans="1:12" x14ac:dyDescent="0.25">
      <c r="A209" s="4" t="s">
        <v>1047</v>
      </c>
      <c r="B209" s="33" t="s">
        <v>213</v>
      </c>
      <c r="C209" s="34">
        <v>0</v>
      </c>
      <c r="D209" s="11" t="str">
        <f t="shared" si="54"/>
        <v>N/A</v>
      </c>
      <c r="E209" s="34">
        <v>0</v>
      </c>
      <c r="F209" s="11" t="str">
        <f t="shared" si="55"/>
        <v>N/A</v>
      </c>
      <c r="G209" s="34">
        <v>0</v>
      </c>
      <c r="H209" s="11" t="str">
        <f t="shared" si="56"/>
        <v>N/A</v>
      </c>
      <c r="I209" s="12" t="s">
        <v>1744</v>
      </c>
      <c r="J209" s="12" t="s">
        <v>1744</v>
      </c>
      <c r="K209" s="41" t="s">
        <v>736</v>
      </c>
      <c r="L209" s="9" t="str">
        <f t="shared" si="57"/>
        <v>N/A</v>
      </c>
    </row>
    <row r="210" spans="1:12" ht="25" x14ac:dyDescent="0.25">
      <c r="A210" s="4" t="s">
        <v>1048</v>
      </c>
      <c r="B210" s="33" t="s">
        <v>213</v>
      </c>
      <c r="C210" s="34">
        <v>0</v>
      </c>
      <c r="D210" s="11" t="str">
        <f t="shared" si="54"/>
        <v>N/A</v>
      </c>
      <c r="E210" s="34">
        <v>0</v>
      </c>
      <c r="F210" s="11" t="str">
        <f t="shared" si="55"/>
        <v>N/A</v>
      </c>
      <c r="G210" s="34">
        <v>0</v>
      </c>
      <c r="H210" s="11" t="str">
        <f t="shared" si="56"/>
        <v>N/A</v>
      </c>
      <c r="I210" s="12" t="s">
        <v>1744</v>
      </c>
      <c r="J210" s="12" t="s">
        <v>1744</v>
      </c>
      <c r="K210" s="41" t="s">
        <v>736</v>
      </c>
      <c r="L210" s="9" t="str">
        <f t="shared" si="57"/>
        <v>N/A</v>
      </c>
    </row>
    <row r="211" spans="1:12" ht="25" x14ac:dyDescent="0.25">
      <c r="A211" s="4" t="s">
        <v>1049</v>
      </c>
      <c r="B211" s="33" t="s">
        <v>213</v>
      </c>
      <c r="C211" s="34">
        <v>32</v>
      </c>
      <c r="D211" s="11" t="str">
        <f t="shared" si="54"/>
        <v>N/A</v>
      </c>
      <c r="E211" s="34">
        <v>52</v>
      </c>
      <c r="F211" s="11" t="str">
        <f t="shared" si="55"/>
        <v>N/A</v>
      </c>
      <c r="G211" s="34">
        <v>76</v>
      </c>
      <c r="H211" s="11" t="str">
        <f t="shared" si="56"/>
        <v>N/A</v>
      </c>
      <c r="I211" s="12">
        <v>62.5</v>
      </c>
      <c r="J211" s="12">
        <v>46.15</v>
      </c>
      <c r="K211" s="41" t="s">
        <v>736</v>
      </c>
      <c r="L211" s="9" t="str">
        <f t="shared" si="57"/>
        <v>No</v>
      </c>
    </row>
    <row r="212" spans="1:12" ht="25" x14ac:dyDescent="0.25">
      <c r="A212" s="4" t="s">
        <v>1050</v>
      </c>
      <c r="B212" s="33" t="s">
        <v>213</v>
      </c>
      <c r="C212" s="34">
        <v>47</v>
      </c>
      <c r="D212" s="11" t="str">
        <f t="shared" si="54"/>
        <v>N/A</v>
      </c>
      <c r="E212" s="34">
        <v>63</v>
      </c>
      <c r="F212" s="11" t="str">
        <f t="shared" si="55"/>
        <v>N/A</v>
      </c>
      <c r="G212" s="34">
        <v>77</v>
      </c>
      <c r="H212" s="11" t="str">
        <f t="shared" si="56"/>
        <v>N/A</v>
      </c>
      <c r="I212" s="12">
        <v>34.04</v>
      </c>
      <c r="J212" s="12">
        <v>22.22</v>
      </c>
      <c r="K212" s="41" t="s">
        <v>736</v>
      </c>
      <c r="L212" s="9" t="str">
        <f t="shared" si="57"/>
        <v>Yes</v>
      </c>
    </row>
    <row r="213" spans="1:12" x14ac:dyDescent="0.25">
      <c r="A213" s="6" t="s">
        <v>1051</v>
      </c>
      <c r="B213" s="33" t="s">
        <v>213</v>
      </c>
      <c r="C213" s="34">
        <v>0</v>
      </c>
      <c r="D213" s="11" t="str">
        <f t="shared" si="54"/>
        <v>N/A</v>
      </c>
      <c r="E213" s="34">
        <v>0</v>
      </c>
      <c r="F213" s="11" t="str">
        <f t="shared" si="55"/>
        <v>N/A</v>
      </c>
      <c r="G213" s="34">
        <v>0</v>
      </c>
      <c r="H213" s="11" t="str">
        <f t="shared" si="56"/>
        <v>N/A</v>
      </c>
      <c r="I213" s="12" t="s">
        <v>1744</v>
      </c>
      <c r="J213" s="12" t="s">
        <v>1744</v>
      </c>
      <c r="K213" s="41" t="s">
        <v>736</v>
      </c>
      <c r="L213" s="9" t="str">
        <f t="shared" si="57"/>
        <v>N/A</v>
      </c>
    </row>
    <row r="214" spans="1:12" ht="25" x14ac:dyDescent="0.25">
      <c r="A214" s="4" t="s">
        <v>1052</v>
      </c>
      <c r="B214" s="33" t="s">
        <v>213</v>
      </c>
      <c r="C214" s="34">
        <v>0</v>
      </c>
      <c r="D214" s="11" t="str">
        <f t="shared" si="54"/>
        <v>N/A</v>
      </c>
      <c r="E214" s="34">
        <v>0</v>
      </c>
      <c r="F214" s="11" t="str">
        <f t="shared" si="55"/>
        <v>N/A</v>
      </c>
      <c r="G214" s="34">
        <v>0</v>
      </c>
      <c r="H214" s="11" t="str">
        <f t="shared" si="56"/>
        <v>N/A</v>
      </c>
      <c r="I214" s="12" t="s">
        <v>1744</v>
      </c>
      <c r="J214" s="12" t="s">
        <v>1744</v>
      </c>
      <c r="K214" s="41" t="s">
        <v>736</v>
      </c>
      <c r="L214" s="9" t="str">
        <f t="shared" si="57"/>
        <v>N/A</v>
      </c>
    </row>
    <row r="215" spans="1:12" ht="25" x14ac:dyDescent="0.25">
      <c r="A215" s="4" t="s">
        <v>1053</v>
      </c>
      <c r="B215" s="33" t="s">
        <v>213</v>
      </c>
      <c r="C215" s="34">
        <v>0</v>
      </c>
      <c r="D215" s="11" t="str">
        <f t="shared" si="54"/>
        <v>N/A</v>
      </c>
      <c r="E215" s="34">
        <v>0</v>
      </c>
      <c r="F215" s="11" t="str">
        <f t="shared" si="55"/>
        <v>N/A</v>
      </c>
      <c r="G215" s="34">
        <v>0</v>
      </c>
      <c r="H215" s="11" t="str">
        <f t="shared" si="56"/>
        <v>N/A</v>
      </c>
      <c r="I215" s="12" t="s">
        <v>1744</v>
      </c>
      <c r="J215" s="12" t="s">
        <v>1744</v>
      </c>
      <c r="K215" s="41" t="s">
        <v>736</v>
      </c>
      <c r="L215" s="9" t="str">
        <f t="shared" si="57"/>
        <v>N/A</v>
      </c>
    </row>
    <row r="216" spans="1:12" ht="25" x14ac:dyDescent="0.25">
      <c r="A216" s="4" t="s">
        <v>1054</v>
      </c>
      <c r="B216" s="33" t="s">
        <v>213</v>
      </c>
      <c r="C216" s="34">
        <v>0</v>
      </c>
      <c r="D216" s="11" t="str">
        <f t="shared" si="54"/>
        <v>N/A</v>
      </c>
      <c r="E216" s="34">
        <v>0</v>
      </c>
      <c r="F216" s="11" t="str">
        <f t="shared" si="55"/>
        <v>N/A</v>
      </c>
      <c r="G216" s="34">
        <v>0</v>
      </c>
      <c r="H216" s="11" t="str">
        <f t="shared" si="56"/>
        <v>N/A</v>
      </c>
      <c r="I216" s="12" t="s">
        <v>1744</v>
      </c>
      <c r="J216" s="12" t="s">
        <v>1744</v>
      </c>
      <c r="K216" s="41" t="s">
        <v>736</v>
      </c>
      <c r="L216" s="9" t="str">
        <f t="shared" si="57"/>
        <v>N/A</v>
      </c>
    </row>
    <row r="217" spans="1:12" ht="25" x14ac:dyDescent="0.25">
      <c r="A217" s="4" t="s">
        <v>1055</v>
      </c>
      <c r="B217" s="33" t="s">
        <v>213</v>
      </c>
      <c r="C217" s="34">
        <v>0</v>
      </c>
      <c r="D217" s="11" t="str">
        <f t="shared" si="54"/>
        <v>N/A</v>
      </c>
      <c r="E217" s="34">
        <v>0</v>
      </c>
      <c r="F217" s="11" t="str">
        <f t="shared" si="55"/>
        <v>N/A</v>
      </c>
      <c r="G217" s="34">
        <v>0</v>
      </c>
      <c r="H217" s="11" t="str">
        <f t="shared" si="56"/>
        <v>N/A</v>
      </c>
      <c r="I217" s="12" t="s">
        <v>1744</v>
      </c>
      <c r="J217" s="12" t="s">
        <v>1744</v>
      </c>
      <c r="K217" s="41" t="s">
        <v>736</v>
      </c>
      <c r="L217" s="9" t="str">
        <f t="shared" si="57"/>
        <v>N/A</v>
      </c>
    </row>
    <row r="218" spans="1:12" ht="25" x14ac:dyDescent="0.25">
      <c r="A218" s="4" t="s">
        <v>1056</v>
      </c>
      <c r="B218" s="33" t="s">
        <v>213</v>
      </c>
      <c r="C218" s="34">
        <v>0</v>
      </c>
      <c r="D218" s="11" t="str">
        <f t="shared" si="54"/>
        <v>N/A</v>
      </c>
      <c r="E218" s="34">
        <v>0</v>
      </c>
      <c r="F218" s="11" t="str">
        <f t="shared" si="55"/>
        <v>N/A</v>
      </c>
      <c r="G218" s="34">
        <v>0</v>
      </c>
      <c r="H218" s="11" t="str">
        <f t="shared" si="56"/>
        <v>N/A</v>
      </c>
      <c r="I218" s="12" t="s">
        <v>1744</v>
      </c>
      <c r="J218" s="12" t="s">
        <v>1744</v>
      </c>
      <c r="K218" s="41" t="s">
        <v>736</v>
      </c>
      <c r="L218" s="9" t="str">
        <f t="shared" si="57"/>
        <v>N/A</v>
      </c>
    </row>
    <row r="219" spans="1:12" x14ac:dyDescent="0.25">
      <c r="A219" s="6" t="s">
        <v>1057</v>
      </c>
      <c r="B219" s="33" t="s">
        <v>213</v>
      </c>
      <c r="C219" s="34">
        <v>0</v>
      </c>
      <c r="D219" s="11" t="str">
        <f t="shared" si="54"/>
        <v>N/A</v>
      </c>
      <c r="E219" s="34">
        <v>0</v>
      </c>
      <c r="F219" s="11" t="str">
        <f t="shared" si="55"/>
        <v>N/A</v>
      </c>
      <c r="G219" s="34">
        <v>0</v>
      </c>
      <c r="H219" s="11" t="str">
        <f t="shared" si="56"/>
        <v>N/A</v>
      </c>
      <c r="I219" s="12" t="s">
        <v>1744</v>
      </c>
      <c r="J219" s="12" t="s">
        <v>1744</v>
      </c>
      <c r="K219" s="41" t="s">
        <v>736</v>
      </c>
      <c r="L219" s="9" t="str">
        <f t="shared" si="57"/>
        <v>N/A</v>
      </c>
    </row>
    <row r="220" spans="1:12" ht="25" x14ac:dyDescent="0.25">
      <c r="A220" s="18" t="s">
        <v>1058</v>
      </c>
      <c r="B220" s="33" t="s">
        <v>213</v>
      </c>
      <c r="C220" s="34">
        <v>0</v>
      </c>
      <c r="D220" s="11" t="str">
        <f t="shared" si="54"/>
        <v>N/A</v>
      </c>
      <c r="E220" s="34">
        <v>0</v>
      </c>
      <c r="F220" s="11" t="str">
        <f t="shared" si="55"/>
        <v>N/A</v>
      </c>
      <c r="G220" s="34">
        <v>0</v>
      </c>
      <c r="H220" s="11" t="str">
        <f t="shared" si="56"/>
        <v>N/A</v>
      </c>
      <c r="I220" s="12" t="s">
        <v>1744</v>
      </c>
      <c r="J220" s="12" t="s">
        <v>1744</v>
      </c>
      <c r="K220" s="41" t="s">
        <v>736</v>
      </c>
      <c r="L220" s="9" t="str">
        <f t="shared" si="57"/>
        <v>N/A</v>
      </c>
    </row>
    <row r="221" spans="1:12" ht="25" x14ac:dyDescent="0.25">
      <c r="A221" s="18" t="s">
        <v>1059</v>
      </c>
      <c r="B221" s="33" t="s">
        <v>213</v>
      </c>
      <c r="C221" s="34">
        <v>0</v>
      </c>
      <c r="D221" s="11" t="str">
        <f t="shared" si="54"/>
        <v>N/A</v>
      </c>
      <c r="E221" s="34">
        <v>0</v>
      </c>
      <c r="F221" s="11" t="str">
        <f t="shared" si="55"/>
        <v>N/A</v>
      </c>
      <c r="G221" s="34">
        <v>0</v>
      </c>
      <c r="H221" s="11" t="str">
        <f t="shared" si="56"/>
        <v>N/A</v>
      </c>
      <c r="I221" s="12" t="s">
        <v>1744</v>
      </c>
      <c r="J221" s="12" t="s">
        <v>1744</v>
      </c>
      <c r="K221" s="41" t="s">
        <v>736</v>
      </c>
      <c r="L221" s="9" t="str">
        <f t="shared" si="57"/>
        <v>N/A</v>
      </c>
    </row>
    <row r="222" spans="1:12" ht="25" x14ac:dyDescent="0.25">
      <c r="A222" s="18" t="s">
        <v>1060</v>
      </c>
      <c r="B222" s="33" t="s">
        <v>213</v>
      </c>
      <c r="C222" s="34">
        <v>0</v>
      </c>
      <c r="D222" s="11" t="str">
        <f t="shared" si="54"/>
        <v>N/A</v>
      </c>
      <c r="E222" s="34">
        <v>0</v>
      </c>
      <c r="F222" s="11" t="str">
        <f t="shared" si="55"/>
        <v>N/A</v>
      </c>
      <c r="G222" s="34">
        <v>0</v>
      </c>
      <c r="H222" s="11" t="str">
        <f t="shared" si="56"/>
        <v>N/A</v>
      </c>
      <c r="I222" s="12" t="s">
        <v>1744</v>
      </c>
      <c r="J222" s="12" t="s">
        <v>1744</v>
      </c>
      <c r="K222" s="41" t="s">
        <v>736</v>
      </c>
      <c r="L222" s="9" t="str">
        <f t="shared" si="57"/>
        <v>N/A</v>
      </c>
    </row>
    <row r="223" spans="1:12" ht="25" x14ac:dyDescent="0.25">
      <c r="A223" s="18" t="s">
        <v>1061</v>
      </c>
      <c r="B223" s="33" t="s">
        <v>213</v>
      </c>
      <c r="C223" s="34">
        <v>0</v>
      </c>
      <c r="D223" s="11" t="str">
        <f t="shared" si="54"/>
        <v>N/A</v>
      </c>
      <c r="E223" s="34">
        <v>0</v>
      </c>
      <c r="F223" s="11" t="str">
        <f t="shared" si="55"/>
        <v>N/A</v>
      </c>
      <c r="G223" s="34">
        <v>0</v>
      </c>
      <c r="H223" s="11" t="str">
        <f t="shared" si="56"/>
        <v>N/A</v>
      </c>
      <c r="I223" s="12" t="s">
        <v>1744</v>
      </c>
      <c r="J223" s="12" t="s">
        <v>1744</v>
      </c>
      <c r="K223" s="41" t="s">
        <v>736</v>
      </c>
      <c r="L223" s="9" t="str">
        <f t="shared" si="57"/>
        <v>N/A</v>
      </c>
    </row>
    <row r="224" spans="1:12" ht="25" x14ac:dyDescent="0.25">
      <c r="A224" s="18" t="s">
        <v>1062</v>
      </c>
      <c r="B224" s="33" t="s">
        <v>213</v>
      </c>
      <c r="C224" s="34">
        <v>0</v>
      </c>
      <c r="D224" s="11" t="str">
        <f t="shared" si="54"/>
        <v>N/A</v>
      </c>
      <c r="E224" s="34">
        <v>0</v>
      </c>
      <c r="F224" s="11" t="str">
        <f t="shared" si="55"/>
        <v>N/A</v>
      </c>
      <c r="G224" s="34">
        <v>0</v>
      </c>
      <c r="H224" s="11" t="str">
        <f t="shared" ref="H224:H230" si="58">IF($B224="N/A","N/A",IF(G224&gt;10,"No",IF(G224&lt;-10,"No","Yes")))</f>
        <v>N/A</v>
      </c>
      <c r="I224" s="12" t="s">
        <v>1744</v>
      </c>
      <c r="J224" s="12" t="s">
        <v>1744</v>
      </c>
      <c r="K224" s="41" t="s">
        <v>736</v>
      </c>
      <c r="L224" s="9" t="str">
        <f t="shared" ref="L224:L235" si="59">IF(J224="Div by 0", "N/A", IF(K224="N/A","N/A", IF(J224&gt;VALUE(MID(K224,1,2)), "No", IF(J224&lt;-1*VALUE(MID(K224,1,2)), "No", "Yes"))))</f>
        <v>N/A</v>
      </c>
    </row>
    <row r="225" spans="1:12" x14ac:dyDescent="0.25">
      <c r="A225" s="6" t="s">
        <v>1063</v>
      </c>
      <c r="B225" s="33" t="s">
        <v>213</v>
      </c>
      <c r="C225" s="34">
        <v>0</v>
      </c>
      <c r="D225" s="11" t="str">
        <f t="shared" si="54"/>
        <v>N/A</v>
      </c>
      <c r="E225" s="34">
        <v>0</v>
      </c>
      <c r="F225" s="11" t="str">
        <f t="shared" si="55"/>
        <v>N/A</v>
      </c>
      <c r="G225" s="34">
        <v>0</v>
      </c>
      <c r="H225" s="11" t="str">
        <f t="shared" si="58"/>
        <v>N/A</v>
      </c>
      <c r="I225" s="12" t="s">
        <v>1744</v>
      </c>
      <c r="J225" s="12" t="s">
        <v>1744</v>
      </c>
      <c r="K225" s="41" t="s">
        <v>736</v>
      </c>
      <c r="L225" s="9" t="str">
        <f t="shared" si="59"/>
        <v>N/A</v>
      </c>
    </row>
    <row r="226" spans="1:12" ht="25" x14ac:dyDescent="0.25">
      <c r="A226" s="18" t="s">
        <v>1064</v>
      </c>
      <c r="B226" s="33" t="s">
        <v>213</v>
      </c>
      <c r="C226" s="34">
        <v>0</v>
      </c>
      <c r="D226" s="11" t="str">
        <f t="shared" si="54"/>
        <v>N/A</v>
      </c>
      <c r="E226" s="34">
        <v>0</v>
      </c>
      <c r="F226" s="11" t="str">
        <f t="shared" si="55"/>
        <v>N/A</v>
      </c>
      <c r="G226" s="34">
        <v>0</v>
      </c>
      <c r="H226" s="11" t="str">
        <f t="shared" si="58"/>
        <v>N/A</v>
      </c>
      <c r="I226" s="12" t="s">
        <v>1744</v>
      </c>
      <c r="J226" s="12" t="s">
        <v>1744</v>
      </c>
      <c r="K226" s="41" t="s">
        <v>736</v>
      </c>
      <c r="L226" s="9" t="str">
        <f t="shared" si="59"/>
        <v>N/A</v>
      </c>
    </row>
    <row r="227" spans="1:12" ht="25" x14ac:dyDescent="0.25">
      <c r="A227" s="18" t="s">
        <v>1065</v>
      </c>
      <c r="B227" s="33" t="s">
        <v>213</v>
      </c>
      <c r="C227" s="34">
        <v>0</v>
      </c>
      <c r="D227" s="11" t="str">
        <f t="shared" si="54"/>
        <v>N/A</v>
      </c>
      <c r="E227" s="34">
        <v>0</v>
      </c>
      <c r="F227" s="11" t="str">
        <f t="shared" si="55"/>
        <v>N/A</v>
      </c>
      <c r="G227" s="34">
        <v>0</v>
      </c>
      <c r="H227" s="11" t="str">
        <f t="shared" si="58"/>
        <v>N/A</v>
      </c>
      <c r="I227" s="12" t="s">
        <v>1744</v>
      </c>
      <c r="J227" s="12" t="s">
        <v>1744</v>
      </c>
      <c r="K227" s="41" t="s">
        <v>736</v>
      </c>
      <c r="L227" s="9" t="str">
        <f t="shared" si="59"/>
        <v>N/A</v>
      </c>
    </row>
    <row r="228" spans="1:12" ht="25" x14ac:dyDescent="0.25">
      <c r="A228" s="18" t="s">
        <v>1066</v>
      </c>
      <c r="B228" s="33" t="s">
        <v>213</v>
      </c>
      <c r="C228" s="34">
        <v>0</v>
      </c>
      <c r="D228" s="11" t="str">
        <f t="shared" si="54"/>
        <v>N/A</v>
      </c>
      <c r="E228" s="34">
        <v>0</v>
      </c>
      <c r="F228" s="11" t="str">
        <f t="shared" si="55"/>
        <v>N/A</v>
      </c>
      <c r="G228" s="34">
        <v>0</v>
      </c>
      <c r="H228" s="11" t="str">
        <f t="shared" si="58"/>
        <v>N/A</v>
      </c>
      <c r="I228" s="12" t="s">
        <v>1744</v>
      </c>
      <c r="J228" s="12" t="s">
        <v>1744</v>
      </c>
      <c r="K228" s="41" t="s">
        <v>736</v>
      </c>
      <c r="L228" s="9" t="str">
        <f t="shared" si="59"/>
        <v>N/A</v>
      </c>
    </row>
    <row r="229" spans="1:12" ht="25" x14ac:dyDescent="0.25">
      <c r="A229" s="18" t="s">
        <v>1067</v>
      </c>
      <c r="B229" s="33" t="s">
        <v>213</v>
      </c>
      <c r="C229" s="34">
        <v>0</v>
      </c>
      <c r="D229" s="11" t="str">
        <f t="shared" si="54"/>
        <v>N/A</v>
      </c>
      <c r="E229" s="34">
        <v>0</v>
      </c>
      <c r="F229" s="11" t="str">
        <f t="shared" si="55"/>
        <v>N/A</v>
      </c>
      <c r="G229" s="34">
        <v>0</v>
      </c>
      <c r="H229" s="11" t="str">
        <f t="shared" si="58"/>
        <v>N/A</v>
      </c>
      <c r="I229" s="12" t="s">
        <v>1744</v>
      </c>
      <c r="J229" s="12" t="s">
        <v>1744</v>
      </c>
      <c r="K229" s="41" t="s">
        <v>736</v>
      </c>
      <c r="L229" s="9" t="str">
        <f t="shared" si="59"/>
        <v>N/A</v>
      </c>
    </row>
    <row r="230" spans="1:12" ht="25" x14ac:dyDescent="0.25">
      <c r="A230" s="18" t="s">
        <v>1068</v>
      </c>
      <c r="B230" s="33" t="s">
        <v>213</v>
      </c>
      <c r="C230" s="34">
        <v>0</v>
      </c>
      <c r="D230" s="11" t="str">
        <f t="shared" si="54"/>
        <v>N/A</v>
      </c>
      <c r="E230" s="34">
        <v>0</v>
      </c>
      <c r="F230" s="11" t="str">
        <f t="shared" si="55"/>
        <v>N/A</v>
      </c>
      <c r="G230" s="34">
        <v>0</v>
      </c>
      <c r="H230" s="11" t="str">
        <f t="shared" si="58"/>
        <v>N/A</v>
      </c>
      <c r="I230" s="12" t="s">
        <v>1744</v>
      </c>
      <c r="J230" s="12" t="s">
        <v>1744</v>
      </c>
      <c r="K230" s="41" t="s">
        <v>736</v>
      </c>
      <c r="L230" s="9" t="str">
        <f t="shared" si="59"/>
        <v>N/A</v>
      </c>
    </row>
    <row r="231" spans="1:12" x14ac:dyDescent="0.25">
      <c r="A231" s="18" t="s">
        <v>1069</v>
      </c>
      <c r="B231" s="33" t="s">
        <v>289</v>
      </c>
      <c r="C231" s="8">
        <v>11.314475873999999</v>
      </c>
      <c r="D231" s="11" t="str">
        <f>IF($B231="N/A","N/A",IF(C231&lt;15,"Yes","No"))</f>
        <v>Yes</v>
      </c>
      <c r="E231" s="8">
        <v>12.071683397999999</v>
      </c>
      <c r="F231" s="11" t="str">
        <f>IF($B231="N/A","N/A",IF(E231&lt;15,"Yes","No"))</f>
        <v>Yes</v>
      </c>
      <c r="G231" s="8">
        <v>16.638066105</v>
      </c>
      <c r="H231" s="11" t="str">
        <f>IF($B231="N/A","N/A",IF(G231&lt;15,"Yes","No"))</f>
        <v>No</v>
      </c>
      <c r="I231" s="12">
        <v>6.6920000000000002</v>
      </c>
      <c r="J231" s="12">
        <v>37.83</v>
      </c>
      <c r="K231" s="41" t="s">
        <v>736</v>
      </c>
      <c r="L231" s="9" t="str">
        <f t="shared" si="59"/>
        <v>No</v>
      </c>
    </row>
    <row r="232" spans="1:12" x14ac:dyDescent="0.25">
      <c r="A232" s="18" t="s">
        <v>1070</v>
      </c>
      <c r="B232" s="33" t="s">
        <v>213</v>
      </c>
      <c r="C232" s="34">
        <v>8066</v>
      </c>
      <c r="D232" s="11" t="str">
        <f t="shared" ref="D232" si="60">IF($B232="N/A","N/A",IF(C232&gt;10,"No",IF(C232&lt;-10,"No","Yes")))</f>
        <v>N/A</v>
      </c>
      <c r="E232" s="34">
        <v>8095</v>
      </c>
      <c r="F232" s="11" t="str">
        <f t="shared" ref="F232" si="61">IF($B232="N/A","N/A",IF(E232&gt;10,"No",IF(E232&lt;-10,"No","Yes")))</f>
        <v>N/A</v>
      </c>
      <c r="G232" s="34">
        <v>8145</v>
      </c>
      <c r="H232" s="11" t="str">
        <f t="shared" ref="H232" si="62">IF($B232="N/A","N/A",IF(G232&gt;10,"No",IF(G232&lt;-10,"No","Yes")))</f>
        <v>N/A</v>
      </c>
      <c r="I232" s="12">
        <v>0.35949999999999999</v>
      </c>
      <c r="J232" s="12">
        <v>0.61770000000000003</v>
      </c>
      <c r="K232" s="41" t="s">
        <v>736</v>
      </c>
      <c r="L232" s="9" t="str">
        <f t="shared" si="59"/>
        <v>Yes</v>
      </c>
    </row>
    <row r="233" spans="1:12" x14ac:dyDescent="0.25">
      <c r="A233" s="18" t="s">
        <v>1071</v>
      </c>
      <c r="B233" s="33" t="s">
        <v>279</v>
      </c>
      <c r="C233" s="8">
        <v>43.073801132</v>
      </c>
      <c r="D233" s="11" t="str">
        <f>IF($B233="N/A","N/A",IF(C233&lt;10,"Yes","No"))</f>
        <v>No</v>
      </c>
      <c r="E233" s="8">
        <v>43.304980473999997</v>
      </c>
      <c r="F233" s="11" t="str">
        <f>IF($B233="N/A","N/A",IF(E233&lt;10,"Yes","No"))</f>
        <v>No</v>
      </c>
      <c r="G233" s="8">
        <v>42.162749767000001</v>
      </c>
      <c r="H233" s="11" t="str">
        <f>IF($B233="N/A","N/A",IF(G233&lt;10,"Yes","No"))</f>
        <v>No</v>
      </c>
      <c r="I233" s="12">
        <v>0.53669999999999995</v>
      </c>
      <c r="J233" s="12">
        <v>-2.64</v>
      </c>
      <c r="K233" s="41" t="s">
        <v>736</v>
      </c>
      <c r="L233" s="9" t="str">
        <f t="shared" si="59"/>
        <v>Yes</v>
      </c>
    </row>
    <row r="234" spans="1:12" x14ac:dyDescent="0.25">
      <c r="A234" s="2" t="s">
        <v>72</v>
      </c>
      <c r="B234" s="33" t="s">
        <v>213</v>
      </c>
      <c r="C234" s="8">
        <v>2.6539101498000002</v>
      </c>
      <c r="D234" s="11" t="str">
        <f t="shared" si="54"/>
        <v>N/A</v>
      </c>
      <c r="E234" s="8">
        <v>2.9951049530999998</v>
      </c>
      <c r="F234" s="11" t="str">
        <f t="shared" si="55"/>
        <v>N/A</v>
      </c>
      <c r="G234" s="8">
        <v>4.8496605237999999</v>
      </c>
      <c r="H234" s="11" t="str">
        <f>IF($B234="N/A","N/A",IF(G234&gt;10,"No",IF(G234&lt;-10,"No","Yes")))</f>
        <v>N/A</v>
      </c>
      <c r="I234" s="12">
        <v>12.86</v>
      </c>
      <c r="J234" s="12">
        <v>61.92</v>
      </c>
      <c r="K234" s="41" t="s">
        <v>736</v>
      </c>
      <c r="L234" s="9" t="str">
        <f t="shared" si="59"/>
        <v>No</v>
      </c>
    </row>
    <row r="235" spans="1:12" ht="25" x14ac:dyDescent="0.25">
      <c r="A235" s="18" t="s">
        <v>1072</v>
      </c>
      <c r="B235" s="33" t="s">
        <v>289</v>
      </c>
      <c r="C235" s="9">
        <v>10.723793677</v>
      </c>
      <c r="D235" s="11" t="str">
        <f>IF($B235="N/A","N/A",IF(C235&lt;15,"Yes","No"))</f>
        <v>Yes</v>
      </c>
      <c r="E235" s="9">
        <v>11.515805194</v>
      </c>
      <c r="F235" s="11" t="str">
        <f>IF($B235="N/A","N/A",IF(E235&lt;15,"Yes","No"))</f>
        <v>Yes</v>
      </c>
      <c r="G235" s="9">
        <v>15.205550995999999</v>
      </c>
      <c r="H235" s="11" t="str">
        <f>IF($B235="N/A","N/A",IF(G235&lt;15,"Yes","No"))</f>
        <v>No</v>
      </c>
      <c r="I235" s="12">
        <v>7.3860000000000001</v>
      </c>
      <c r="J235" s="12">
        <v>32.04</v>
      </c>
      <c r="K235" s="41" t="s">
        <v>736</v>
      </c>
      <c r="L235" s="9" t="str">
        <f t="shared" si="59"/>
        <v>No</v>
      </c>
    </row>
    <row r="236" spans="1:12" ht="25" x14ac:dyDescent="0.25">
      <c r="A236" s="18" t="s">
        <v>152</v>
      </c>
      <c r="B236" s="33" t="s">
        <v>213</v>
      </c>
      <c r="C236" s="34">
        <v>0</v>
      </c>
      <c r="D236" s="11" t="str">
        <f>IF($B236="N/A","N/A",IF(C236&gt;10,"No",IF(C236&lt;-10,"No","Yes")))</f>
        <v>N/A</v>
      </c>
      <c r="E236" s="34">
        <v>0</v>
      </c>
      <c r="F236" s="11" t="str">
        <f>IF($B236="N/A","N/A",IF(E236&gt;10,"No",IF(E236&lt;-10,"No","Yes")))</f>
        <v>N/A</v>
      </c>
      <c r="G236" s="34">
        <v>0</v>
      </c>
      <c r="H236" s="11" t="str">
        <f>IF($B236="N/A","N/A",IF(G236&gt;10,"No",IF(G236&lt;-10,"No","Yes")))</f>
        <v>N/A</v>
      </c>
      <c r="I236" s="12" t="s">
        <v>1744</v>
      </c>
      <c r="J236" s="12" t="s">
        <v>1744</v>
      </c>
      <c r="K236" s="41" t="s">
        <v>736</v>
      </c>
      <c r="L236" s="9" t="str">
        <f>IF(J236="Div by 0", "N/A", IF(K236="N/A","N/A", IF(J236&gt;VALUE(MID(K236,1,2)), "No", IF(J236&lt;-1*VALUE(MID(K236,1,2)), "No", "Yes"))))</f>
        <v>N/A</v>
      </c>
    </row>
    <row r="237" spans="1:12" x14ac:dyDescent="0.25">
      <c r="A237" s="18" t="s">
        <v>1073</v>
      </c>
      <c r="B237" s="33" t="s">
        <v>213</v>
      </c>
      <c r="C237" s="34">
        <v>18726</v>
      </c>
      <c r="D237" s="11" t="str">
        <f t="shared" ref="D237:D242" si="63">IF($B237="N/A","N/A",IF(C237&gt;10,"No",IF(C237&lt;-10,"No","Yes")))</f>
        <v>N/A</v>
      </c>
      <c r="E237" s="34">
        <v>18693</v>
      </c>
      <c r="F237" s="11" t="str">
        <f t="shared" ref="F237:F242" si="64">IF($B237="N/A","N/A",IF(E237&gt;10,"No",IF(E237&lt;-10,"No","Yes")))</f>
        <v>N/A</v>
      </c>
      <c r="G237" s="34">
        <v>19318</v>
      </c>
      <c r="H237" s="11" t="str">
        <f>IF($B237="N/A","N/A",IF(G237&gt;10,"No",IF(G237&lt;-10,"No","Yes")))</f>
        <v>N/A</v>
      </c>
      <c r="I237" s="12">
        <v>-0.17599999999999999</v>
      </c>
      <c r="J237" s="12">
        <v>3.343</v>
      </c>
      <c r="K237" s="41" t="s">
        <v>736</v>
      </c>
      <c r="L237" s="9" t="str">
        <f>IF(J237="Div by 0", "N/A", IF(OR(J237="N/A",K237="N/A"),"N/A", IF(J237&gt;VALUE(MID(K237,1,2)), "No", IF(J237&lt;-1*VALUE(MID(K237,1,2)), "No", "Yes"))))</f>
        <v>Yes</v>
      </c>
    </row>
    <row r="238" spans="1:12" ht="25" x14ac:dyDescent="0.25">
      <c r="A238" s="18" t="s">
        <v>1074</v>
      </c>
      <c r="B238" s="33" t="s">
        <v>213</v>
      </c>
      <c r="C238" s="8">
        <v>96.397670548999997</v>
      </c>
      <c r="D238" s="11" t="str">
        <f t="shared" si="63"/>
        <v>N/A</v>
      </c>
      <c r="E238" s="8">
        <v>95.387040571</v>
      </c>
      <c r="F238" s="11" t="str">
        <f t="shared" si="64"/>
        <v>N/A</v>
      </c>
      <c r="G238" s="8">
        <v>41.341490710999999</v>
      </c>
      <c r="H238" s="11" t="str">
        <f t="shared" ref="H238:H242" si="65">IF($B238="N/A","N/A",IF(G238&gt;10,"No",IF(G238&lt;-10,"No","Yes")))</f>
        <v>N/A</v>
      </c>
      <c r="I238" s="12">
        <v>-1.05</v>
      </c>
      <c r="J238" s="12">
        <v>-56.7</v>
      </c>
      <c r="K238" s="41" t="s">
        <v>213</v>
      </c>
      <c r="L238" s="9" t="str">
        <f t="shared" ref="L238:L242" si="66">IF(J238="Div by 0", "N/A", IF(OR(J238="N/A",K238="N/A"),"N/A", IF(J238&gt;VALUE(MID(K238,1,2)), "No", IF(J238&lt;-1*VALUE(MID(K238,1,2)), "No", "Yes"))))</f>
        <v>N/A</v>
      </c>
    </row>
    <row r="239" spans="1:12" ht="25" x14ac:dyDescent="0.25">
      <c r="A239" s="2" t="s">
        <v>1075</v>
      </c>
      <c r="B239" s="33" t="s">
        <v>213</v>
      </c>
      <c r="C239" s="34">
        <v>7301</v>
      </c>
      <c r="D239" s="11" t="str">
        <f t="shared" si="63"/>
        <v>N/A</v>
      </c>
      <c r="E239" s="34">
        <v>7119</v>
      </c>
      <c r="F239" s="11" t="str">
        <f t="shared" si="64"/>
        <v>N/A</v>
      </c>
      <c r="G239" s="34">
        <v>8266</v>
      </c>
      <c r="H239" s="11" t="str">
        <f t="shared" si="65"/>
        <v>N/A</v>
      </c>
      <c r="I239" s="12">
        <v>-2.4900000000000002</v>
      </c>
      <c r="J239" s="12">
        <v>16.11</v>
      </c>
      <c r="K239" s="41" t="s">
        <v>213</v>
      </c>
      <c r="L239" s="9" t="str">
        <f t="shared" si="66"/>
        <v>N/A</v>
      </c>
    </row>
    <row r="240" spans="1:12" ht="25" x14ac:dyDescent="0.25">
      <c r="A240" s="18" t="s">
        <v>1076</v>
      </c>
      <c r="B240" s="33" t="s">
        <v>213</v>
      </c>
      <c r="C240" s="8">
        <v>94.401344711999997</v>
      </c>
      <c r="D240" s="11" t="str">
        <f t="shared" si="63"/>
        <v>N/A</v>
      </c>
      <c r="E240" s="8">
        <v>92.755700325999996</v>
      </c>
      <c r="F240" s="11" t="str">
        <f t="shared" si="64"/>
        <v>N/A</v>
      </c>
      <c r="G240" s="8">
        <v>51.252480159000001</v>
      </c>
      <c r="H240" s="11" t="str">
        <f t="shared" si="65"/>
        <v>N/A</v>
      </c>
      <c r="I240" s="12">
        <v>-1.74</v>
      </c>
      <c r="J240" s="12">
        <v>-44.7</v>
      </c>
      <c r="K240" s="41" t="s">
        <v>213</v>
      </c>
      <c r="L240" s="9" t="str">
        <f t="shared" si="66"/>
        <v>N/A</v>
      </c>
    </row>
    <row r="241" spans="1:12" x14ac:dyDescent="0.25">
      <c r="A241" s="18" t="s">
        <v>1077</v>
      </c>
      <c r="B241" s="33" t="s">
        <v>213</v>
      </c>
      <c r="C241" s="34">
        <v>7734</v>
      </c>
      <c r="D241" s="11" t="str">
        <f t="shared" si="63"/>
        <v>N/A</v>
      </c>
      <c r="E241" s="34">
        <v>7675</v>
      </c>
      <c r="F241" s="11" t="str">
        <f t="shared" si="64"/>
        <v>N/A</v>
      </c>
      <c r="G241" s="34">
        <v>16128</v>
      </c>
      <c r="H241" s="11" t="str">
        <f t="shared" si="65"/>
        <v>N/A</v>
      </c>
      <c r="I241" s="12">
        <v>-0.76300000000000001</v>
      </c>
      <c r="J241" s="12">
        <v>110.1</v>
      </c>
      <c r="K241" s="41" t="s">
        <v>213</v>
      </c>
      <c r="L241" s="9" t="str">
        <f t="shared" si="66"/>
        <v>N/A</v>
      </c>
    </row>
    <row r="242" spans="1:12" ht="25" x14ac:dyDescent="0.25">
      <c r="A242" s="18" t="s">
        <v>1078</v>
      </c>
      <c r="B242" s="33" t="s">
        <v>213</v>
      </c>
      <c r="C242" s="8">
        <v>10.948419300999999</v>
      </c>
      <c r="D242" s="11" t="str">
        <f t="shared" si="63"/>
        <v>N/A</v>
      </c>
      <c r="E242" s="8">
        <v>11.557288642</v>
      </c>
      <c r="F242" s="11" t="str">
        <f t="shared" si="64"/>
        <v>N/A</v>
      </c>
      <c r="G242" s="8">
        <v>11.579497128</v>
      </c>
      <c r="H242" s="11" t="str">
        <f t="shared" si="65"/>
        <v>N/A</v>
      </c>
      <c r="I242" s="12">
        <v>5.5609999999999999</v>
      </c>
      <c r="J242" s="12">
        <v>0.19220000000000001</v>
      </c>
      <c r="K242" s="41" t="s">
        <v>213</v>
      </c>
      <c r="L242" s="9" t="str">
        <f t="shared" si="66"/>
        <v>N/A</v>
      </c>
    </row>
    <row r="243" spans="1:12" x14ac:dyDescent="0.25">
      <c r="A243" s="6" t="s">
        <v>1079</v>
      </c>
      <c r="B243" s="33" t="s">
        <v>213</v>
      </c>
      <c r="C243" s="34">
        <v>187186</v>
      </c>
      <c r="D243" s="11" t="str">
        <f>IF($B243="N/A","N/A",IF(C243&gt;10,"No",IF(C243&lt;-10,"No","Yes")))</f>
        <v>N/A</v>
      </c>
      <c r="E243" s="34">
        <v>139297</v>
      </c>
      <c r="F243" s="11" t="str">
        <f>IF($B243="N/A","N/A",IF(E243&gt;10,"No",IF(E243&lt;-10,"No","Yes")))</f>
        <v>N/A</v>
      </c>
      <c r="G243" s="34">
        <v>175402</v>
      </c>
      <c r="H243" s="11" t="str">
        <f>IF($B243="N/A","N/A",IF(G243&gt;10,"No",IF(G243&lt;-10,"No","Yes")))</f>
        <v>N/A</v>
      </c>
      <c r="I243" s="12">
        <v>-25.6</v>
      </c>
      <c r="J243" s="12">
        <v>25.92</v>
      </c>
      <c r="K243" s="41" t="s">
        <v>736</v>
      </c>
      <c r="L243" s="9" t="str">
        <f t="shared" ref="L243:L276" si="67">IF(J243="Div by 0", "N/A", IF(K243="N/A","N/A", IF(J243&gt;VALUE(MID(K243,1,2)), "No", IF(J243&lt;-1*VALUE(MID(K243,1,2)), "No", "Yes"))))</f>
        <v>Yes</v>
      </c>
    </row>
    <row r="244" spans="1:12" x14ac:dyDescent="0.25">
      <c r="A244" s="2" t="s">
        <v>1080</v>
      </c>
      <c r="B244" s="33" t="s">
        <v>213</v>
      </c>
      <c r="C244" s="8">
        <v>0.12503697329999999</v>
      </c>
      <c r="D244" s="11" t="str">
        <f>IF($B244="N/A","N/A",IF(C244&gt;10,"No",IF(C244&lt;-10,"No","Yes")))</f>
        <v>N/A</v>
      </c>
      <c r="E244" s="8">
        <v>0.1025754943</v>
      </c>
      <c r="F244" s="11" t="str">
        <f>IF($B244="N/A","N/A",IF(E244&gt;10,"No",IF(E244&lt;-10,"No","Yes")))</f>
        <v>N/A</v>
      </c>
      <c r="G244" s="8">
        <v>0.12870426979999999</v>
      </c>
      <c r="H244" s="11" t="str">
        <f>IF($B244="N/A","N/A",IF(G244&gt;10,"No",IF(G244&lt;-10,"No","Yes")))</f>
        <v>N/A</v>
      </c>
      <c r="I244" s="12">
        <v>-18</v>
      </c>
      <c r="J244" s="12">
        <v>25.47</v>
      </c>
      <c r="K244" s="41" t="s">
        <v>736</v>
      </c>
      <c r="L244" s="9" t="str">
        <f t="shared" si="67"/>
        <v>Yes</v>
      </c>
    </row>
    <row r="245" spans="1:12" x14ac:dyDescent="0.25">
      <c r="A245" s="2" t="s">
        <v>1081</v>
      </c>
      <c r="B245" s="33" t="s">
        <v>213</v>
      </c>
      <c r="C245" s="8">
        <v>1.2464942349999999</v>
      </c>
      <c r="D245" s="11" t="str">
        <f>IF($B245="N/A","N/A",IF(C245&gt;10,"No",IF(C245&lt;-10,"No","Yes")))</f>
        <v>N/A</v>
      </c>
      <c r="E245" s="8">
        <v>0.78705147009999998</v>
      </c>
      <c r="F245" s="11" t="str">
        <f>IF($B245="N/A","N/A",IF(E245&gt;10,"No",IF(E245&lt;-10,"No","Yes")))</f>
        <v>N/A</v>
      </c>
      <c r="G245" s="8">
        <v>1.4799550868</v>
      </c>
      <c r="H245" s="11" t="str">
        <f>IF($B245="N/A","N/A",IF(G245&gt;10,"No",IF(G245&lt;-10,"No","Yes")))</f>
        <v>N/A</v>
      </c>
      <c r="I245" s="12">
        <v>-36.9</v>
      </c>
      <c r="J245" s="12">
        <v>88.04</v>
      </c>
      <c r="K245" s="41" t="s">
        <v>736</v>
      </c>
      <c r="L245" s="9" t="str">
        <f t="shared" si="67"/>
        <v>No</v>
      </c>
    </row>
    <row r="246" spans="1:12" x14ac:dyDescent="0.25">
      <c r="A246" s="2" t="s">
        <v>1082</v>
      </c>
      <c r="B246" s="33" t="s">
        <v>213</v>
      </c>
      <c r="C246" s="8">
        <v>4.0146273500000003E-2</v>
      </c>
      <c r="D246" s="11" t="str">
        <f t="shared" ref="D246:D274" si="68">IF($B246="N/A","N/A",IF(C246&gt;10,"No",IF(C246&lt;-10,"No","Yes")))</f>
        <v>N/A</v>
      </c>
      <c r="E246" s="8">
        <v>4.4193983499999999E-2</v>
      </c>
      <c r="F246" s="11" t="str">
        <f t="shared" ref="F246:F274" si="69">IF($B246="N/A","N/A",IF(E246&gt;10,"No",IF(E246&lt;-10,"No","Yes")))</f>
        <v>N/A</v>
      </c>
      <c r="G246" s="8">
        <v>4.2563351899999997E-2</v>
      </c>
      <c r="H246" s="11" t="str">
        <f t="shared" ref="H246:H274" si="70">IF($B246="N/A","N/A",IF(G246&gt;10,"No",IF(G246&lt;-10,"No","Yes")))</f>
        <v>N/A</v>
      </c>
      <c r="I246" s="12">
        <v>10.08</v>
      </c>
      <c r="J246" s="12">
        <v>-3.69</v>
      </c>
      <c r="K246" s="41" t="s">
        <v>736</v>
      </c>
      <c r="L246" s="9" t="str">
        <f t="shared" si="67"/>
        <v>Yes</v>
      </c>
    </row>
    <row r="247" spans="1:12" x14ac:dyDescent="0.25">
      <c r="A247" s="2" t="s">
        <v>1083</v>
      </c>
      <c r="B247" s="33" t="s">
        <v>213</v>
      </c>
      <c r="C247" s="8">
        <v>29.176826381000001</v>
      </c>
      <c r="D247" s="11" t="str">
        <f t="shared" si="68"/>
        <v>N/A</v>
      </c>
      <c r="E247" s="8">
        <v>23.846352788000001</v>
      </c>
      <c r="F247" s="11" t="str">
        <f t="shared" si="69"/>
        <v>N/A</v>
      </c>
      <c r="G247" s="8">
        <v>29.19002356</v>
      </c>
      <c r="H247" s="11" t="str">
        <f t="shared" si="70"/>
        <v>N/A</v>
      </c>
      <c r="I247" s="12">
        <v>-18.3</v>
      </c>
      <c r="J247" s="12">
        <v>22.41</v>
      </c>
      <c r="K247" s="41" t="s">
        <v>736</v>
      </c>
      <c r="L247" s="9" t="str">
        <f t="shared" si="67"/>
        <v>Yes</v>
      </c>
    </row>
    <row r="248" spans="1:12" x14ac:dyDescent="0.25">
      <c r="A248" s="2" t="s">
        <v>1084</v>
      </c>
      <c r="B248" s="33" t="s">
        <v>213</v>
      </c>
      <c r="C248" s="8">
        <v>49.692284678999997</v>
      </c>
      <c r="D248" s="11" t="str">
        <f t="shared" si="68"/>
        <v>N/A</v>
      </c>
      <c r="E248" s="8">
        <v>37.343230650999999</v>
      </c>
      <c r="F248" s="11" t="str">
        <f t="shared" si="69"/>
        <v>N/A</v>
      </c>
      <c r="G248" s="8">
        <v>50.456665260000001</v>
      </c>
      <c r="H248" s="11" t="str">
        <f t="shared" si="70"/>
        <v>N/A</v>
      </c>
      <c r="I248" s="12">
        <v>-24.9</v>
      </c>
      <c r="J248" s="12">
        <v>35.119999999999997</v>
      </c>
      <c r="K248" s="41" t="s">
        <v>736</v>
      </c>
      <c r="L248" s="9" t="str">
        <f t="shared" si="67"/>
        <v>No</v>
      </c>
    </row>
    <row r="249" spans="1:12" x14ac:dyDescent="0.25">
      <c r="A249" s="6" t="s">
        <v>1085</v>
      </c>
      <c r="B249" s="33" t="s">
        <v>213</v>
      </c>
      <c r="C249" s="34">
        <v>2056859</v>
      </c>
      <c r="D249" s="11" t="str">
        <f t="shared" si="68"/>
        <v>N/A</v>
      </c>
      <c r="E249" s="34">
        <v>2050795</v>
      </c>
      <c r="F249" s="11" t="str">
        <f t="shared" si="69"/>
        <v>N/A</v>
      </c>
      <c r="G249" s="34">
        <v>2030564</v>
      </c>
      <c r="H249" s="11" t="str">
        <f t="shared" si="70"/>
        <v>N/A</v>
      </c>
      <c r="I249" s="12">
        <v>-0.29499999999999998</v>
      </c>
      <c r="J249" s="12">
        <v>-0.98599999999999999</v>
      </c>
      <c r="K249" s="41" t="s">
        <v>736</v>
      </c>
      <c r="L249" s="9" t="str">
        <f t="shared" si="67"/>
        <v>Yes</v>
      </c>
    </row>
    <row r="250" spans="1:12" x14ac:dyDescent="0.25">
      <c r="A250" s="2" t="s">
        <v>1086</v>
      </c>
      <c r="B250" s="33" t="s">
        <v>213</v>
      </c>
      <c r="C250" s="8">
        <v>79.828712791000001</v>
      </c>
      <c r="D250" s="11" t="str">
        <f t="shared" si="68"/>
        <v>N/A</v>
      </c>
      <c r="E250" s="8">
        <v>79.517568503000007</v>
      </c>
      <c r="F250" s="11" t="str">
        <f t="shared" si="69"/>
        <v>N/A</v>
      </c>
      <c r="G250" s="8">
        <v>80.575308086000007</v>
      </c>
      <c r="H250" s="11" t="str">
        <f t="shared" si="70"/>
        <v>N/A</v>
      </c>
      <c r="I250" s="12">
        <v>-0.39</v>
      </c>
      <c r="J250" s="12">
        <v>1.33</v>
      </c>
      <c r="K250" s="41" t="s">
        <v>736</v>
      </c>
      <c r="L250" s="9" t="str">
        <f t="shared" si="67"/>
        <v>Yes</v>
      </c>
    </row>
    <row r="251" spans="1:12" x14ac:dyDescent="0.25">
      <c r="A251" s="2" t="s">
        <v>1087</v>
      </c>
      <c r="B251" s="33" t="s">
        <v>213</v>
      </c>
      <c r="C251" s="8">
        <v>90.446773910999994</v>
      </c>
      <c r="D251" s="11" t="str">
        <f t="shared" si="68"/>
        <v>N/A</v>
      </c>
      <c r="E251" s="8">
        <v>90.407937975999999</v>
      </c>
      <c r="F251" s="11" t="str">
        <f t="shared" si="69"/>
        <v>N/A</v>
      </c>
      <c r="G251" s="8">
        <v>91.113932969999993</v>
      </c>
      <c r="H251" s="11" t="str">
        <f t="shared" si="70"/>
        <v>N/A</v>
      </c>
      <c r="I251" s="12">
        <v>-4.2999999999999997E-2</v>
      </c>
      <c r="J251" s="12">
        <v>0.78090000000000004</v>
      </c>
      <c r="K251" s="41" t="s">
        <v>736</v>
      </c>
      <c r="L251" s="9" t="str">
        <f t="shared" si="67"/>
        <v>Yes</v>
      </c>
    </row>
    <row r="252" spans="1:12" x14ac:dyDescent="0.25">
      <c r="A252" s="2" t="s">
        <v>1088</v>
      </c>
      <c r="B252" s="33" t="s">
        <v>213</v>
      </c>
      <c r="C252" s="8">
        <v>98.926969056999994</v>
      </c>
      <c r="D252" s="11" t="str">
        <f t="shared" si="68"/>
        <v>N/A</v>
      </c>
      <c r="E252" s="8">
        <v>99.009084035000001</v>
      </c>
      <c r="F252" s="11" t="str">
        <f t="shared" si="69"/>
        <v>N/A</v>
      </c>
      <c r="G252" s="8">
        <v>99.110495154000006</v>
      </c>
      <c r="H252" s="11" t="str">
        <f t="shared" si="70"/>
        <v>N/A</v>
      </c>
      <c r="I252" s="12">
        <v>8.3000000000000004E-2</v>
      </c>
      <c r="J252" s="12">
        <v>0.1024</v>
      </c>
      <c r="K252" s="41" t="s">
        <v>736</v>
      </c>
      <c r="L252" s="9" t="str">
        <f t="shared" si="67"/>
        <v>Yes</v>
      </c>
    </row>
    <row r="253" spans="1:12" x14ac:dyDescent="0.25">
      <c r="A253" s="2" t="s">
        <v>1089</v>
      </c>
      <c r="B253" s="33" t="s">
        <v>213</v>
      </c>
      <c r="C253" s="8">
        <v>66.592451928000003</v>
      </c>
      <c r="D253" s="11" t="str">
        <f t="shared" si="68"/>
        <v>N/A</v>
      </c>
      <c r="E253" s="8">
        <v>72.583406199999999</v>
      </c>
      <c r="F253" s="11" t="str">
        <f t="shared" si="69"/>
        <v>N/A</v>
      </c>
      <c r="G253" s="8">
        <v>69.181691998000005</v>
      </c>
      <c r="H253" s="11" t="str">
        <f t="shared" si="70"/>
        <v>N/A</v>
      </c>
      <c r="I253" s="12">
        <v>8.9960000000000004</v>
      </c>
      <c r="J253" s="12">
        <v>-4.6900000000000004</v>
      </c>
      <c r="K253" s="41" t="s">
        <v>736</v>
      </c>
      <c r="L253" s="9" t="str">
        <f t="shared" si="67"/>
        <v>Yes</v>
      </c>
    </row>
    <row r="254" spans="1:12" x14ac:dyDescent="0.25">
      <c r="A254" s="2" t="s">
        <v>1090</v>
      </c>
      <c r="B254" s="33" t="s">
        <v>213</v>
      </c>
      <c r="C254" s="8">
        <v>77.593165111999994</v>
      </c>
      <c r="D254" s="11" t="str">
        <f t="shared" si="68"/>
        <v>N/A</v>
      </c>
      <c r="E254" s="8">
        <v>77.718689581000007</v>
      </c>
      <c r="F254" s="11" t="str">
        <f t="shared" si="69"/>
        <v>N/A</v>
      </c>
      <c r="G254" s="8">
        <v>78.981997120000003</v>
      </c>
      <c r="H254" s="11" t="str">
        <f t="shared" si="70"/>
        <v>N/A</v>
      </c>
      <c r="I254" s="12">
        <v>0.1618</v>
      </c>
      <c r="J254" s="12">
        <v>1.625</v>
      </c>
      <c r="K254" s="41" t="s">
        <v>736</v>
      </c>
      <c r="L254" s="9" t="str">
        <f t="shared" si="67"/>
        <v>Yes</v>
      </c>
    </row>
    <row r="255" spans="1:12" x14ac:dyDescent="0.25">
      <c r="A255" s="2" t="s">
        <v>1091</v>
      </c>
      <c r="B255" s="33" t="s">
        <v>213</v>
      </c>
      <c r="C255" s="8">
        <v>99.481345098999995</v>
      </c>
      <c r="D255" s="11" t="str">
        <f t="shared" si="68"/>
        <v>N/A</v>
      </c>
      <c r="E255" s="8">
        <v>99.639993270999994</v>
      </c>
      <c r="F255" s="11" t="str">
        <f t="shared" si="69"/>
        <v>N/A</v>
      </c>
      <c r="G255" s="8">
        <v>99.874911600999994</v>
      </c>
      <c r="H255" s="11" t="str">
        <f t="shared" si="70"/>
        <v>N/A</v>
      </c>
      <c r="I255" s="12">
        <v>0.1595</v>
      </c>
      <c r="J255" s="12">
        <v>0.23580000000000001</v>
      </c>
      <c r="K255" s="41" t="s">
        <v>736</v>
      </c>
      <c r="L255" s="9" t="str">
        <f>IF(J255="Div by 0", "N/A", IF(OR(J255="N/A",K255="N/A"),"N/A", IF(J255&gt;VALUE(MID(K255,1,2)), "No", IF(J255&lt;-1*VALUE(MID(K255,1,2)), "No", "Yes"))))</f>
        <v>Yes</v>
      </c>
    </row>
    <row r="256" spans="1:12" x14ac:dyDescent="0.25">
      <c r="A256" s="6" t="s">
        <v>1092</v>
      </c>
      <c r="B256" s="33" t="s">
        <v>213</v>
      </c>
      <c r="C256" s="34">
        <v>8098</v>
      </c>
      <c r="D256" s="11" t="str">
        <f t="shared" si="68"/>
        <v>N/A</v>
      </c>
      <c r="E256" s="34">
        <v>8141</v>
      </c>
      <c r="F256" s="11" t="str">
        <f t="shared" si="69"/>
        <v>N/A</v>
      </c>
      <c r="G256" s="34">
        <v>8140</v>
      </c>
      <c r="H256" s="11" t="str">
        <f t="shared" si="70"/>
        <v>N/A</v>
      </c>
      <c r="I256" s="12">
        <v>0.53100000000000003</v>
      </c>
      <c r="J256" s="12">
        <v>-1.2E-2</v>
      </c>
      <c r="K256" s="41" t="s">
        <v>736</v>
      </c>
      <c r="L256" s="9" t="str">
        <f t="shared" si="67"/>
        <v>Yes</v>
      </c>
    </row>
    <row r="257" spans="1:12" x14ac:dyDescent="0.25">
      <c r="A257" s="2" t="s">
        <v>1093</v>
      </c>
      <c r="B257" s="33" t="s">
        <v>213</v>
      </c>
      <c r="C257" s="8">
        <v>0.66753609940000003</v>
      </c>
      <c r="D257" s="11" t="str">
        <f t="shared" si="68"/>
        <v>N/A</v>
      </c>
      <c r="E257" s="8">
        <v>0.69189457590000003</v>
      </c>
      <c r="F257" s="11" t="str">
        <f t="shared" si="69"/>
        <v>N/A</v>
      </c>
      <c r="G257" s="8">
        <v>0.70529939829999999</v>
      </c>
      <c r="H257" s="11" t="str">
        <f t="shared" si="70"/>
        <v>N/A</v>
      </c>
      <c r="I257" s="12">
        <v>3.649</v>
      </c>
      <c r="J257" s="12">
        <v>1.9370000000000001</v>
      </c>
      <c r="K257" s="41" t="s">
        <v>736</v>
      </c>
      <c r="L257" s="9" t="str">
        <f t="shared" si="67"/>
        <v>Yes</v>
      </c>
    </row>
    <row r="258" spans="1:12" x14ac:dyDescent="0.25">
      <c r="A258" s="2" t="s">
        <v>1094</v>
      </c>
      <c r="B258" s="33" t="s">
        <v>213</v>
      </c>
      <c r="C258" s="8">
        <v>1.2944161772</v>
      </c>
      <c r="D258" s="11" t="str">
        <f t="shared" si="68"/>
        <v>N/A</v>
      </c>
      <c r="E258" s="8">
        <v>1.2516162663999999</v>
      </c>
      <c r="F258" s="11" t="str">
        <f t="shared" si="69"/>
        <v>N/A</v>
      </c>
      <c r="G258" s="8">
        <v>1.2358727528</v>
      </c>
      <c r="H258" s="11" t="str">
        <f t="shared" si="70"/>
        <v>N/A</v>
      </c>
      <c r="I258" s="12">
        <v>-3.31</v>
      </c>
      <c r="J258" s="12">
        <v>-1.26</v>
      </c>
      <c r="K258" s="41" t="s">
        <v>736</v>
      </c>
      <c r="L258" s="9" t="str">
        <f t="shared" si="67"/>
        <v>Yes</v>
      </c>
    </row>
    <row r="259" spans="1:12" x14ac:dyDescent="0.25">
      <c r="A259" s="2" t="s">
        <v>1095</v>
      </c>
      <c r="B259" s="33" t="s">
        <v>213</v>
      </c>
      <c r="C259" s="8">
        <v>6.0471374000000003E-3</v>
      </c>
      <c r="D259" s="11" t="str">
        <f t="shared" si="68"/>
        <v>N/A</v>
      </c>
      <c r="E259" s="8">
        <v>8.3449140000000002E-3</v>
      </c>
      <c r="F259" s="11" t="str">
        <f t="shared" si="69"/>
        <v>N/A</v>
      </c>
      <c r="G259" s="8">
        <v>7.9590007999999993E-3</v>
      </c>
      <c r="H259" s="11" t="str">
        <f t="shared" si="70"/>
        <v>N/A</v>
      </c>
      <c r="I259" s="12">
        <v>38</v>
      </c>
      <c r="J259" s="12">
        <v>-4.62</v>
      </c>
      <c r="K259" s="41" t="s">
        <v>736</v>
      </c>
      <c r="L259" s="9" t="str">
        <f t="shared" si="67"/>
        <v>Yes</v>
      </c>
    </row>
    <row r="260" spans="1:12" x14ac:dyDescent="0.25">
      <c r="A260" s="2" t="s">
        <v>1096</v>
      </c>
      <c r="B260" s="33" t="s">
        <v>213</v>
      </c>
      <c r="C260" s="8">
        <v>0.33549128610000001</v>
      </c>
      <c r="D260" s="11" t="str">
        <f t="shared" si="68"/>
        <v>N/A</v>
      </c>
      <c r="E260" s="8">
        <v>0.36699959360000001</v>
      </c>
      <c r="F260" s="11" t="str">
        <f t="shared" si="69"/>
        <v>N/A</v>
      </c>
      <c r="G260" s="8">
        <v>0.35884485150000001</v>
      </c>
      <c r="H260" s="11" t="str">
        <f t="shared" si="70"/>
        <v>N/A</v>
      </c>
      <c r="I260" s="12">
        <v>9.3919999999999995</v>
      </c>
      <c r="J260" s="12">
        <v>-2.2200000000000002</v>
      </c>
      <c r="K260" s="41" t="s">
        <v>736</v>
      </c>
      <c r="L260" s="9" t="str">
        <f t="shared" si="67"/>
        <v>Yes</v>
      </c>
    </row>
    <row r="261" spans="1:12" x14ac:dyDescent="0.25">
      <c r="A261" s="2" t="s">
        <v>1097</v>
      </c>
      <c r="B261" s="33" t="s">
        <v>213</v>
      </c>
      <c r="C261" s="8">
        <v>19.301061991000001</v>
      </c>
      <c r="D261" s="11" t="str">
        <f t="shared" si="68"/>
        <v>N/A</v>
      </c>
      <c r="E261" s="8">
        <v>20.624001965000001</v>
      </c>
      <c r="F261" s="11" t="str">
        <f t="shared" si="69"/>
        <v>N/A</v>
      </c>
      <c r="G261" s="8">
        <v>24.312039312</v>
      </c>
      <c r="H261" s="11" t="str">
        <f t="shared" si="70"/>
        <v>N/A</v>
      </c>
      <c r="I261" s="12">
        <v>6.8540000000000001</v>
      </c>
      <c r="J261" s="12">
        <v>17.88</v>
      </c>
      <c r="K261" s="41" t="s">
        <v>736</v>
      </c>
      <c r="L261" s="9" t="str">
        <f t="shared" si="67"/>
        <v>Yes</v>
      </c>
    </row>
    <row r="262" spans="1:12" x14ac:dyDescent="0.25">
      <c r="A262" s="2" t="s">
        <v>1098</v>
      </c>
      <c r="B262" s="33" t="s">
        <v>213</v>
      </c>
      <c r="C262" s="8">
        <v>100</v>
      </c>
      <c r="D262" s="11" t="str">
        <f t="shared" si="68"/>
        <v>N/A</v>
      </c>
      <c r="E262" s="8">
        <v>100</v>
      </c>
      <c r="F262" s="11" t="str">
        <f t="shared" si="69"/>
        <v>N/A</v>
      </c>
      <c r="G262" s="8">
        <v>100</v>
      </c>
      <c r="H262" s="11" t="str">
        <f t="shared" si="70"/>
        <v>N/A</v>
      </c>
      <c r="I262" s="12">
        <v>0</v>
      </c>
      <c r="J262" s="12">
        <v>0</v>
      </c>
      <c r="K262" s="41" t="s">
        <v>736</v>
      </c>
      <c r="L262" s="9" t="str">
        <f>IF(J262="Div by 0", "N/A", IF(OR(J262="N/A",K262="N/A"),"N/A", IF(J262&gt;VALUE(MID(K262,1,2)), "No", IF(J262&lt;-1*VALUE(MID(K262,1,2)), "No", "Yes"))))</f>
        <v>Yes</v>
      </c>
    </row>
    <row r="263" spans="1:12" x14ac:dyDescent="0.25">
      <c r="A263" s="2" t="s">
        <v>1099</v>
      </c>
      <c r="B263" s="33" t="s">
        <v>213</v>
      </c>
      <c r="C263" s="34">
        <v>0</v>
      </c>
      <c r="D263" s="11" t="str">
        <f t="shared" si="68"/>
        <v>N/A</v>
      </c>
      <c r="E263" s="34">
        <v>0</v>
      </c>
      <c r="F263" s="11" t="str">
        <f t="shared" si="69"/>
        <v>N/A</v>
      </c>
      <c r="G263" s="34">
        <v>0</v>
      </c>
      <c r="H263" s="11" t="str">
        <f t="shared" si="70"/>
        <v>N/A</v>
      </c>
      <c r="I263" s="12" t="s">
        <v>1744</v>
      </c>
      <c r="J263" s="12" t="s">
        <v>1744</v>
      </c>
      <c r="K263" s="41" t="s">
        <v>736</v>
      </c>
      <c r="L263" s="9" t="str">
        <f t="shared" si="67"/>
        <v>N/A</v>
      </c>
    </row>
    <row r="264" spans="1:12" x14ac:dyDescent="0.25">
      <c r="A264" s="6" t="s">
        <v>1100</v>
      </c>
      <c r="B264" s="33" t="s">
        <v>213</v>
      </c>
      <c r="C264" s="34">
        <v>0</v>
      </c>
      <c r="D264" s="11" t="str">
        <f t="shared" si="68"/>
        <v>N/A</v>
      </c>
      <c r="E264" s="34">
        <v>0</v>
      </c>
      <c r="F264" s="11" t="str">
        <f t="shared" si="69"/>
        <v>N/A</v>
      </c>
      <c r="G264" s="34">
        <v>0</v>
      </c>
      <c r="H264" s="11" t="str">
        <f t="shared" si="70"/>
        <v>N/A</v>
      </c>
      <c r="I264" s="12" t="s">
        <v>1744</v>
      </c>
      <c r="J264" s="12" t="s">
        <v>1744</v>
      </c>
      <c r="K264" s="41" t="s">
        <v>736</v>
      </c>
      <c r="L264" s="9" t="str">
        <f t="shared" si="67"/>
        <v>N/A</v>
      </c>
    </row>
    <row r="265" spans="1:12" x14ac:dyDescent="0.25">
      <c r="A265" s="2" t="s">
        <v>1101</v>
      </c>
      <c r="B265" s="33" t="s">
        <v>213</v>
      </c>
      <c r="C265" s="8">
        <v>0</v>
      </c>
      <c r="D265" s="11" t="str">
        <f t="shared" si="68"/>
        <v>N/A</v>
      </c>
      <c r="E265" s="8">
        <v>0</v>
      </c>
      <c r="F265" s="11" t="str">
        <f t="shared" si="69"/>
        <v>N/A</v>
      </c>
      <c r="G265" s="8">
        <v>0</v>
      </c>
      <c r="H265" s="11" t="str">
        <f t="shared" si="70"/>
        <v>N/A</v>
      </c>
      <c r="I265" s="12" t="s">
        <v>1744</v>
      </c>
      <c r="J265" s="12" t="s">
        <v>1744</v>
      </c>
      <c r="K265" s="41" t="s">
        <v>736</v>
      </c>
      <c r="L265" s="9" t="str">
        <f t="shared" si="67"/>
        <v>N/A</v>
      </c>
    </row>
    <row r="266" spans="1:12" x14ac:dyDescent="0.25">
      <c r="A266" s="2" t="s">
        <v>1102</v>
      </c>
      <c r="B266" s="33" t="s">
        <v>213</v>
      </c>
      <c r="C266" s="8">
        <v>0</v>
      </c>
      <c r="D266" s="11" t="str">
        <f t="shared" si="68"/>
        <v>N/A</v>
      </c>
      <c r="E266" s="8">
        <v>0</v>
      </c>
      <c r="F266" s="11" t="str">
        <f t="shared" si="69"/>
        <v>N/A</v>
      </c>
      <c r="G266" s="8">
        <v>0</v>
      </c>
      <c r="H266" s="11" t="str">
        <f t="shared" si="70"/>
        <v>N/A</v>
      </c>
      <c r="I266" s="12" t="s">
        <v>1744</v>
      </c>
      <c r="J266" s="12" t="s">
        <v>1744</v>
      </c>
      <c r="K266" s="41" t="s">
        <v>736</v>
      </c>
      <c r="L266" s="9" t="str">
        <f t="shared" si="67"/>
        <v>N/A</v>
      </c>
    </row>
    <row r="267" spans="1:12" x14ac:dyDescent="0.25">
      <c r="A267" s="2" t="s">
        <v>1103</v>
      </c>
      <c r="B267" s="33" t="s">
        <v>213</v>
      </c>
      <c r="C267" s="8">
        <v>0</v>
      </c>
      <c r="D267" s="11" t="str">
        <f t="shared" si="68"/>
        <v>N/A</v>
      </c>
      <c r="E267" s="8">
        <v>0</v>
      </c>
      <c r="F267" s="11" t="str">
        <f t="shared" si="69"/>
        <v>N/A</v>
      </c>
      <c r="G267" s="8">
        <v>0</v>
      </c>
      <c r="H267" s="11" t="str">
        <f t="shared" si="70"/>
        <v>N/A</v>
      </c>
      <c r="I267" s="12" t="s">
        <v>1744</v>
      </c>
      <c r="J267" s="12" t="s">
        <v>1744</v>
      </c>
      <c r="K267" s="41" t="s">
        <v>736</v>
      </c>
      <c r="L267" s="9" t="str">
        <f t="shared" si="67"/>
        <v>N/A</v>
      </c>
    </row>
    <row r="268" spans="1:12" x14ac:dyDescent="0.25">
      <c r="A268" s="2" t="s">
        <v>1104</v>
      </c>
      <c r="B268" s="33" t="s">
        <v>213</v>
      </c>
      <c r="C268" s="8">
        <v>0</v>
      </c>
      <c r="D268" s="11" t="str">
        <f t="shared" si="68"/>
        <v>N/A</v>
      </c>
      <c r="E268" s="8">
        <v>0</v>
      </c>
      <c r="F268" s="11" t="str">
        <f t="shared" si="69"/>
        <v>N/A</v>
      </c>
      <c r="G268" s="8">
        <v>0</v>
      </c>
      <c r="H268" s="11" t="str">
        <f t="shared" si="70"/>
        <v>N/A</v>
      </c>
      <c r="I268" s="12" t="s">
        <v>1744</v>
      </c>
      <c r="J268" s="12" t="s">
        <v>1744</v>
      </c>
      <c r="K268" s="41" t="s">
        <v>736</v>
      </c>
      <c r="L268" s="9" t="str">
        <f t="shared" si="67"/>
        <v>N/A</v>
      </c>
    </row>
    <row r="269" spans="1:12" x14ac:dyDescent="0.25">
      <c r="A269" s="2" t="s">
        <v>1105</v>
      </c>
      <c r="B269" s="33" t="s">
        <v>213</v>
      </c>
      <c r="C269" s="8" t="s">
        <v>1744</v>
      </c>
      <c r="D269" s="11" t="str">
        <f t="shared" si="68"/>
        <v>N/A</v>
      </c>
      <c r="E269" s="8" t="s">
        <v>1744</v>
      </c>
      <c r="F269" s="11" t="str">
        <f t="shared" si="69"/>
        <v>N/A</v>
      </c>
      <c r="G269" s="8" t="s">
        <v>1744</v>
      </c>
      <c r="H269" s="11" t="str">
        <f t="shared" si="70"/>
        <v>N/A</v>
      </c>
      <c r="I269" s="12" t="s">
        <v>1744</v>
      </c>
      <c r="J269" s="12" t="s">
        <v>1744</v>
      </c>
      <c r="K269" s="41" t="s">
        <v>736</v>
      </c>
      <c r="L269" s="9" t="str">
        <f t="shared" si="67"/>
        <v>N/A</v>
      </c>
    </row>
    <row r="270" spans="1:12" x14ac:dyDescent="0.25">
      <c r="A270" s="2" t="s">
        <v>1106</v>
      </c>
      <c r="B270" s="33" t="s">
        <v>213</v>
      </c>
      <c r="C270" s="34">
        <v>0</v>
      </c>
      <c r="D270" s="11" t="str">
        <f t="shared" si="68"/>
        <v>N/A</v>
      </c>
      <c r="E270" s="34">
        <v>0</v>
      </c>
      <c r="F270" s="11" t="str">
        <f t="shared" si="69"/>
        <v>N/A</v>
      </c>
      <c r="G270" s="34">
        <v>0</v>
      </c>
      <c r="H270" s="11" t="str">
        <f t="shared" si="70"/>
        <v>N/A</v>
      </c>
      <c r="I270" s="12" t="s">
        <v>1744</v>
      </c>
      <c r="J270" s="12" t="s">
        <v>1744</v>
      </c>
      <c r="K270" s="41" t="s">
        <v>736</v>
      </c>
      <c r="L270" s="9" t="str">
        <f t="shared" si="67"/>
        <v>N/A</v>
      </c>
    </row>
    <row r="271" spans="1:12" x14ac:dyDescent="0.25">
      <c r="A271" s="2" t="s">
        <v>1107</v>
      </c>
      <c r="B271" s="33" t="s">
        <v>213</v>
      </c>
      <c r="C271" s="34">
        <v>0</v>
      </c>
      <c r="D271" s="11" t="str">
        <f t="shared" si="68"/>
        <v>N/A</v>
      </c>
      <c r="E271" s="34">
        <v>0</v>
      </c>
      <c r="F271" s="11" t="str">
        <f t="shared" si="69"/>
        <v>N/A</v>
      </c>
      <c r="G271" s="34">
        <v>0</v>
      </c>
      <c r="H271" s="11" t="str">
        <f t="shared" si="70"/>
        <v>N/A</v>
      </c>
      <c r="I271" s="12" t="s">
        <v>1744</v>
      </c>
      <c r="J271" s="12" t="s">
        <v>1744</v>
      </c>
      <c r="K271" s="41" t="s">
        <v>736</v>
      </c>
      <c r="L271" s="9" t="str">
        <f t="shared" si="67"/>
        <v>N/A</v>
      </c>
    </row>
    <row r="272" spans="1:12" x14ac:dyDescent="0.25">
      <c r="A272" s="2" t="s">
        <v>1108</v>
      </c>
      <c r="B272" s="33" t="s">
        <v>213</v>
      </c>
      <c r="C272" s="34">
        <v>0</v>
      </c>
      <c r="D272" s="11" t="str">
        <f t="shared" si="68"/>
        <v>N/A</v>
      </c>
      <c r="E272" s="34">
        <v>0</v>
      </c>
      <c r="F272" s="11" t="str">
        <f t="shared" si="69"/>
        <v>N/A</v>
      </c>
      <c r="G272" s="34">
        <v>0</v>
      </c>
      <c r="H272" s="11" t="str">
        <f t="shared" si="70"/>
        <v>N/A</v>
      </c>
      <c r="I272" s="12" t="s">
        <v>1744</v>
      </c>
      <c r="J272" s="12" t="s">
        <v>1744</v>
      </c>
      <c r="K272" s="41" t="s">
        <v>736</v>
      </c>
      <c r="L272" s="9" t="str">
        <f t="shared" si="67"/>
        <v>N/A</v>
      </c>
    </row>
    <row r="273" spans="1:12" x14ac:dyDescent="0.25">
      <c r="A273" s="2" t="s">
        <v>1109</v>
      </c>
      <c r="B273" s="33" t="s">
        <v>213</v>
      </c>
      <c r="C273" s="34">
        <v>96215</v>
      </c>
      <c r="D273" s="11" t="str">
        <f t="shared" si="68"/>
        <v>N/A</v>
      </c>
      <c r="E273" s="34">
        <v>94435</v>
      </c>
      <c r="F273" s="11" t="str">
        <f t="shared" si="69"/>
        <v>N/A</v>
      </c>
      <c r="G273" s="34">
        <v>91032</v>
      </c>
      <c r="H273" s="11" t="str">
        <f t="shared" si="70"/>
        <v>N/A</v>
      </c>
      <c r="I273" s="12">
        <v>-1.85</v>
      </c>
      <c r="J273" s="12">
        <v>-3.6</v>
      </c>
      <c r="K273" s="41" t="s">
        <v>736</v>
      </c>
      <c r="L273" s="9" t="str">
        <f t="shared" si="67"/>
        <v>Yes</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1744</v>
      </c>
      <c r="J274" s="12" t="s">
        <v>1744</v>
      </c>
      <c r="K274" s="41" t="s">
        <v>736</v>
      </c>
      <c r="L274" s="9" t="str">
        <f t="shared" si="67"/>
        <v>N/A</v>
      </c>
    </row>
    <row r="275" spans="1:12" x14ac:dyDescent="0.25">
      <c r="A275" s="2" t="s">
        <v>154</v>
      </c>
      <c r="B275" s="41"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1744</v>
      </c>
      <c r="J275" s="12" t="s">
        <v>1744</v>
      </c>
      <c r="K275" s="41" t="s">
        <v>736</v>
      </c>
      <c r="L275" s="9" t="str">
        <f t="shared" si="67"/>
        <v>N/A</v>
      </c>
    </row>
    <row r="276" spans="1:12" x14ac:dyDescent="0.25">
      <c r="A276" s="2" t="s">
        <v>155</v>
      </c>
      <c r="B276" s="41" t="s">
        <v>217</v>
      </c>
      <c r="C276" s="1">
        <v>0</v>
      </c>
      <c r="D276" s="11" t="str">
        <f t="shared" si="71"/>
        <v>Yes</v>
      </c>
      <c r="E276" s="1">
        <v>0</v>
      </c>
      <c r="F276" s="11" t="str">
        <f t="shared" si="72"/>
        <v>Yes</v>
      </c>
      <c r="G276" s="1">
        <v>0</v>
      </c>
      <c r="H276" s="11" t="str">
        <f t="shared" si="73"/>
        <v>Yes</v>
      </c>
      <c r="I276" s="12" t="s">
        <v>1744</v>
      </c>
      <c r="J276" s="12" t="s">
        <v>1744</v>
      </c>
      <c r="K276" s="41" t="s">
        <v>736</v>
      </c>
      <c r="L276" s="9" t="str">
        <f t="shared" si="67"/>
        <v>N/A</v>
      </c>
    </row>
    <row r="277" spans="1:12" x14ac:dyDescent="0.25">
      <c r="A277" s="18" t="s">
        <v>690</v>
      </c>
      <c r="B277" s="1" t="s">
        <v>213</v>
      </c>
      <c r="C277" s="1">
        <v>2127457</v>
      </c>
      <c r="D277" s="11" t="str">
        <f t="shared" ref="D277:D284" si="74">IF($B277="N/A","N/A",IF(C277&gt;10,"No",IF(C277&lt;-10,"No","Yes")))</f>
        <v>N/A</v>
      </c>
      <c r="E277" s="1">
        <v>2113900</v>
      </c>
      <c r="F277" s="11" t="str">
        <f t="shared" ref="F277:F278" si="75">IF($B277="N/A","N/A",IF(E277&gt;10,"No",IF(E277&lt;-10,"No","Yes")))</f>
        <v>N/A</v>
      </c>
      <c r="G277" s="1">
        <v>2079518</v>
      </c>
      <c r="H277" s="11" t="str">
        <f t="shared" ref="H277:H278" si="76">IF($B277="N/A","N/A",IF(G277&gt;10,"No",IF(G277&lt;-10,"No","Yes")))</f>
        <v>N/A</v>
      </c>
      <c r="I277" s="12">
        <v>-0.63700000000000001</v>
      </c>
      <c r="J277" s="12">
        <v>-1.63</v>
      </c>
      <c r="K277" s="1" t="s">
        <v>213</v>
      </c>
      <c r="L277" s="9" t="str">
        <f t="shared" ref="L277:L278" si="77">IF(J277="Div by 0", "N/A", IF(K277="N/A","N/A", IF(J277&gt;VALUE(MID(K277,1,2)), "No", IF(J277&lt;-1*VALUE(MID(K277,1,2)), "No", "Yes"))))</f>
        <v>N/A</v>
      </c>
    </row>
    <row r="278" spans="1:12" x14ac:dyDescent="0.25">
      <c r="A278" s="18" t="s">
        <v>691</v>
      </c>
      <c r="B278" s="1" t="s">
        <v>213</v>
      </c>
      <c r="C278" s="1">
        <v>1756663.25</v>
      </c>
      <c r="D278" s="11" t="str">
        <f t="shared" si="74"/>
        <v>N/A</v>
      </c>
      <c r="E278" s="1">
        <v>1735115.5</v>
      </c>
      <c r="F278" s="11" t="str">
        <f t="shared" si="75"/>
        <v>N/A</v>
      </c>
      <c r="G278" s="1">
        <v>1709962.25</v>
      </c>
      <c r="H278" s="11" t="str">
        <f t="shared" si="76"/>
        <v>N/A</v>
      </c>
      <c r="I278" s="12">
        <v>-1.23</v>
      </c>
      <c r="J278" s="12">
        <v>-1.45</v>
      </c>
      <c r="K278" s="1" t="s">
        <v>213</v>
      </c>
      <c r="L278" s="9" t="str">
        <f t="shared" si="77"/>
        <v>N/A</v>
      </c>
    </row>
    <row r="279" spans="1:12" x14ac:dyDescent="0.25">
      <c r="A279" s="18" t="s">
        <v>692</v>
      </c>
      <c r="B279" s="1" t="s">
        <v>213</v>
      </c>
      <c r="C279" s="1">
        <v>26591</v>
      </c>
      <c r="D279" s="11" t="str">
        <f t="shared" si="74"/>
        <v>N/A</v>
      </c>
      <c r="E279" s="1">
        <v>25100</v>
      </c>
      <c r="F279" s="11" t="str">
        <f t="shared" ref="F279:F284" si="78">IF($B279="N/A","N/A",IF(E279&gt;10,"No",IF(E279&lt;-10,"No","Yes")))</f>
        <v>N/A</v>
      </c>
      <c r="G279" s="1">
        <v>23326</v>
      </c>
      <c r="H279" s="11" t="str">
        <f t="shared" ref="H279:H284" si="79">IF($B279="N/A","N/A",IF(G279&gt;10,"No",IF(G279&lt;-10,"No","Yes")))</f>
        <v>N/A</v>
      </c>
      <c r="I279" s="12">
        <v>-5.61</v>
      </c>
      <c r="J279" s="12">
        <v>-7.07</v>
      </c>
      <c r="K279" s="1" t="s">
        <v>213</v>
      </c>
      <c r="L279" s="9" t="str">
        <f t="shared" ref="L279:L285" si="80">IF(J279="Div by 0", "N/A", IF(K279="N/A","N/A", IF(J279&gt;VALUE(MID(K279,1,2)), "No", IF(J279&lt;-1*VALUE(MID(K279,1,2)), "No", "Yes"))))</f>
        <v>N/A</v>
      </c>
    </row>
    <row r="280" spans="1:12" x14ac:dyDescent="0.25">
      <c r="A280" s="18" t="s">
        <v>693</v>
      </c>
      <c r="B280" s="1" t="s">
        <v>213</v>
      </c>
      <c r="C280" s="1">
        <v>29318</v>
      </c>
      <c r="D280" s="11" t="str">
        <f t="shared" si="74"/>
        <v>N/A</v>
      </c>
      <c r="E280" s="1">
        <v>27911</v>
      </c>
      <c r="F280" s="11" t="str">
        <f t="shared" si="78"/>
        <v>N/A</v>
      </c>
      <c r="G280" s="1">
        <v>25778</v>
      </c>
      <c r="H280" s="11" t="str">
        <f t="shared" si="79"/>
        <v>N/A</v>
      </c>
      <c r="I280" s="12">
        <v>-4.8</v>
      </c>
      <c r="J280" s="12">
        <v>-7.64</v>
      </c>
      <c r="K280" s="1" t="s">
        <v>213</v>
      </c>
      <c r="L280" s="9" t="str">
        <f t="shared" si="80"/>
        <v>N/A</v>
      </c>
    </row>
    <row r="281" spans="1:12" x14ac:dyDescent="0.25">
      <c r="A281" s="18" t="s">
        <v>694</v>
      </c>
      <c r="B281" s="1" t="s">
        <v>213</v>
      </c>
      <c r="C281" s="1">
        <v>19202.166667000001</v>
      </c>
      <c r="D281" s="11" t="str">
        <f t="shared" si="74"/>
        <v>N/A</v>
      </c>
      <c r="E281" s="1">
        <v>18208.416667000001</v>
      </c>
      <c r="F281" s="11" t="str">
        <f t="shared" si="78"/>
        <v>N/A</v>
      </c>
      <c r="G281" s="1">
        <v>17116.75</v>
      </c>
      <c r="H281" s="11" t="str">
        <f t="shared" si="79"/>
        <v>N/A</v>
      </c>
      <c r="I281" s="12">
        <v>-5.18</v>
      </c>
      <c r="J281" s="12">
        <v>-6</v>
      </c>
      <c r="K281" s="1" t="s">
        <v>213</v>
      </c>
      <c r="L281" s="9" t="str">
        <f t="shared" si="80"/>
        <v>N/A</v>
      </c>
    </row>
    <row r="282" spans="1:12" x14ac:dyDescent="0.25">
      <c r="A282" s="18" t="s">
        <v>695</v>
      </c>
      <c r="B282" s="1" t="s">
        <v>213</v>
      </c>
      <c r="C282" s="1">
        <v>25889</v>
      </c>
      <c r="D282" s="11" t="str">
        <f t="shared" si="74"/>
        <v>N/A</v>
      </c>
      <c r="E282" s="1">
        <v>28908</v>
      </c>
      <c r="F282" s="11" t="str">
        <f t="shared" si="78"/>
        <v>N/A</v>
      </c>
      <c r="G282" s="1">
        <v>31863</v>
      </c>
      <c r="H282" s="11" t="str">
        <f t="shared" si="79"/>
        <v>N/A</v>
      </c>
      <c r="I282" s="12">
        <v>11.66</v>
      </c>
      <c r="J282" s="12">
        <v>10.220000000000001</v>
      </c>
      <c r="K282" s="1" t="s">
        <v>213</v>
      </c>
      <c r="L282" s="9" t="str">
        <f t="shared" si="80"/>
        <v>N/A</v>
      </c>
    </row>
    <row r="283" spans="1:12" x14ac:dyDescent="0.25">
      <c r="A283" s="18" t="s">
        <v>696</v>
      </c>
      <c r="B283" s="1" t="s">
        <v>213</v>
      </c>
      <c r="C283" s="1">
        <v>51358</v>
      </c>
      <c r="D283" s="11" t="str">
        <f t="shared" si="74"/>
        <v>N/A</v>
      </c>
      <c r="E283" s="1">
        <v>57769</v>
      </c>
      <c r="F283" s="11" t="str">
        <f t="shared" si="78"/>
        <v>N/A</v>
      </c>
      <c r="G283" s="1">
        <v>58300</v>
      </c>
      <c r="H283" s="11" t="str">
        <f t="shared" si="79"/>
        <v>N/A</v>
      </c>
      <c r="I283" s="12">
        <v>12.48</v>
      </c>
      <c r="J283" s="12">
        <v>0.91920000000000002</v>
      </c>
      <c r="K283" s="1" t="s">
        <v>213</v>
      </c>
      <c r="L283" s="9" t="str">
        <f t="shared" si="80"/>
        <v>N/A</v>
      </c>
    </row>
    <row r="284" spans="1:12" x14ac:dyDescent="0.25">
      <c r="A284" s="18" t="s">
        <v>697</v>
      </c>
      <c r="B284" s="1" t="s">
        <v>213</v>
      </c>
      <c r="C284" s="1">
        <v>33935.583333000002</v>
      </c>
      <c r="D284" s="11" t="str">
        <f t="shared" si="74"/>
        <v>N/A</v>
      </c>
      <c r="E284" s="1">
        <v>37882</v>
      </c>
      <c r="F284" s="11" t="str">
        <f t="shared" si="78"/>
        <v>N/A</v>
      </c>
      <c r="G284" s="1">
        <v>38982.25</v>
      </c>
      <c r="H284" s="11" t="str">
        <f t="shared" si="79"/>
        <v>N/A</v>
      </c>
      <c r="I284" s="12">
        <v>11.63</v>
      </c>
      <c r="J284" s="12">
        <v>2.9039999999999999</v>
      </c>
      <c r="K284" s="1" t="s">
        <v>213</v>
      </c>
      <c r="L284" s="9" t="str">
        <f t="shared" si="80"/>
        <v>N/A</v>
      </c>
    </row>
    <row r="285" spans="1:12" x14ac:dyDescent="0.25">
      <c r="A285" s="18" t="s">
        <v>402</v>
      </c>
      <c r="B285" s="33" t="s">
        <v>290</v>
      </c>
      <c r="C285" s="8">
        <v>8.3865136800000002</v>
      </c>
      <c r="D285" s="11" t="str">
        <f>IF($B285="N/A","N/A",IF(C285&lt;=40,"Yes","No"))</f>
        <v>Yes</v>
      </c>
      <c r="E285" s="8">
        <v>9.0648822048</v>
      </c>
      <c r="F285" s="11" t="str">
        <f>IF($B285="N/A","N/A",IF(E285&lt;=40,"Yes","No"))</f>
        <v>Yes</v>
      </c>
      <c r="G285" s="8">
        <v>9.8324384373000004</v>
      </c>
      <c r="H285" s="11" t="str">
        <f>IF($B285="N/A","N/A",IF(G285&lt;=40,"Yes","No"))</f>
        <v>Yes</v>
      </c>
      <c r="I285" s="12">
        <v>8.0890000000000004</v>
      </c>
      <c r="J285" s="12">
        <v>8.4670000000000005</v>
      </c>
      <c r="K285" s="41" t="s">
        <v>738</v>
      </c>
      <c r="L285" s="9" t="str">
        <f t="shared" si="80"/>
        <v>Yes</v>
      </c>
    </row>
    <row r="286" spans="1:12" x14ac:dyDescent="0.25">
      <c r="A286" s="18" t="s">
        <v>698</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1744</v>
      </c>
      <c r="J286" s="12" t="s">
        <v>1744</v>
      </c>
      <c r="K286" s="1" t="s">
        <v>213</v>
      </c>
      <c r="L286" s="9" t="str">
        <f t="shared" ref="L286:L287" si="84">IF(J286="Div by 0", "N/A", IF(K286="N/A","N/A", IF(J286&gt;VALUE(MID(K286,1,2)), "No", IF(J286&lt;-1*VALUE(MID(K286,1,2)), "No", "Yes"))))</f>
        <v>N/A</v>
      </c>
    </row>
    <row r="287" spans="1:12" x14ac:dyDescent="0.25">
      <c r="A287" s="18" t="s">
        <v>699</v>
      </c>
      <c r="B287" s="1" t="s">
        <v>213</v>
      </c>
      <c r="C287" s="1">
        <v>0</v>
      </c>
      <c r="D287" s="11" t="str">
        <f t="shared" si="81"/>
        <v>N/A</v>
      </c>
      <c r="E287" s="1">
        <v>0</v>
      </c>
      <c r="F287" s="11" t="str">
        <f t="shared" si="82"/>
        <v>N/A</v>
      </c>
      <c r="G287" s="1">
        <v>0</v>
      </c>
      <c r="H287" s="11" t="str">
        <f t="shared" si="83"/>
        <v>N/A</v>
      </c>
      <c r="I287" s="12" t="s">
        <v>1744</v>
      </c>
      <c r="J287" s="12" t="s">
        <v>1744</v>
      </c>
      <c r="K287" s="1" t="s">
        <v>213</v>
      </c>
      <c r="L287" s="9" t="str">
        <f t="shared" si="84"/>
        <v>N/A</v>
      </c>
    </row>
    <row r="288" spans="1:12" x14ac:dyDescent="0.25">
      <c r="A288" s="18" t="s">
        <v>700</v>
      </c>
      <c r="B288" s="1" t="s">
        <v>213</v>
      </c>
      <c r="C288" s="1">
        <v>91424</v>
      </c>
      <c r="D288" s="11" t="str">
        <f t="shared" si="81"/>
        <v>N/A</v>
      </c>
      <c r="E288" s="1">
        <v>44977</v>
      </c>
      <c r="F288" s="11" t="str">
        <f t="shared" ref="F288:F289" si="85">IF($B288="N/A","N/A",IF(E288&gt;10,"No",IF(E288&lt;-10,"No","Yes")))</f>
        <v>N/A</v>
      </c>
      <c r="G288" s="1">
        <v>85950</v>
      </c>
      <c r="H288" s="11" t="str">
        <f t="shared" ref="H288:H289" si="86">IF($B288="N/A","N/A",IF(G288&gt;10,"No",IF(G288&lt;-10,"No","Yes")))</f>
        <v>N/A</v>
      </c>
      <c r="I288" s="12">
        <v>-50.8</v>
      </c>
      <c r="J288" s="12">
        <v>91.1</v>
      </c>
      <c r="K288" s="1" t="s">
        <v>213</v>
      </c>
      <c r="L288" s="9" t="str">
        <f t="shared" ref="L288:L289" si="87">IF(J288="Div by 0", "N/A", IF(K288="N/A","N/A", IF(J288&gt;VALUE(MID(K288,1,2)), "No", IF(J288&lt;-1*VALUE(MID(K288,1,2)), "No", "Yes"))))</f>
        <v>N/A</v>
      </c>
    </row>
    <row r="289" spans="1:12" x14ac:dyDescent="0.25">
      <c r="A289" s="18" t="s">
        <v>712</v>
      </c>
      <c r="B289" s="1" t="s">
        <v>213</v>
      </c>
      <c r="C289" s="1">
        <v>71986.5</v>
      </c>
      <c r="D289" s="11" t="str">
        <f t="shared" si="81"/>
        <v>N/A</v>
      </c>
      <c r="E289" s="1">
        <v>36763.25</v>
      </c>
      <c r="F289" s="11" t="str">
        <f t="shared" si="85"/>
        <v>N/A</v>
      </c>
      <c r="G289" s="1">
        <v>60801.583333000002</v>
      </c>
      <c r="H289" s="11" t="str">
        <f t="shared" si="86"/>
        <v>N/A</v>
      </c>
      <c r="I289" s="12">
        <v>-48.9</v>
      </c>
      <c r="J289" s="12">
        <v>65.39</v>
      </c>
      <c r="K289" s="1" t="s">
        <v>213</v>
      </c>
      <c r="L289" s="9" t="str">
        <f t="shared" si="87"/>
        <v>N/A</v>
      </c>
    </row>
    <row r="290" spans="1:12" x14ac:dyDescent="0.25">
      <c r="A290" s="18" t="s">
        <v>701</v>
      </c>
      <c r="B290" s="1" t="s">
        <v>213</v>
      </c>
      <c r="C290" s="1">
        <v>80302</v>
      </c>
      <c r="D290" s="11" t="str">
        <f t="shared" si="81"/>
        <v>N/A</v>
      </c>
      <c r="E290" s="1">
        <v>77795</v>
      </c>
      <c r="F290" s="11" t="str">
        <f t="shared" ref="F290:F304" si="88">IF($B290="N/A","N/A",IF(E290&gt;10,"No",IF(E290&lt;-10,"No","Yes")))</f>
        <v>N/A</v>
      </c>
      <c r="G290" s="1">
        <v>74241</v>
      </c>
      <c r="H290" s="11" t="str">
        <f t="shared" ref="H290:H304" si="89">IF($B290="N/A","N/A",IF(G290&gt;10,"No",IF(G290&lt;-10,"No","Yes")))</f>
        <v>N/A</v>
      </c>
      <c r="I290" s="12">
        <v>-3.12</v>
      </c>
      <c r="J290" s="12">
        <v>-4.57</v>
      </c>
      <c r="K290" s="1" t="s">
        <v>213</v>
      </c>
      <c r="L290" s="9" t="str">
        <f t="shared" ref="L290:L301" si="90">IF(J290="Div by 0", "N/A", IF(K290="N/A","N/A", IF(J290&gt;VALUE(MID(K290,1,2)), "No", IF(J290&lt;-1*VALUE(MID(K290,1,2)), "No", "Yes"))))</f>
        <v>N/A</v>
      </c>
    </row>
    <row r="291" spans="1:12" x14ac:dyDescent="0.25">
      <c r="A291" s="18" t="s">
        <v>702</v>
      </c>
      <c r="B291" s="1" t="s">
        <v>213</v>
      </c>
      <c r="C291" s="1">
        <v>96203</v>
      </c>
      <c r="D291" s="11" t="str">
        <f t="shared" si="81"/>
        <v>N/A</v>
      </c>
      <c r="E291" s="1">
        <v>94452</v>
      </c>
      <c r="F291" s="11" t="str">
        <f t="shared" si="88"/>
        <v>N/A</v>
      </c>
      <c r="G291" s="1">
        <v>91072</v>
      </c>
      <c r="H291" s="11" t="str">
        <f t="shared" si="89"/>
        <v>N/A</v>
      </c>
      <c r="I291" s="12">
        <v>-1.82</v>
      </c>
      <c r="J291" s="12">
        <v>-3.58</v>
      </c>
      <c r="K291" s="1" t="s">
        <v>213</v>
      </c>
      <c r="L291" s="9" t="str">
        <f t="shared" si="90"/>
        <v>N/A</v>
      </c>
    </row>
    <row r="292" spans="1:12" x14ac:dyDescent="0.25">
      <c r="A292" s="18" t="s">
        <v>720</v>
      </c>
      <c r="B292" s="33" t="s">
        <v>213</v>
      </c>
      <c r="C292" s="13">
        <v>2.0789372E-3</v>
      </c>
      <c r="D292" s="11" t="str">
        <f t="shared" si="81"/>
        <v>N/A</v>
      </c>
      <c r="E292" s="13">
        <v>1.0587388000000001E-3</v>
      </c>
      <c r="F292" s="11" t="str">
        <f t="shared" si="88"/>
        <v>N/A</v>
      </c>
      <c r="G292" s="13">
        <v>2.1960647E-3</v>
      </c>
      <c r="H292" s="11" t="str">
        <f t="shared" si="89"/>
        <v>N/A</v>
      </c>
      <c r="I292" s="12">
        <v>-49.1</v>
      </c>
      <c r="J292" s="12">
        <v>107.4</v>
      </c>
      <c r="K292" s="33" t="s">
        <v>213</v>
      </c>
      <c r="L292" s="9" t="str">
        <f t="shared" si="90"/>
        <v>N/A</v>
      </c>
    </row>
    <row r="293" spans="1:12" x14ac:dyDescent="0.25">
      <c r="A293" s="18" t="s">
        <v>713</v>
      </c>
      <c r="B293" s="1" t="s">
        <v>213</v>
      </c>
      <c r="C293" s="1">
        <v>58929.916666999998</v>
      </c>
      <c r="D293" s="11" t="str">
        <f t="shared" si="81"/>
        <v>N/A</v>
      </c>
      <c r="E293" s="1">
        <v>58846.083333000002</v>
      </c>
      <c r="F293" s="11" t="str">
        <f t="shared" si="88"/>
        <v>N/A</v>
      </c>
      <c r="G293" s="1">
        <v>55940.25</v>
      </c>
      <c r="H293" s="11" t="str">
        <f t="shared" si="89"/>
        <v>N/A</v>
      </c>
      <c r="I293" s="12">
        <v>-0.14199999999999999</v>
      </c>
      <c r="J293" s="12">
        <v>-4.9400000000000004</v>
      </c>
      <c r="K293" s="1" t="s">
        <v>213</v>
      </c>
      <c r="L293" s="9" t="str">
        <f t="shared" si="90"/>
        <v>N/A</v>
      </c>
    </row>
    <row r="294" spans="1:12" x14ac:dyDescent="0.25">
      <c r="A294" s="18" t="s">
        <v>703</v>
      </c>
      <c r="B294" s="1" t="s">
        <v>213</v>
      </c>
      <c r="C294" s="1">
        <v>0</v>
      </c>
      <c r="D294" s="11" t="str">
        <f t="shared" si="81"/>
        <v>N/A</v>
      </c>
      <c r="E294" s="1">
        <v>0</v>
      </c>
      <c r="F294" s="11" t="str">
        <f t="shared" si="88"/>
        <v>N/A</v>
      </c>
      <c r="G294" s="1">
        <v>0</v>
      </c>
      <c r="H294" s="11" t="str">
        <f t="shared" si="89"/>
        <v>N/A</v>
      </c>
      <c r="I294" s="12" t="s">
        <v>1744</v>
      </c>
      <c r="J294" s="12" t="s">
        <v>1744</v>
      </c>
      <c r="K294" s="1" t="s">
        <v>213</v>
      </c>
      <c r="L294" s="9" t="str">
        <f t="shared" si="90"/>
        <v>N/A</v>
      </c>
    </row>
    <row r="295" spans="1:12" x14ac:dyDescent="0.25">
      <c r="A295" s="18" t="s">
        <v>714</v>
      </c>
      <c r="B295" s="1" t="s">
        <v>213</v>
      </c>
      <c r="C295" s="1">
        <v>0</v>
      </c>
      <c r="D295" s="11" t="str">
        <f t="shared" si="81"/>
        <v>N/A</v>
      </c>
      <c r="E295" s="1">
        <v>0</v>
      </c>
      <c r="F295" s="11" t="str">
        <f t="shared" si="88"/>
        <v>N/A</v>
      </c>
      <c r="G295" s="1">
        <v>0</v>
      </c>
      <c r="H295" s="11" t="str">
        <f t="shared" si="89"/>
        <v>N/A</v>
      </c>
      <c r="I295" s="12" t="s">
        <v>1744</v>
      </c>
      <c r="J295" s="12" t="s">
        <v>1744</v>
      </c>
      <c r="K295" s="1" t="s">
        <v>213</v>
      </c>
      <c r="L295" s="9" t="str">
        <f t="shared" si="90"/>
        <v>N/A</v>
      </c>
    </row>
    <row r="296" spans="1:12" x14ac:dyDescent="0.25">
      <c r="A296" s="18" t="s">
        <v>704</v>
      </c>
      <c r="B296" s="1" t="s">
        <v>213</v>
      </c>
      <c r="C296" s="1">
        <v>617</v>
      </c>
      <c r="D296" s="11" t="str">
        <f t="shared" si="81"/>
        <v>N/A</v>
      </c>
      <c r="E296" s="1">
        <v>634</v>
      </c>
      <c r="F296" s="11" t="str">
        <f t="shared" si="88"/>
        <v>N/A</v>
      </c>
      <c r="G296" s="1">
        <v>605</v>
      </c>
      <c r="H296" s="11" t="str">
        <f t="shared" si="89"/>
        <v>N/A</v>
      </c>
      <c r="I296" s="12">
        <v>2.7549999999999999</v>
      </c>
      <c r="J296" s="12">
        <v>-4.57</v>
      </c>
      <c r="K296" s="1" t="s">
        <v>213</v>
      </c>
      <c r="L296" s="9" t="str">
        <f t="shared" si="90"/>
        <v>N/A</v>
      </c>
    </row>
    <row r="297" spans="1:12" x14ac:dyDescent="0.25">
      <c r="A297" s="18" t="s">
        <v>715</v>
      </c>
      <c r="B297" s="1" t="s">
        <v>213</v>
      </c>
      <c r="C297" s="1">
        <v>289.25</v>
      </c>
      <c r="D297" s="11" t="str">
        <f t="shared" si="81"/>
        <v>N/A</v>
      </c>
      <c r="E297" s="1">
        <v>330.08333333000002</v>
      </c>
      <c r="F297" s="11" t="str">
        <f t="shared" si="88"/>
        <v>N/A</v>
      </c>
      <c r="G297" s="1">
        <v>338.25</v>
      </c>
      <c r="H297" s="11" t="str">
        <f t="shared" si="89"/>
        <v>N/A</v>
      </c>
      <c r="I297" s="12">
        <v>14.12</v>
      </c>
      <c r="J297" s="12">
        <v>2.4740000000000002</v>
      </c>
      <c r="K297" s="1" t="s">
        <v>213</v>
      </c>
      <c r="L297" s="9" t="str">
        <f t="shared" si="90"/>
        <v>N/A</v>
      </c>
    </row>
    <row r="298" spans="1:12" x14ac:dyDescent="0.25">
      <c r="A298" s="18" t="s">
        <v>705</v>
      </c>
      <c r="B298" s="1" t="s">
        <v>213</v>
      </c>
      <c r="C298" s="1">
        <v>0</v>
      </c>
      <c r="D298" s="11" t="str">
        <f t="shared" si="81"/>
        <v>N/A</v>
      </c>
      <c r="E298" s="1">
        <v>0</v>
      </c>
      <c r="F298" s="11" t="str">
        <f t="shared" si="88"/>
        <v>N/A</v>
      </c>
      <c r="G298" s="1">
        <v>0</v>
      </c>
      <c r="H298" s="11" t="str">
        <f t="shared" si="89"/>
        <v>N/A</v>
      </c>
      <c r="I298" s="12" t="s">
        <v>1744</v>
      </c>
      <c r="J298" s="12" t="s">
        <v>1744</v>
      </c>
      <c r="K298" s="1" t="s">
        <v>213</v>
      </c>
      <c r="L298" s="9" t="str">
        <f t="shared" si="90"/>
        <v>N/A</v>
      </c>
    </row>
    <row r="299" spans="1:12" x14ac:dyDescent="0.25">
      <c r="A299" s="18" t="s">
        <v>716</v>
      </c>
      <c r="B299" s="1" t="s">
        <v>213</v>
      </c>
      <c r="C299" s="1">
        <v>0</v>
      </c>
      <c r="D299" s="11" t="str">
        <f t="shared" si="81"/>
        <v>N/A</v>
      </c>
      <c r="E299" s="1">
        <v>0</v>
      </c>
      <c r="F299" s="11" t="str">
        <f t="shared" si="88"/>
        <v>N/A</v>
      </c>
      <c r="G299" s="1">
        <v>0</v>
      </c>
      <c r="H299" s="11" t="str">
        <f t="shared" si="89"/>
        <v>N/A</v>
      </c>
      <c r="I299" s="12" t="s">
        <v>1744</v>
      </c>
      <c r="J299" s="12" t="s">
        <v>1744</v>
      </c>
      <c r="K299" s="1" t="s">
        <v>213</v>
      </c>
      <c r="L299" s="9" t="str">
        <f t="shared" si="90"/>
        <v>N/A</v>
      </c>
    </row>
    <row r="300" spans="1:12" x14ac:dyDescent="0.25">
      <c r="A300" s="18" t="s">
        <v>403</v>
      </c>
      <c r="B300" s="1" t="s">
        <v>213</v>
      </c>
      <c r="C300" s="1">
        <v>0</v>
      </c>
      <c r="D300" s="11" t="str">
        <f t="shared" si="81"/>
        <v>N/A</v>
      </c>
      <c r="E300" s="1">
        <v>0</v>
      </c>
      <c r="F300" s="11" t="str">
        <f t="shared" si="88"/>
        <v>N/A</v>
      </c>
      <c r="G300" s="1">
        <v>0</v>
      </c>
      <c r="H300" s="11" t="str">
        <f t="shared" si="89"/>
        <v>N/A</v>
      </c>
      <c r="I300" s="12" t="s">
        <v>1744</v>
      </c>
      <c r="J300" s="12" t="s">
        <v>1744</v>
      </c>
      <c r="K300" s="1" t="s">
        <v>213</v>
      </c>
      <c r="L300" s="9" t="str">
        <f t="shared" si="90"/>
        <v>N/A</v>
      </c>
    </row>
    <row r="301" spans="1:12" x14ac:dyDescent="0.25">
      <c r="A301" s="18" t="s">
        <v>717</v>
      </c>
      <c r="B301" s="1" t="s">
        <v>213</v>
      </c>
      <c r="C301" s="1">
        <v>0</v>
      </c>
      <c r="D301" s="11" t="str">
        <f t="shared" si="81"/>
        <v>N/A</v>
      </c>
      <c r="E301" s="1">
        <v>0</v>
      </c>
      <c r="F301" s="11" t="str">
        <f t="shared" si="88"/>
        <v>N/A</v>
      </c>
      <c r="G301" s="1">
        <v>0</v>
      </c>
      <c r="H301" s="11" t="str">
        <f t="shared" si="89"/>
        <v>N/A</v>
      </c>
      <c r="I301" s="12" t="s">
        <v>1744</v>
      </c>
      <c r="J301" s="12" t="s">
        <v>1744</v>
      </c>
      <c r="K301" s="1" t="s">
        <v>213</v>
      </c>
      <c r="L301" s="9" t="str">
        <f t="shared" si="90"/>
        <v>N/A</v>
      </c>
    </row>
    <row r="302" spans="1:12" x14ac:dyDescent="0.25">
      <c r="A302" s="18" t="s">
        <v>706</v>
      </c>
      <c r="B302" s="1" t="s">
        <v>213</v>
      </c>
      <c r="C302" s="1">
        <v>0</v>
      </c>
      <c r="D302" s="11" t="str">
        <f t="shared" si="81"/>
        <v>N/A</v>
      </c>
      <c r="E302" s="1">
        <v>0</v>
      </c>
      <c r="F302" s="11" t="str">
        <f t="shared" si="88"/>
        <v>N/A</v>
      </c>
      <c r="G302" s="1">
        <v>0</v>
      </c>
      <c r="H302" s="11" t="str">
        <f t="shared" si="89"/>
        <v>N/A</v>
      </c>
      <c r="I302" s="12" t="s">
        <v>1744</v>
      </c>
      <c r="J302" s="12" t="s">
        <v>1744</v>
      </c>
      <c r="K302" s="1" t="s">
        <v>213</v>
      </c>
      <c r="L302" s="9" t="str">
        <f t="shared" ref="L302:L304" si="91">IF(J302="Div by 0", "N/A", IF(K302="N/A","N/A", IF(J302&gt;VALUE(MID(K302,1,2)), "No", IF(J302&lt;-1*VALUE(MID(K302,1,2)), "No", "Yes"))))</f>
        <v>N/A</v>
      </c>
    </row>
    <row r="303" spans="1:12" x14ac:dyDescent="0.25">
      <c r="A303" s="18" t="s">
        <v>707</v>
      </c>
      <c r="B303" s="1" t="s">
        <v>213</v>
      </c>
      <c r="C303" s="1">
        <v>0</v>
      </c>
      <c r="D303" s="11" t="str">
        <f t="shared" si="81"/>
        <v>N/A</v>
      </c>
      <c r="E303" s="1">
        <v>0</v>
      </c>
      <c r="F303" s="11" t="str">
        <f t="shared" si="88"/>
        <v>N/A</v>
      </c>
      <c r="G303" s="1">
        <v>0</v>
      </c>
      <c r="H303" s="11" t="str">
        <f t="shared" si="89"/>
        <v>N/A</v>
      </c>
      <c r="I303" s="12" t="s">
        <v>1744</v>
      </c>
      <c r="J303" s="12" t="s">
        <v>1744</v>
      </c>
      <c r="K303" s="1" t="s">
        <v>213</v>
      </c>
      <c r="L303" s="9" t="str">
        <f t="shared" si="91"/>
        <v>N/A</v>
      </c>
    </row>
    <row r="304" spans="1:12" x14ac:dyDescent="0.25">
      <c r="A304" s="18" t="s">
        <v>718</v>
      </c>
      <c r="B304" s="1" t="s">
        <v>213</v>
      </c>
      <c r="C304" s="1">
        <v>0</v>
      </c>
      <c r="D304" s="11" t="str">
        <f t="shared" si="81"/>
        <v>N/A</v>
      </c>
      <c r="E304" s="1">
        <v>0</v>
      </c>
      <c r="F304" s="11" t="str">
        <f t="shared" si="88"/>
        <v>N/A</v>
      </c>
      <c r="G304" s="1">
        <v>0</v>
      </c>
      <c r="H304" s="11" t="str">
        <f t="shared" si="89"/>
        <v>N/A</v>
      </c>
      <c r="I304" s="12" t="s">
        <v>1744</v>
      </c>
      <c r="J304" s="12" t="s">
        <v>1744</v>
      </c>
      <c r="K304" s="1" t="s">
        <v>213</v>
      </c>
      <c r="L304" s="9" t="str">
        <f t="shared" si="91"/>
        <v>N/A</v>
      </c>
    </row>
    <row r="305" spans="1:12" ht="25" x14ac:dyDescent="0.25">
      <c r="A305" s="48" t="s">
        <v>708</v>
      </c>
      <c r="B305" s="1" t="s">
        <v>213</v>
      </c>
      <c r="C305" s="1">
        <v>0</v>
      </c>
      <c r="D305" s="1" t="s">
        <v>213</v>
      </c>
      <c r="E305" s="1">
        <v>0</v>
      </c>
      <c r="F305" s="1" t="s">
        <v>213</v>
      </c>
      <c r="G305" s="1">
        <v>0</v>
      </c>
      <c r="H305" s="1" t="s">
        <v>213</v>
      </c>
      <c r="I305" s="12" t="s">
        <v>1744</v>
      </c>
      <c r="J305" s="12" t="s">
        <v>1744</v>
      </c>
      <c r="K305" s="1" t="s">
        <v>213</v>
      </c>
      <c r="L305" s="9" t="str">
        <f>IF(J305="Div by 0", "N/A", IF(K305="N/A","N/A", IF(J305&gt;VALUE(MID(K305,1,2)), "No", IF(J305&lt;-1*VALUE(MID(K305,1,2)), "No", "Yes"))))</f>
        <v>N/A</v>
      </c>
    </row>
    <row r="306" spans="1:12" x14ac:dyDescent="0.25">
      <c r="A306" s="48" t="s">
        <v>709</v>
      </c>
      <c r="B306" s="1" t="s">
        <v>213</v>
      </c>
      <c r="C306" s="1">
        <v>0</v>
      </c>
      <c r="D306" s="1" t="s">
        <v>213</v>
      </c>
      <c r="E306" s="1">
        <v>0</v>
      </c>
      <c r="F306" s="1" t="s">
        <v>213</v>
      </c>
      <c r="G306" s="1">
        <v>0</v>
      </c>
      <c r="H306" s="1" t="s">
        <v>213</v>
      </c>
      <c r="I306" s="12" t="s">
        <v>1744</v>
      </c>
      <c r="J306" s="12" t="s">
        <v>1744</v>
      </c>
      <c r="K306" s="1" t="s">
        <v>213</v>
      </c>
      <c r="L306" s="9" t="str">
        <f>IF(J306="Div by 0", "N/A", IF(K306="N/A","N/A", IF(J306&gt;VALUE(MID(K306,1,2)), "No", IF(J306&lt;-1*VALUE(MID(K306,1,2)), "No", "Yes"))))</f>
        <v>N/A</v>
      </c>
    </row>
    <row r="307" spans="1:12" x14ac:dyDescent="0.25">
      <c r="A307" s="48" t="s">
        <v>719</v>
      </c>
      <c r="B307" s="1" t="s">
        <v>213</v>
      </c>
      <c r="C307" s="1">
        <v>0</v>
      </c>
      <c r="D307" s="1" t="s">
        <v>213</v>
      </c>
      <c r="E307" s="1">
        <v>0</v>
      </c>
      <c r="F307" s="1" t="s">
        <v>213</v>
      </c>
      <c r="G307" s="1">
        <v>0</v>
      </c>
      <c r="H307" s="1" t="s">
        <v>213</v>
      </c>
      <c r="I307" s="12" t="s">
        <v>1744</v>
      </c>
      <c r="J307" s="12" t="s">
        <v>1744</v>
      </c>
      <c r="K307" s="1" t="s">
        <v>213</v>
      </c>
      <c r="L307" s="9" t="str">
        <f>IF(J307="Div by 0", "N/A", IF(K307="N/A","N/A", IF(J307&gt;VALUE(MID(K307,1,2)), "No", IF(J307&lt;-1*VALUE(MID(K307,1,2)), "No", "Yes"))))</f>
        <v>N/A</v>
      </c>
    </row>
    <row r="308" spans="1:12" x14ac:dyDescent="0.25">
      <c r="A308" s="48" t="s">
        <v>710</v>
      </c>
      <c r="B308" s="1" t="s">
        <v>213</v>
      </c>
      <c r="C308" s="1">
        <v>0</v>
      </c>
      <c r="D308" s="1" t="s">
        <v>213</v>
      </c>
      <c r="E308" s="1">
        <v>0</v>
      </c>
      <c r="F308" s="1" t="s">
        <v>213</v>
      </c>
      <c r="G308" s="1">
        <v>0</v>
      </c>
      <c r="H308" s="1" t="s">
        <v>213</v>
      </c>
      <c r="I308" s="12" t="s">
        <v>1744</v>
      </c>
      <c r="J308" s="12" t="s">
        <v>1744</v>
      </c>
      <c r="K308" s="1" t="s">
        <v>213</v>
      </c>
      <c r="L308" s="9" t="str">
        <f>IF(J308="Div by 0", "N/A", IF(K308="N/A","N/A", IF(J308&gt;VALUE(MID(K308,1,2)), "No", IF(J308&lt;-1*VALUE(MID(K308,1,2)), "No", "Yes"))))</f>
        <v>N/A</v>
      </c>
    </row>
    <row r="309" spans="1:12" x14ac:dyDescent="0.25">
      <c r="A309" s="48" t="s">
        <v>711</v>
      </c>
      <c r="B309" s="1" t="s">
        <v>213</v>
      </c>
      <c r="C309" s="1">
        <v>132885</v>
      </c>
      <c r="D309" s="1" t="s">
        <v>213</v>
      </c>
      <c r="E309" s="1">
        <v>131939</v>
      </c>
      <c r="F309" s="1" t="s">
        <v>213</v>
      </c>
      <c r="G309" s="1">
        <v>129594</v>
      </c>
      <c r="H309" s="1" t="s">
        <v>213</v>
      </c>
      <c r="I309" s="12">
        <v>-0.71199999999999997</v>
      </c>
      <c r="J309" s="12">
        <v>-1.78</v>
      </c>
      <c r="K309" s="1" t="s">
        <v>213</v>
      </c>
      <c r="L309" s="9" t="str">
        <f>IF(J309="Div by 0", "N/A", IF(K309="N/A","N/A", IF(J309&gt;VALUE(MID(K309,1,2)), "No", IF(J309&lt;-1*VALUE(MID(K309,1,2)), "No", "Yes"))))</f>
        <v>N/A</v>
      </c>
    </row>
    <row r="310" spans="1:12" x14ac:dyDescent="0.25">
      <c r="A310" s="65" t="s">
        <v>73</v>
      </c>
      <c r="B310" s="33" t="s">
        <v>213</v>
      </c>
      <c r="C310" s="34">
        <v>1939203</v>
      </c>
      <c r="D310" s="11" t="str">
        <f>IF($B310="N/A","N/A",IF(C310&gt;10,"No",IF(C310&lt;-10,"No","Yes")))</f>
        <v>N/A</v>
      </c>
      <c r="E310" s="34">
        <v>1820792</v>
      </c>
      <c r="F310" s="11" t="str">
        <f>IF($B310="N/A","N/A",IF(E310&gt;10,"No",IF(E310&lt;-10,"No","Yes")))</f>
        <v>N/A</v>
      </c>
      <c r="G310" s="34">
        <v>1898287</v>
      </c>
      <c r="H310" s="11" t="str">
        <f>IF($B310="N/A","N/A",IF(G310&gt;10,"No",IF(G310&lt;-10,"No","Yes")))</f>
        <v>N/A</v>
      </c>
      <c r="I310" s="12">
        <v>-6.11</v>
      </c>
      <c r="J310" s="12">
        <v>4.2560000000000002</v>
      </c>
      <c r="K310" s="41" t="s">
        <v>738</v>
      </c>
      <c r="L310" s="9" t="str">
        <f t="shared" ref="L310:L339" si="92">IF(J310="Div by 0", "N/A", IF(K310="N/A","N/A", IF(J310&gt;VALUE(MID(K310,1,2)), "No", IF(J310&lt;-1*VALUE(MID(K310,1,2)), "No", "Yes"))))</f>
        <v>Yes</v>
      </c>
    </row>
    <row r="311" spans="1:12" x14ac:dyDescent="0.25">
      <c r="A311" s="48" t="s">
        <v>182</v>
      </c>
      <c r="B311" s="33" t="s">
        <v>213</v>
      </c>
      <c r="C311" s="34">
        <v>123009</v>
      </c>
      <c r="D311" s="11" t="str">
        <f t="shared" ref="D311:D314" si="93">IF($B311="N/A","N/A",IF(C311&gt;10,"No",IF(C311&lt;-10,"No","Yes")))</f>
        <v>N/A</v>
      </c>
      <c r="E311" s="34">
        <v>124014</v>
      </c>
      <c r="F311" s="11" t="str">
        <f t="shared" ref="F311:F314" si="94">IF($B311="N/A","N/A",IF(E311&gt;10,"No",IF(E311&lt;-10,"No","Yes")))</f>
        <v>N/A</v>
      </c>
      <c r="G311" s="34">
        <v>128813</v>
      </c>
      <c r="H311" s="11" t="str">
        <f t="shared" ref="H311:H314" si="95">IF($B311="N/A","N/A",IF(G311&gt;10,"No",IF(G311&lt;-10,"No","Yes")))</f>
        <v>N/A</v>
      </c>
      <c r="I311" s="12">
        <v>0.81699999999999995</v>
      </c>
      <c r="J311" s="12">
        <v>3.87</v>
      </c>
      <c r="K311" s="41" t="s">
        <v>738</v>
      </c>
      <c r="L311" s="9" t="str">
        <f>IF(J311="Div by 0", "N/A", IF(OR(J311="N/A",K311="N/A"),"N/A", IF(J311&gt;VALUE(MID(K311,1,2)), "No", IF(J311&lt;-1*VALUE(MID(K311,1,2)), "No", "Yes"))))</f>
        <v>Yes</v>
      </c>
    </row>
    <row r="312" spans="1:12" x14ac:dyDescent="0.25">
      <c r="A312" s="48" t="s">
        <v>183</v>
      </c>
      <c r="B312" s="33" t="s">
        <v>213</v>
      </c>
      <c r="C312" s="34">
        <v>341733</v>
      </c>
      <c r="D312" s="11" t="str">
        <f t="shared" si="93"/>
        <v>N/A</v>
      </c>
      <c r="E312" s="34">
        <v>341991</v>
      </c>
      <c r="F312" s="11" t="str">
        <f t="shared" si="94"/>
        <v>N/A</v>
      </c>
      <c r="G312" s="34">
        <v>354734</v>
      </c>
      <c r="H312" s="11" t="str">
        <f t="shared" si="95"/>
        <v>N/A</v>
      </c>
      <c r="I312" s="12">
        <v>7.5499999999999998E-2</v>
      </c>
      <c r="J312" s="12">
        <v>3.726</v>
      </c>
      <c r="K312" s="41" t="s">
        <v>738</v>
      </c>
      <c r="L312" s="9" t="str">
        <f t="shared" ref="L312:L314" si="96">IF(J312="Div by 0", "N/A", IF(OR(J312="N/A",K312="N/A"),"N/A", IF(J312&gt;VALUE(MID(K312,1,2)), "No", IF(J312&lt;-1*VALUE(MID(K312,1,2)), "No", "Yes"))))</f>
        <v>Yes</v>
      </c>
    </row>
    <row r="313" spans="1:12" x14ac:dyDescent="0.25">
      <c r="A313" s="48" t="s">
        <v>184</v>
      </c>
      <c r="B313" s="33" t="s">
        <v>213</v>
      </c>
      <c r="C313" s="34">
        <v>1022677</v>
      </c>
      <c r="D313" s="11" t="str">
        <f t="shared" si="93"/>
        <v>N/A</v>
      </c>
      <c r="E313" s="34">
        <v>968709</v>
      </c>
      <c r="F313" s="11" t="str">
        <f t="shared" si="94"/>
        <v>N/A</v>
      </c>
      <c r="G313" s="34">
        <v>982518</v>
      </c>
      <c r="H313" s="11" t="str">
        <f t="shared" si="95"/>
        <v>N/A</v>
      </c>
      <c r="I313" s="12">
        <v>-5.28</v>
      </c>
      <c r="J313" s="12">
        <v>1.4259999999999999</v>
      </c>
      <c r="K313" s="41" t="s">
        <v>738</v>
      </c>
      <c r="L313" s="9" t="str">
        <f t="shared" si="96"/>
        <v>Yes</v>
      </c>
    </row>
    <row r="314" spans="1:12" x14ac:dyDescent="0.25">
      <c r="A314" s="7" t="s">
        <v>185</v>
      </c>
      <c r="B314" s="33" t="s">
        <v>213</v>
      </c>
      <c r="C314" s="34">
        <v>451784</v>
      </c>
      <c r="D314" s="11" t="str">
        <f t="shared" si="93"/>
        <v>N/A</v>
      </c>
      <c r="E314" s="34">
        <v>386078</v>
      </c>
      <c r="F314" s="11" t="str">
        <f t="shared" si="94"/>
        <v>N/A</v>
      </c>
      <c r="G314" s="34">
        <v>432222</v>
      </c>
      <c r="H314" s="11" t="str">
        <f t="shared" si="95"/>
        <v>N/A</v>
      </c>
      <c r="I314" s="12">
        <v>-14.5</v>
      </c>
      <c r="J314" s="12">
        <v>11.95</v>
      </c>
      <c r="K314" s="41" t="s">
        <v>738</v>
      </c>
      <c r="L314" s="9" t="str">
        <f t="shared" si="96"/>
        <v>Yes</v>
      </c>
    </row>
    <row r="315" spans="1:12" x14ac:dyDescent="0.25">
      <c r="A315" s="48" t="s">
        <v>1110</v>
      </c>
      <c r="B315" s="13" t="s">
        <v>213</v>
      </c>
      <c r="C315" s="34">
        <v>987063</v>
      </c>
      <c r="D315" s="9" t="str">
        <f t="shared" ref="D315:F318" si="97">IF($B315="N/A","N/A",IF(C315&lt;0,"No","Yes"))</f>
        <v>N/A</v>
      </c>
      <c r="E315" s="34">
        <v>944642</v>
      </c>
      <c r="F315" s="9" t="str">
        <f t="shared" si="97"/>
        <v>N/A</v>
      </c>
      <c r="G315" s="34">
        <v>960687</v>
      </c>
      <c r="H315" s="9" t="str">
        <f t="shared" ref="H315:H318" si="98">IF($B315="N/A","N/A",IF(G315&lt;0,"No","Yes"))</f>
        <v>N/A</v>
      </c>
      <c r="I315" s="12">
        <v>-4.3</v>
      </c>
      <c r="J315" s="12">
        <v>1.6990000000000001</v>
      </c>
      <c r="K315" s="1" t="s">
        <v>737</v>
      </c>
      <c r="L315" s="9" t="str">
        <f>IF(J315="Div by 0", "N/A", IF(OR(J315="N/A",K315="N/A"),"N/A", IF(J315&gt;VALUE(MID(K315,1,2)), "No", IF(J315&lt;-1*VALUE(MID(K315,1,2)), "No", "Yes"))))</f>
        <v>Yes</v>
      </c>
    </row>
    <row r="316" spans="1:12" x14ac:dyDescent="0.25">
      <c r="A316" s="48" t="s">
        <v>431</v>
      </c>
      <c r="B316" s="13" t="s">
        <v>213</v>
      </c>
      <c r="C316" s="34">
        <v>80012</v>
      </c>
      <c r="D316" s="9" t="str">
        <f t="shared" si="97"/>
        <v>N/A</v>
      </c>
      <c r="E316" s="34">
        <v>69699</v>
      </c>
      <c r="F316" s="9" t="str">
        <f t="shared" si="97"/>
        <v>N/A</v>
      </c>
      <c r="G316" s="34">
        <v>68079</v>
      </c>
      <c r="H316" s="9" t="str">
        <f t="shared" si="98"/>
        <v>N/A</v>
      </c>
      <c r="I316" s="12">
        <v>-12.9</v>
      </c>
      <c r="J316" s="12">
        <v>-2.3199999999999998</v>
      </c>
      <c r="K316" s="1" t="s">
        <v>737</v>
      </c>
      <c r="L316" s="9" t="str">
        <f t="shared" ref="L316:L318" si="99">IF(J316="Div by 0", "N/A", IF(OR(J316="N/A",K316="N/A"),"N/A", IF(J316&gt;VALUE(MID(K316,1,2)), "No", IF(J316&lt;-1*VALUE(MID(K316,1,2)), "No", "Yes"))))</f>
        <v>Yes</v>
      </c>
    </row>
    <row r="317" spans="1:12" x14ac:dyDescent="0.25">
      <c r="A317" s="48" t="s">
        <v>432</v>
      </c>
      <c r="B317" s="13" t="s">
        <v>213</v>
      </c>
      <c r="C317" s="34">
        <v>730585</v>
      </c>
      <c r="D317" s="9" t="str">
        <f t="shared" si="97"/>
        <v>N/A</v>
      </c>
      <c r="E317" s="34">
        <v>666570</v>
      </c>
      <c r="F317" s="9" t="str">
        <f t="shared" si="97"/>
        <v>N/A</v>
      </c>
      <c r="G317" s="34">
        <v>723311</v>
      </c>
      <c r="H317" s="9" t="str">
        <f t="shared" si="98"/>
        <v>N/A</v>
      </c>
      <c r="I317" s="12">
        <v>-8.76</v>
      </c>
      <c r="J317" s="12">
        <v>8.5120000000000005</v>
      </c>
      <c r="K317" s="1" t="s">
        <v>737</v>
      </c>
      <c r="L317" s="9" t="str">
        <f t="shared" si="99"/>
        <v>Yes</v>
      </c>
    </row>
    <row r="318" spans="1:12" x14ac:dyDescent="0.25">
      <c r="A318" s="48" t="s">
        <v>1111</v>
      </c>
      <c r="B318" s="13" t="s">
        <v>213</v>
      </c>
      <c r="C318" s="34">
        <v>97908</v>
      </c>
      <c r="D318" s="9" t="str">
        <f t="shared" si="97"/>
        <v>N/A</v>
      </c>
      <c r="E318" s="34">
        <v>100251</v>
      </c>
      <c r="F318" s="9" t="str">
        <f t="shared" si="97"/>
        <v>N/A</v>
      </c>
      <c r="G318" s="34">
        <v>104890</v>
      </c>
      <c r="H318" s="9" t="str">
        <f t="shared" si="98"/>
        <v>N/A</v>
      </c>
      <c r="I318" s="12">
        <v>2.3929999999999998</v>
      </c>
      <c r="J318" s="12">
        <v>4.6269999999999998</v>
      </c>
      <c r="K318" s="1" t="s">
        <v>737</v>
      </c>
      <c r="L318" s="9" t="str">
        <f t="shared" si="99"/>
        <v>Yes</v>
      </c>
    </row>
    <row r="319" spans="1:12" x14ac:dyDescent="0.25">
      <c r="A319" s="48" t="s">
        <v>98</v>
      </c>
      <c r="B319" s="33" t="s">
        <v>291</v>
      </c>
      <c r="C319" s="8">
        <v>90.437978901999998</v>
      </c>
      <c r="D319" s="11" t="str">
        <f>IF($B319="N/A","N/A",IF(C319&gt;80,"Yes","No"))</f>
        <v>Yes</v>
      </c>
      <c r="E319" s="8">
        <v>91.640286204999995</v>
      </c>
      <c r="F319" s="11" t="str">
        <f>IF($B319="N/A","N/A",IF(E319&gt;80,"Yes","No"))</f>
        <v>Yes</v>
      </c>
      <c r="G319" s="8">
        <v>89.867022215000006</v>
      </c>
      <c r="H319" s="11" t="str">
        <f>IF($B319="N/A","N/A",IF(G319&gt;80,"Yes","No"))</f>
        <v>Yes</v>
      </c>
      <c r="I319" s="12">
        <v>1.329</v>
      </c>
      <c r="J319" s="12">
        <v>-1.94</v>
      </c>
      <c r="K319" s="41" t="s">
        <v>738</v>
      </c>
      <c r="L319" s="9" t="str">
        <f t="shared" si="92"/>
        <v>Yes</v>
      </c>
    </row>
    <row r="320" spans="1:12" x14ac:dyDescent="0.25">
      <c r="A320" s="48" t="s">
        <v>332</v>
      </c>
      <c r="B320" s="33" t="s">
        <v>278</v>
      </c>
      <c r="C320" s="8">
        <v>1.0043816969999999</v>
      </c>
      <c r="D320" s="11" t="str">
        <f>IF($B320="N/A","N/A",IF(C320&gt;=5,"No",IF(C320&lt;0,"No","Yes")))</f>
        <v>Yes</v>
      </c>
      <c r="E320" s="8">
        <v>0.97765148349999997</v>
      </c>
      <c r="F320" s="11" t="str">
        <f>IF($B320="N/A","N/A",IF(E320&gt;=5,"No",IF(E320&lt;0,"No","Yes")))</f>
        <v>Yes</v>
      </c>
      <c r="G320" s="8">
        <v>0.91076849810000005</v>
      </c>
      <c r="H320" s="11" t="str">
        <f>IF($B320="N/A","N/A",IF(G320&gt;=5,"No",IF(G320&lt;0,"No","Yes")))</f>
        <v>Yes</v>
      </c>
      <c r="I320" s="12">
        <v>-2.66</v>
      </c>
      <c r="J320" s="12">
        <v>-6.84</v>
      </c>
      <c r="K320" s="41" t="s">
        <v>738</v>
      </c>
      <c r="L320" s="9" t="str">
        <f t="shared" si="92"/>
        <v>Yes</v>
      </c>
    </row>
    <row r="321" spans="1:12" x14ac:dyDescent="0.25">
      <c r="A321" s="48" t="s">
        <v>340</v>
      </c>
      <c r="B321" s="41" t="s">
        <v>278</v>
      </c>
      <c r="C321" s="8">
        <v>1.7483986977999999</v>
      </c>
      <c r="D321" s="11" t="str">
        <f>IF($B321="N/A","N/A",IF(C321&gt;=5,"No",IF(C321&lt;0,"No","Yes")))</f>
        <v>Yes</v>
      </c>
      <c r="E321" s="8">
        <v>2.1750974301000001</v>
      </c>
      <c r="F321" s="11" t="str">
        <f>IF($B321="N/A","N/A",IF(E321&gt;=5,"No",IF(E321&lt;0,"No","Yes")))</f>
        <v>Yes</v>
      </c>
      <c r="G321" s="8">
        <v>2.0861439813999998</v>
      </c>
      <c r="H321" s="11" t="str">
        <f>IF($B321="N/A","N/A",IF(G321&gt;=5,"No",IF(G321&lt;0,"No","Yes")))</f>
        <v>Yes</v>
      </c>
      <c r="I321" s="12">
        <v>24.41</v>
      </c>
      <c r="J321" s="12">
        <v>-4.09</v>
      </c>
      <c r="K321" s="41" t="s">
        <v>738</v>
      </c>
      <c r="L321" s="9" t="str">
        <f t="shared" si="92"/>
        <v>Yes</v>
      </c>
    </row>
    <row r="322" spans="1:12" x14ac:dyDescent="0.25">
      <c r="A322" s="48" t="s">
        <v>333</v>
      </c>
      <c r="B322" s="41" t="s">
        <v>278</v>
      </c>
      <c r="C322" s="8">
        <v>0</v>
      </c>
      <c r="D322" s="11" t="str">
        <f>IF($B322="N/A","N/A",IF(C322&gt;=5,"No",IF(C322&lt;0,"No","Yes")))</f>
        <v>Yes</v>
      </c>
      <c r="E322" s="8">
        <v>0</v>
      </c>
      <c r="F322" s="11" t="str">
        <f>IF($B322="N/A","N/A",IF(E322&gt;=5,"No",IF(E322&lt;0,"No","Yes")))</f>
        <v>Yes</v>
      </c>
      <c r="G322" s="8">
        <v>0</v>
      </c>
      <c r="H322" s="11" t="str">
        <f>IF($B322="N/A","N/A",IF(G322&gt;=5,"No",IF(G322&lt;0,"No","Yes")))</f>
        <v>Yes</v>
      </c>
      <c r="I322" s="12" t="s">
        <v>1744</v>
      </c>
      <c r="J322" s="12" t="s">
        <v>1744</v>
      </c>
      <c r="K322" s="41" t="s">
        <v>738</v>
      </c>
      <c r="L322" s="9" t="str">
        <f t="shared" si="92"/>
        <v>N/A</v>
      </c>
    </row>
    <row r="323" spans="1:12" x14ac:dyDescent="0.25">
      <c r="A323" s="48" t="s">
        <v>334</v>
      </c>
      <c r="B323" s="41" t="s">
        <v>292</v>
      </c>
      <c r="C323" s="8">
        <v>3.8360604845999999</v>
      </c>
      <c r="D323" s="11" t="str">
        <f>IF($B323="N/A","N/A",IF(C323&gt;0,"No",IF(C323&lt;0,"No","Yes")))</f>
        <v>No</v>
      </c>
      <c r="E323" s="8">
        <v>2.0920566434999999</v>
      </c>
      <c r="F323" s="11" t="str">
        <f>IF($B323="N/A","N/A",IF(E323&gt;0,"No",IF(E323&lt;0,"No","Yes")))</f>
        <v>No</v>
      </c>
      <c r="G323" s="8">
        <v>4.1761862142000004</v>
      </c>
      <c r="H323" s="11" t="str">
        <f>IF($B323="N/A","N/A",IF(G323&gt;0,"No",IF(G323&lt;0,"No","Yes")))</f>
        <v>No</v>
      </c>
      <c r="I323" s="12">
        <v>-45.5</v>
      </c>
      <c r="J323" s="12">
        <v>99.62</v>
      </c>
      <c r="K323" s="41" t="s">
        <v>738</v>
      </c>
      <c r="L323" s="9" t="str">
        <f t="shared" si="92"/>
        <v>No</v>
      </c>
    </row>
    <row r="324" spans="1:12" x14ac:dyDescent="0.25">
      <c r="A324" s="48" t="s">
        <v>335</v>
      </c>
      <c r="B324" s="41" t="s">
        <v>278</v>
      </c>
      <c r="C324" s="8">
        <v>2.9588444324999998</v>
      </c>
      <c r="D324" s="11" t="str">
        <f>IF($B324="N/A","N/A",IF(C324&gt;=5,"No",IF(C324&lt;0,"No","Yes")))</f>
        <v>Yes</v>
      </c>
      <c r="E324" s="8">
        <v>3.0986515757999999</v>
      </c>
      <c r="F324" s="11" t="str">
        <f>IF($B324="N/A","N/A",IF(E324&gt;=5,"No",IF(E324&lt;0,"No","Yes")))</f>
        <v>Yes</v>
      </c>
      <c r="G324" s="8">
        <v>2.9417048107000001</v>
      </c>
      <c r="H324" s="11" t="str">
        <f>IF($B324="N/A","N/A",IF(G324&gt;=5,"No",IF(G324&lt;0,"No","Yes")))</f>
        <v>Yes</v>
      </c>
      <c r="I324" s="12">
        <v>4.7249999999999996</v>
      </c>
      <c r="J324" s="12">
        <v>-5.07</v>
      </c>
      <c r="K324" s="41" t="s">
        <v>738</v>
      </c>
      <c r="L324" s="9" t="str">
        <f t="shared" si="92"/>
        <v>Yes</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1744</v>
      </c>
      <c r="J325" s="12" t="s">
        <v>1744</v>
      </c>
      <c r="K325" s="41" t="s">
        <v>738</v>
      </c>
      <c r="L325" s="9" t="str">
        <f t="shared" si="92"/>
        <v>N/A</v>
      </c>
    </row>
    <row r="326" spans="1:12" x14ac:dyDescent="0.25">
      <c r="A326" s="48" t="s">
        <v>337</v>
      </c>
      <c r="B326" s="41" t="s">
        <v>292</v>
      </c>
      <c r="C326" s="8">
        <v>1.43357864E-2</v>
      </c>
      <c r="D326" s="11" t="str">
        <f t="shared" si="100"/>
        <v>No</v>
      </c>
      <c r="E326" s="8">
        <v>1.62566619E-2</v>
      </c>
      <c r="F326" s="11" t="str">
        <f t="shared" si="101"/>
        <v>No</v>
      </c>
      <c r="G326" s="8">
        <v>1.8174280300000002E-2</v>
      </c>
      <c r="H326" s="11" t="str">
        <f t="shared" si="102"/>
        <v>No</v>
      </c>
      <c r="I326" s="12">
        <v>13.4</v>
      </c>
      <c r="J326" s="12">
        <v>11.8</v>
      </c>
      <c r="K326" s="41" t="s">
        <v>738</v>
      </c>
      <c r="L326" s="9" t="str">
        <f t="shared" si="92"/>
        <v>Yes</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1744</v>
      </c>
      <c r="J327" s="12" t="s">
        <v>1744</v>
      </c>
      <c r="K327" s="41" t="s">
        <v>738</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1744</v>
      </c>
      <c r="J328" s="12" t="s">
        <v>1744</v>
      </c>
      <c r="K328" s="41" t="s">
        <v>738</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1744</v>
      </c>
      <c r="J329" s="12" t="s">
        <v>1744</v>
      </c>
      <c r="K329" s="41" t="s">
        <v>738</v>
      </c>
      <c r="L329" s="9" t="str">
        <f t="shared" si="92"/>
        <v>N/A</v>
      </c>
    </row>
    <row r="330" spans="1:12" x14ac:dyDescent="0.25">
      <c r="A330" s="48" t="s">
        <v>1112</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1744</v>
      </c>
      <c r="J330" s="12" t="s">
        <v>1744</v>
      </c>
      <c r="K330" s="41" t="s">
        <v>738</v>
      </c>
      <c r="L330" s="9" t="str">
        <f t="shared" si="92"/>
        <v>N/A</v>
      </c>
    </row>
    <row r="331" spans="1:12" x14ac:dyDescent="0.25">
      <c r="A331" s="48" t="s">
        <v>1113</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1744</v>
      </c>
      <c r="J331" s="12" t="s">
        <v>1744</v>
      </c>
      <c r="K331" s="41" t="s">
        <v>738</v>
      </c>
      <c r="L331" s="9" t="str">
        <f t="shared" si="92"/>
        <v>N/A</v>
      </c>
    </row>
    <row r="332" spans="1:12" x14ac:dyDescent="0.25">
      <c r="A332" s="48" t="s">
        <v>1114</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1744</v>
      </c>
      <c r="J332" s="12" t="s">
        <v>1744</v>
      </c>
      <c r="K332" s="41" t="s">
        <v>738</v>
      </c>
      <c r="L332" s="9" t="str">
        <f t="shared" si="92"/>
        <v>N/A</v>
      </c>
    </row>
    <row r="333" spans="1:12" x14ac:dyDescent="0.25">
      <c r="A333" s="48" t="s">
        <v>1115</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1744</v>
      </c>
      <c r="J333" s="12" t="s">
        <v>1744</v>
      </c>
      <c r="K333" s="41" t="s">
        <v>738</v>
      </c>
      <c r="L333" s="9" t="str">
        <f t="shared" si="92"/>
        <v>N/A</v>
      </c>
    </row>
    <row r="334" spans="1:12" x14ac:dyDescent="0.25">
      <c r="A334" s="48" t="s">
        <v>1116</v>
      </c>
      <c r="B334" s="33" t="s">
        <v>293</v>
      </c>
      <c r="C334" s="8">
        <v>8.8894251916999991</v>
      </c>
      <c r="D334" s="11" t="str">
        <f>IF($B334="N/A","N/A",IF(C334&gt;15,"No",IF(C334&lt;2,"No","Yes")))</f>
        <v>Yes</v>
      </c>
      <c r="E334" s="8">
        <v>9.1523908276999997</v>
      </c>
      <c r="F334" s="11" t="str">
        <f>IF($B334="N/A","N/A",IF(E334&gt;15,"No",IF(E334&lt;2,"No","Yes")))</f>
        <v>Yes</v>
      </c>
      <c r="G334" s="8">
        <v>9.5405489264999996</v>
      </c>
      <c r="H334" s="11" t="str">
        <f>IF($B334="N/A","N/A",IF(G334&gt;15,"No",IF(G334&lt;2,"No","Yes")))</f>
        <v>Yes</v>
      </c>
      <c r="I334" s="12">
        <v>2.9580000000000002</v>
      </c>
      <c r="J334" s="12">
        <v>4.2409999999999997</v>
      </c>
      <c r="K334" s="41" t="s">
        <v>738</v>
      </c>
      <c r="L334" s="9" t="str">
        <f t="shared" si="92"/>
        <v>Yes</v>
      </c>
    </row>
    <row r="335" spans="1:12" x14ac:dyDescent="0.25">
      <c r="A335" s="48" t="s">
        <v>1117</v>
      </c>
      <c r="B335" s="33" t="s">
        <v>213</v>
      </c>
      <c r="C335" s="34">
        <v>0</v>
      </c>
      <c r="D335" s="11" t="str">
        <f>IF($B335="N/A","N/A",IF(C335&gt;10,"No",IF(C335&lt;-10,"No","Yes")))</f>
        <v>N/A</v>
      </c>
      <c r="E335" s="34">
        <v>0</v>
      </c>
      <c r="F335" s="11" t="str">
        <f>IF($B335="N/A","N/A",IF(E335&gt;10,"No",IF(E335&lt;-10,"No","Yes")))</f>
        <v>N/A</v>
      </c>
      <c r="G335" s="34">
        <v>0</v>
      </c>
      <c r="H335" s="11" t="str">
        <f>IF($B335="N/A","N/A",IF(G335&gt;10,"No",IF(G335&lt;-10,"No","Yes")))</f>
        <v>N/A</v>
      </c>
      <c r="I335" s="12" t="s">
        <v>1744</v>
      </c>
      <c r="J335" s="12" t="s">
        <v>1744</v>
      </c>
      <c r="K335" s="41" t="s">
        <v>738</v>
      </c>
      <c r="L335" s="9" t="str">
        <f t="shared" si="92"/>
        <v>N/A</v>
      </c>
    </row>
    <row r="336" spans="1:12" x14ac:dyDescent="0.25">
      <c r="A336" s="48" t="s">
        <v>1672</v>
      </c>
      <c r="B336" s="33" t="s">
        <v>213</v>
      </c>
      <c r="C336" s="34">
        <v>6164</v>
      </c>
      <c r="D336" s="11" t="str">
        <f>IF($B336="N/A","N/A",IF(C336&gt;10,"No",IF(C336&lt;-10,"No","Yes")))</f>
        <v>N/A</v>
      </c>
      <c r="E336" s="34">
        <v>6284</v>
      </c>
      <c r="F336" s="11" t="str">
        <f>IF($B336="N/A","N/A",IF(E336&gt;10,"No",IF(E336&lt;-10,"No","Yes")))</f>
        <v>N/A</v>
      </c>
      <c r="G336" s="34">
        <v>8847</v>
      </c>
      <c r="H336" s="11" t="str">
        <f>IF($B336="N/A","N/A",IF(G336&gt;10,"No",IF(G336&lt;-10,"No","Yes")))</f>
        <v>N/A</v>
      </c>
      <c r="I336" s="12">
        <v>1.9470000000000001</v>
      </c>
      <c r="J336" s="12">
        <v>40.79</v>
      </c>
      <c r="K336" s="41" t="s">
        <v>738</v>
      </c>
      <c r="L336" s="9" t="str">
        <f t="shared" si="92"/>
        <v>No</v>
      </c>
    </row>
    <row r="337" spans="1:12" x14ac:dyDescent="0.25">
      <c r="A337" s="48" t="s">
        <v>1673</v>
      </c>
      <c r="B337" s="33" t="s">
        <v>213</v>
      </c>
      <c r="C337" s="34">
        <v>942</v>
      </c>
      <c r="D337" s="11" t="str">
        <f>IF($B337="N/A","N/A",IF(C337&gt;10,"No",IF(C337&lt;-10,"No","Yes")))</f>
        <v>N/A</v>
      </c>
      <c r="E337" s="34">
        <v>826</v>
      </c>
      <c r="F337" s="11" t="str">
        <f>IF($B337="N/A","N/A",IF(E337&gt;10,"No",IF(E337&lt;-10,"No","Yes")))</f>
        <v>N/A</v>
      </c>
      <c r="G337" s="34">
        <v>629</v>
      </c>
      <c r="H337" s="11" t="str">
        <f>IF($B337="N/A","N/A",IF(G337&gt;10,"No",IF(G337&lt;-10,"No","Yes")))</f>
        <v>N/A</v>
      </c>
      <c r="I337" s="12">
        <v>-12.3</v>
      </c>
      <c r="J337" s="12">
        <v>-23.8</v>
      </c>
      <c r="K337" s="41" t="s">
        <v>738</v>
      </c>
      <c r="L337" s="9" t="str">
        <f t="shared" si="92"/>
        <v>No</v>
      </c>
    </row>
    <row r="338" spans="1:12" x14ac:dyDescent="0.25">
      <c r="A338" s="48" t="s">
        <v>1674</v>
      </c>
      <c r="B338" s="33" t="s">
        <v>213</v>
      </c>
      <c r="C338" s="34">
        <v>12761</v>
      </c>
      <c r="D338" s="11" t="str">
        <f>IF($B338="N/A","N/A",IF(C338&gt;10,"No",IF(C338&lt;-10,"No","Yes")))</f>
        <v>N/A</v>
      </c>
      <c r="E338" s="34">
        <v>13210</v>
      </c>
      <c r="F338" s="11" t="str">
        <f>IF($B338="N/A","N/A",IF(E338&gt;10,"No",IF(E338&lt;-10,"No","Yes")))</f>
        <v>N/A</v>
      </c>
      <c r="G338" s="34">
        <v>12330</v>
      </c>
      <c r="H338" s="11" t="str">
        <f>IF($B338="N/A","N/A",IF(G338&gt;10,"No",IF(G338&lt;-10,"No","Yes")))</f>
        <v>N/A</v>
      </c>
      <c r="I338" s="12">
        <v>3.5190000000000001</v>
      </c>
      <c r="J338" s="12">
        <v>-6.66</v>
      </c>
      <c r="K338" s="41" t="s">
        <v>738</v>
      </c>
      <c r="L338" s="9" t="str">
        <f t="shared" si="92"/>
        <v>Yes</v>
      </c>
    </row>
    <row r="339" spans="1:12" x14ac:dyDescent="0.25">
      <c r="A339" s="48" t="s">
        <v>1675</v>
      </c>
      <c r="B339" s="33" t="s">
        <v>213</v>
      </c>
      <c r="C339" s="34">
        <v>1570</v>
      </c>
      <c r="D339" s="11" t="str">
        <f>IF($B339="N/A","N/A",IF(C339&gt;10,"No",IF(C339&lt;-10,"No","Yes")))</f>
        <v>N/A</v>
      </c>
      <c r="E339" s="34">
        <v>1046</v>
      </c>
      <c r="F339" s="11" t="str">
        <f>IF($B339="N/A","N/A",IF(E339&gt;10,"No",IF(E339&lt;-10,"No","Yes")))</f>
        <v>N/A</v>
      </c>
      <c r="G339" s="34">
        <v>1241</v>
      </c>
      <c r="H339" s="11" t="str">
        <f>IF($B339="N/A","N/A",IF(G339&gt;10,"No",IF(G339&lt;-10,"No","Yes")))</f>
        <v>N/A</v>
      </c>
      <c r="I339" s="12">
        <v>-33.4</v>
      </c>
      <c r="J339" s="12">
        <v>18.64</v>
      </c>
      <c r="K339" s="41" t="s">
        <v>738</v>
      </c>
      <c r="L339" s="9" t="str">
        <f t="shared" si="92"/>
        <v>No</v>
      </c>
    </row>
    <row r="340" spans="1:12" s="20" customFormat="1" ht="12" customHeight="1" x14ac:dyDescent="0.25">
      <c r="A340" s="143" t="s">
        <v>1632</v>
      </c>
      <c r="B340" s="144"/>
      <c r="C340" s="144"/>
      <c r="D340" s="144"/>
      <c r="E340" s="144"/>
      <c r="F340" s="144"/>
      <c r="G340" s="144"/>
      <c r="H340" s="144"/>
      <c r="I340" s="144"/>
      <c r="J340" s="144"/>
      <c r="K340" s="144"/>
      <c r="L340" s="145"/>
    </row>
    <row r="341" spans="1:12" s="20" customFormat="1" ht="12.75" customHeight="1" x14ac:dyDescent="0.25">
      <c r="A341" s="133" t="s">
        <v>1630</v>
      </c>
      <c r="B341" s="134"/>
      <c r="C341" s="134"/>
      <c r="D341" s="134"/>
      <c r="E341" s="134"/>
      <c r="F341" s="134"/>
      <c r="G341" s="134"/>
      <c r="H341" s="134"/>
      <c r="I341" s="134"/>
      <c r="J341" s="134"/>
      <c r="K341" s="134"/>
      <c r="L341" s="135"/>
    </row>
    <row r="342" spans="1:12" s="20" customFormat="1" x14ac:dyDescent="0.25">
      <c r="A342" s="136" t="s">
        <v>1731</v>
      </c>
      <c r="B342" s="136"/>
      <c r="C342" s="136"/>
      <c r="D342" s="136"/>
      <c r="E342" s="136"/>
      <c r="F342" s="136"/>
      <c r="G342" s="136"/>
      <c r="H342" s="136"/>
      <c r="I342" s="136"/>
      <c r="J342" s="136"/>
      <c r="K342" s="136"/>
      <c r="L342" s="137"/>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742</v>
      </c>
    </row>
    <row r="2" spans="1:1" s="97" customFormat="1" x14ac:dyDescent="0.25">
      <c r="A2" s="113" t="s">
        <v>1631</v>
      </c>
    </row>
    <row r="3" spans="1:1" s="97" customFormat="1" x14ac:dyDescent="0.25">
      <c r="A3" s="98" t="s">
        <v>1628</v>
      </c>
    </row>
    <row r="4" spans="1:1" s="97" customFormat="1" x14ac:dyDescent="0.25">
      <c r="A4" s="97" t="s">
        <v>1671</v>
      </c>
    </row>
    <row r="5" spans="1:1" s="97" customFormat="1" x14ac:dyDescent="0.25">
      <c r="A5" s="97" t="s">
        <v>1629</v>
      </c>
    </row>
    <row r="6" spans="1:1" s="97" customFormat="1" x14ac:dyDescent="0.25">
      <c r="A6" s="97" t="s">
        <v>743</v>
      </c>
    </row>
    <row r="7" spans="1:1" x14ac:dyDescent="0.25">
      <c r="A7" s="97" t="s">
        <v>744</v>
      </c>
    </row>
    <row r="8" spans="1:1" x14ac:dyDescent="0.25">
      <c r="A8" s="113" t="s">
        <v>1631</v>
      </c>
    </row>
    <row r="9" spans="1:1" x14ac:dyDescent="0.25">
      <c r="A9" s="96" t="s">
        <v>745</v>
      </c>
    </row>
    <row r="10" spans="1:1" x14ac:dyDescent="0.25">
      <c r="A10" s="15" t="s">
        <v>746</v>
      </c>
    </row>
    <row r="11" spans="1:1" x14ac:dyDescent="0.25">
      <c r="A11" s="15" t="s">
        <v>747</v>
      </c>
    </row>
    <row r="12" spans="1:1" x14ac:dyDescent="0.25">
      <c r="A12" s="15" t="s">
        <v>748</v>
      </c>
    </row>
    <row r="13" spans="1:1" x14ac:dyDescent="0.25">
      <c r="A13" s="15" t="s">
        <v>749</v>
      </c>
    </row>
    <row r="14" spans="1:1" x14ac:dyDescent="0.25">
      <c r="A14" s="15" t="s">
        <v>750</v>
      </c>
    </row>
    <row r="15" spans="1:1" x14ac:dyDescent="0.25">
      <c r="A15" s="15" t="s">
        <v>751</v>
      </c>
    </row>
    <row r="16" spans="1:1" x14ac:dyDescent="0.25">
      <c r="A16" s="15" t="s">
        <v>752</v>
      </c>
    </row>
    <row r="17" spans="1:1" x14ac:dyDescent="0.25">
      <c r="A17" s="15" t="s">
        <v>753</v>
      </c>
    </row>
    <row r="18" spans="1:1" x14ac:dyDescent="0.25">
      <c r="A18" s="15" t="s">
        <v>754</v>
      </c>
    </row>
    <row r="19" spans="1:1" x14ac:dyDescent="0.25">
      <c r="A19" s="15" t="s">
        <v>755</v>
      </c>
    </row>
    <row r="20" spans="1:1" x14ac:dyDescent="0.25">
      <c r="A20" s="15" t="s">
        <v>756</v>
      </c>
    </row>
    <row r="21" spans="1:1" x14ac:dyDescent="0.25">
      <c r="A21" s="15" t="s">
        <v>757</v>
      </c>
    </row>
    <row r="22" spans="1:1" x14ac:dyDescent="0.25">
      <c r="A22" s="15" t="s">
        <v>758</v>
      </c>
    </row>
    <row r="23" spans="1:1" x14ac:dyDescent="0.25">
      <c r="A23" s="15" t="s">
        <v>759</v>
      </c>
    </row>
    <row r="24" spans="1:1" x14ac:dyDescent="0.25">
      <c r="A24" s="15" t="s">
        <v>760</v>
      </c>
    </row>
    <row r="25" spans="1:1" x14ac:dyDescent="0.25">
      <c r="A25" s="15" t="s">
        <v>761</v>
      </c>
    </row>
    <row r="26" spans="1:1" x14ac:dyDescent="0.25">
      <c r="A26" s="15" t="s">
        <v>762</v>
      </c>
    </row>
    <row r="27" spans="1:1" x14ac:dyDescent="0.25">
      <c r="A27" s="15" t="s">
        <v>763</v>
      </c>
    </row>
    <row r="28" spans="1:1" x14ac:dyDescent="0.25">
      <c r="A28" s="15" t="s">
        <v>764</v>
      </c>
    </row>
    <row r="29" spans="1:1" x14ac:dyDescent="0.25">
      <c r="A29" s="15" t="s">
        <v>765</v>
      </c>
    </row>
    <row r="30" spans="1:1" x14ac:dyDescent="0.25">
      <c r="A30" s="15" t="s">
        <v>766</v>
      </c>
    </row>
    <row r="31" spans="1:1" x14ac:dyDescent="0.25">
      <c r="A31" s="15" t="s">
        <v>767</v>
      </c>
    </row>
    <row r="32" spans="1:1" x14ac:dyDescent="0.25">
      <c r="A32" s="15" t="s">
        <v>768</v>
      </c>
    </row>
    <row r="33" spans="1:1" x14ac:dyDescent="0.25">
      <c r="A33" s="15" t="s">
        <v>769</v>
      </c>
    </row>
    <row r="34" spans="1:1" x14ac:dyDescent="0.25">
      <c r="A34" s="15" t="s">
        <v>770</v>
      </c>
    </row>
    <row r="35" spans="1:1" x14ac:dyDescent="0.25">
      <c r="A35" s="15" t="s">
        <v>771</v>
      </c>
    </row>
    <row r="36" spans="1:1" x14ac:dyDescent="0.25">
      <c r="A36" s="15" t="s">
        <v>772</v>
      </c>
    </row>
    <row r="37" spans="1:1" x14ac:dyDescent="0.25">
      <c r="A37" s="15" t="s">
        <v>773</v>
      </c>
    </row>
    <row r="38" spans="1:1" x14ac:dyDescent="0.25">
      <c r="A38" s="15" t="s">
        <v>774</v>
      </c>
    </row>
    <row r="39" spans="1:1" x14ac:dyDescent="0.25">
      <c r="A39" s="15" t="s">
        <v>775</v>
      </c>
    </row>
    <row r="40" spans="1:1" x14ac:dyDescent="0.25">
      <c r="A40" s="15" t="s">
        <v>776</v>
      </c>
    </row>
    <row r="41" spans="1:1" x14ac:dyDescent="0.25">
      <c r="A41" s="15" t="s">
        <v>777</v>
      </c>
    </row>
    <row r="42" spans="1:1" x14ac:dyDescent="0.25">
      <c r="A42" s="15" t="s">
        <v>778</v>
      </c>
    </row>
    <row r="43" spans="1:1" x14ac:dyDescent="0.25">
      <c r="A43" s="15" t="s">
        <v>779</v>
      </c>
    </row>
    <row r="44" spans="1:1" x14ac:dyDescent="0.25">
      <c r="A44" s="15" t="s">
        <v>780</v>
      </c>
    </row>
    <row r="45" spans="1:1" x14ac:dyDescent="0.25">
      <c r="A45" s="15" t="s">
        <v>781</v>
      </c>
    </row>
    <row r="46" spans="1:1" x14ac:dyDescent="0.25">
      <c r="A46" s="15" t="s">
        <v>782</v>
      </c>
    </row>
    <row r="47" spans="1:1" x14ac:dyDescent="0.25">
      <c r="A47" s="15" t="s">
        <v>783</v>
      </c>
    </row>
    <row r="48" spans="1:1" x14ac:dyDescent="0.25">
      <c r="A48" s="15" t="s">
        <v>784</v>
      </c>
    </row>
    <row r="49" spans="1:1" x14ac:dyDescent="0.25">
      <c r="A49" s="15" t="s">
        <v>785</v>
      </c>
    </row>
    <row r="50" spans="1:1" x14ac:dyDescent="0.25">
      <c r="A50" s="15" t="s">
        <v>786</v>
      </c>
    </row>
    <row r="51" spans="1:1" x14ac:dyDescent="0.25">
      <c r="A51" s="15" t="s">
        <v>787</v>
      </c>
    </row>
    <row r="52" spans="1:1" x14ac:dyDescent="0.25">
      <c r="A52" s="15" t="s">
        <v>788</v>
      </c>
    </row>
    <row r="53" spans="1:1" x14ac:dyDescent="0.25">
      <c r="A53" s="15" t="s">
        <v>789</v>
      </c>
    </row>
    <row r="54" spans="1:1" x14ac:dyDescent="0.25">
      <c r="A54" s="15" t="s">
        <v>790</v>
      </c>
    </row>
    <row r="55" spans="1:1" x14ac:dyDescent="0.25">
      <c r="A55" s="15" t="s">
        <v>791</v>
      </c>
    </row>
    <row r="56" spans="1:1" x14ac:dyDescent="0.25">
      <c r="A56" s="15" t="s">
        <v>792</v>
      </c>
    </row>
    <row r="57" spans="1:1" x14ac:dyDescent="0.25">
      <c r="A57" s="15" t="s">
        <v>793</v>
      </c>
    </row>
    <row r="58" spans="1:1" x14ac:dyDescent="0.25">
      <c r="A58" s="15" t="s">
        <v>794</v>
      </c>
    </row>
    <row r="59" spans="1:1" x14ac:dyDescent="0.25">
      <c r="A59" s="15" t="s">
        <v>795</v>
      </c>
    </row>
    <row r="60" spans="1:1" x14ac:dyDescent="0.25">
      <c r="A60" s="15" t="s">
        <v>796</v>
      </c>
    </row>
    <row r="61" spans="1:1" x14ac:dyDescent="0.25">
      <c r="A61" s="15" t="s">
        <v>1692</v>
      </c>
    </row>
    <row r="62" spans="1:1" x14ac:dyDescent="0.25">
      <c r="A62" s="15" t="s">
        <v>797</v>
      </c>
    </row>
    <row r="63" spans="1:1" x14ac:dyDescent="0.25">
      <c r="A63" s="15" t="s">
        <v>798</v>
      </c>
    </row>
    <row r="64" spans="1:1" x14ac:dyDescent="0.25">
      <c r="A64" s="15" t="s">
        <v>799</v>
      </c>
    </row>
    <row r="65" spans="1:1" x14ac:dyDescent="0.25">
      <c r="A65" s="15" t="s">
        <v>800</v>
      </c>
    </row>
    <row r="66" spans="1:1" x14ac:dyDescent="0.25">
      <c r="A66" s="15" t="s">
        <v>801</v>
      </c>
    </row>
    <row r="67" spans="1:1" x14ac:dyDescent="0.25">
      <c r="A67" s="15" t="s">
        <v>802</v>
      </c>
    </row>
    <row r="68" spans="1:1" x14ac:dyDescent="0.25">
      <c r="A68" s="15" t="s">
        <v>803</v>
      </c>
    </row>
    <row r="69" spans="1:1" x14ac:dyDescent="0.25">
      <c r="A69" s="15" t="s">
        <v>804</v>
      </c>
    </row>
    <row r="70" spans="1:1" x14ac:dyDescent="0.25">
      <c r="A70" s="15" t="s">
        <v>805</v>
      </c>
    </row>
    <row r="71" spans="1:1" x14ac:dyDescent="0.25">
      <c r="A71" s="15" t="s">
        <v>806</v>
      </c>
    </row>
    <row r="72" spans="1:1" x14ac:dyDescent="0.25">
      <c r="A72" s="15" t="s">
        <v>807</v>
      </c>
    </row>
    <row r="73" spans="1:1" x14ac:dyDescent="0.25">
      <c r="A73" s="15" t="s">
        <v>808</v>
      </c>
    </row>
    <row r="74" spans="1:1" x14ac:dyDescent="0.25">
      <c r="A74" s="15" t="s">
        <v>809</v>
      </c>
    </row>
    <row r="75" spans="1:1" x14ac:dyDescent="0.25">
      <c r="A75" s="15" t="s">
        <v>810</v>
      </c>
    </row>
    <row r="76" spans="1:1" x14ac:dyDescent="0.25">
      <c r="A76" s="15" t="s">
        <v>811</v>
      </c>
    </row>
    <row r="77" spans="1:1" x14ac:dyDescent="0.25">
      <c r="A77" s="15" t="s">
        <v>812</v>
      </c>
    </row>
    <row r="78" spans="1:1" x14ac:dyDescent="0.25">
      <c r="A78" s="15" t="s">
        <v>813</v>
      </c>
    </row>
    <row r="79" spans="1:1" x14ac:dyDescent="0.25">
      <c r="A79" s="113" t="s">
        <v>1731</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29"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1725</v>
      </c>
      <c r="B1" s="125"/>
      <c r="C1" s="125"/>
      <c r="D1" s="125"/>
      <c r="E1" s="125"/>
      <c r="F1" s="125"/>
      <c r="G1" s="125"/>
      <c r="H1" s="125"/>
      <c r="I1" s="125"/>
      <c r="J1" s="125"/>
      <c r="K1" s="125"/>
      <c r="L1" s="126"/>
    </row>
    <row r="2" spans="1:12" ht="24.75" customHeight="1" x14ac:dyDescent="0.3">
      <c r="A2" s="151" t="s">
        <v>1591</v>
      </c>
      <c r="B2" s="152"/>
      <c r="C2" s="152"/>
      <c r="D2" s="152"/>
      <c r="E2" s="152"/>
      <c r="F2" s="152"/>
      <c r="G2" s="152"/>
      <c r="H2" s="152"/>
      <c r="I2" s="152"/>
      <c r="J2" s="152"/>
      <c r="K2" s="152"/>
      <c r="L2" s="153"/>
    </row>
    <row r="3" spans="1:12" s="20" customFormat="1" ht="13" x14ac:dyDescent="0.3">
      <c r="A3" s="130" t="s">
        <v>1743</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4" t="s">
        <v>58</v>
      </c>
      <c r="B6" s="41" t="s">
        <v>213</v>
      </c>
      <c r="C6" s="14">
        <v>10836110685</v>
      </c>
      <c r="D6" s="11" t="str">
        <f t="shared" ref="D6:D12" si="0">IF($B6="N/A","N/A",IF(C6&gt;10,"No",IF(C6&lt;-10,"No","Yes")))</f>
        <v>N/A</v>
      </c>
      <c r="E6" s="14">
        <v>10519260759</v>
      </c>
      <c r="F6" s="11" t="str">
        <f t="shared" ref="F6:F12" si="1">IF($B6="N/A","N/A",IF(E6&gt;10,"No",IF(E6&lt;-10,"No","Yes")))</f>
        <v>N/A</v>
      </c>
      <c r="G6" s="14">
        <v>10995411257</v>
      </c>
      <c r="H6" s="11" t="str">
        <f t="shared" ref="H6:H12" si="2">IF($B6="N/A","N/A",IF(G6&gt;10,"No",IF(G6&lt;-10,"No","Yes")))</f>
        <v>N/A</v>
      </c>
      <c r="I6" s="12">
        <v>-2.92</v>
      </c>
      <c r="J6" s="12">
        <v>4.5259999999999998</v>
      </c>
      <c r="K6" s="41" t="s">
        <v>736</v>
      </c>
      <c r="L6" s="9" t="str">
        <f t="shared" ref="L6:L13" si="3">IF(J6="Div by 0", "N/A", IF(K6="N/A","N/A", IF(J6&gt;VALUE(MID(K6,1,2)), "No", IF(J6&lt;-1*VALUE(MID(K6,1,2)), "No", "Yes"))))</f>
        <v>Yes</v>
      </c>
    </row>
    <row r="7" spans="1:12" x14ac:dyDescent="0.25">
      <c r="A7" s="4" t="s">
        <v>1118</v>
      </c>
      <c r="B7" s="41" t="s">
        <v>213</v>
      </c>
      <c r="C7" s="14">
        <v>4622.4408272999999</v>
      </c>
      <c r="D7" s="11" t="str">
        <f t="shared" si="0"/>
        <v>N/A</v>
      </c>
      <c r="E7" s="14">
        <v>4599.2816217</v>
      </c>
      <c r="F7" s="11" t="str">
        <f t="shared" si="1"/>
        <v>N/A</v>
      </c>
      <c r="G7" s="14">
        <v>4813.3000830000001</v>
      </c>
      <c r="H7" s="11" t="str">
        <f t="shared" si="2"/>
        <v>N/A</v>
      </c>
      <c r="I7" s="12">
        <v>-0.501</v>
      </c>
      <c r="J7" s="12">
        <v>4.6529999999999996</v>
      </c>
      <c r="K7" s="41" t="s">
        <v>736</v>
      </c>
      <c r="L7" s="9" t="str">
        <f t="shared" si="3"/>
        <v>Yes</v>
      </c>
    </row>
    <row r="8" spans="1:12" x14ac:dyDescent="0.25">
      <c r="A8" s="4" t="s">
        <v>721</v>
      </c>
      <c r="B8" s="41" t="s">
        <v>213</v>
      </c>
      <c r="C8" s="14">
        <v>885</v>
      </c>
      <c r="D8" s="11" t="str">
        <f t="shared" si="0"/>
        <v>N/A</v>
      </c>
      <c r="E8" s="14">
        <v>876</v>
      </c>
      <c r="F8" s="11" t="str">
        <f t="shared" si="1"/>
        <v>N/A</v>
      </c>
      <c r="G8" s="14">
        <v>948</v>
      </c>
      <c r="H8" s="11" t="str">
        <f t="shared" si="2"/>
        <v>N/A</v>
      </c>
      <c r="I8" s="12">
        <v>-1.02</v>
      </c>
      <c r="J8" s="12">
        <v>8.2189999999999994</v>
      </c>
      <c r="K8" s="41" t="s">
        <v>736</v>
      </c>
      <c r="L8" s="9" t="str">
        <f t="shared" si="3"/>
        <v>Yes</v>
      </c>
    </row>
    <row r="9" spans="1:12" x14ac:dyDescent="0.25">
      <c r="A9" s="4" t="s">
        <v>722</v>
      </c>
      <c r="B9" s="41" t="s">
        <v>213</v>
      </c>
      <c r="C9" s="14">
        <v>1533</v>
      </c>
      <c r="D9" s="11" t="str">
        <f t="shared" si="0"/>
        <v>N/A</v>
      </c>
      <c r="E9" s="14">
        <v>1503</v>
      </c>
      <c r="F9" s="11" t="str">
        <f t="shared" si="1"/>
        <v>N/A</v>
      </c>
      <c r="G9" s="14">
        <v>1528</v>
      </c>
      <c r="H9" s="11" t="str">
        <f t="shared" si="2"/>
        <v>N/A</v>
      </c>
      <c r="I9" s="12">
        <v>-1.96</v>
      </c>
      <c r="J9" s="12">
        <v>1.663</v>
      </c>
      <c r="K9" s="41" t="s">
        <v>736</v>
      </c>
      <c r="L9" s="9" t="str">
        <f t="shared" si="3"/>
        <v>Yes</v>
      </c>
    </row>
    <row r="10" spans="1:12" x14ac:dyDescent="0.25">
      <c r="A10" s="4" t="s">
        <v>723</v>
      </c>
      <c r="B10" s="41" t="s">
        <v>213</v>
      </c>
      <c r="C10" s="14">
        <v>4265</v>
      </c>
      <c r="D10" s="11" t="str">
        <f t="shared" si="0"/>
        <v>N/A</v>
      </c>
      <c r="E10" s="14">
        <v>4228</v>
      </c>
      <c r="F10" s="11" t="str">
        <f t="shared" si="1"/>
        <v>N/A</v>
      </c>
      <c r="G10" s="14">
        <v>4272</v>
      </c>
      <c r="H10" s="11" t="str">
        <f t="shared" si="2"/>
        <v>N/A</v>
      </c>
      <c r="I10" s="12">
        <v>-0.86799999999999999</v>
      </c>
      <c r="J10" s="12">
        <v>1.0409999999999999</v>
      </c>
      <c r="K10" s="41" t="s">
        <v>736</v>
      </c>
      <c r="L10" s="9" t="str">
        <f t="shared" si="3"/>
        <v>Yes</v>
      </c>
    </row>
    <row r="11" spans="1:12" x14ac:dyDescent="0.25">
      <c r="A11" s="4" t="s">
        <v>724</v>
      </c>
      <c r="B11" s="41" t="s">
        <v>213</v>
      </c>
      <c r="C11" s="14">
        <v>17051</v>
      </c>
      <c r="D11" s="11" t="str">
        <f t="shared" si="0"/>
        <v>N/A</v>
      </c>
      <c r="E11" s="14">
        <v>16970</v>
      </c>
      <c r="F11" s="11" t="str">
        <f t="shared" si="1"/>
        <v>N/A</v>
      </c>
      <c r="G11" s="14">
        <v>17447</v>
      </c>
      <c r="H11" s="11" t="str">
        <f t="shared" si="2"/>
        <v>N/A</v>
      </c>
      <c r="I11" s="12">
        <v>-0.47499999999999998</v>
      </c>
      <c r="J11" s="12">
        <v>2.8109999999999999</v>
      </c>
      <c r="K11" s="41" t="s">
        <v>736</v>
      </c>
      <c r="L11" s="9" t="str">
        <f t="shared" si="3"/>
        <v>Yes</v>
      </c>
    </row>
    <row r="12" spans="1:12" x14ac:dyDescent="0.25">
      <c r="A12" s="4" t="s">
        <v>725</v>
      </c>
      <c r="B12" s="41" t="s">
        <v>213</v>
      </c>
      <c r="C12" s="14">
        <v>53163</v>
      </c>
      <c r="D12" s="11" t="str">
        <f t="shared" si="0"/>
        <v>N/A</v>
      </c>
      <c r="E12" s="14">
        <v>53475</v>
      </c>
      <c r="F12" s="11" t="str">
        <f t="shared" si="1"/>
        <v>N/A</v>
      </c>
      <c r="G12" s="14">
        <v>56462</v>
      </c>
      <c r="H12" s="11" t="str">
        <f t="shared" si="2"/>
        <v>N/A</v>
      </c>
      <c r="I12" s="12">
        <v>0.58689999999999998</v>
      </c>
      <c r="J12" s="12">
        <v>5.5860000000000003</v>
      </c>
      <c r="K12" s="41" t="s">
        <v>736</v>
      </c>
      <c r="L12" s="9" t="str">
        <f t="shared" si="3"/>
        <v>Yes</v>
      </c>
    </row>
    <row r="13" spans="1:12" x14ac:dyDescent="0.25">
      <c r="A13" s="4" t="s">
        <v>74</v>
      </c>
      <c r="B13" s="41" t="s">
        <v>213</v>
      </c>
      <c r="C13" s="14">
        <v>7468415</v>
      </c>
      <c r="D13" s="11" t="str">
        <f>IF($B13="N/A","N/A",IF(C13&gt;10,"No",IF(C13&lt;-10,"No","Yes")))</f>
        <v>N/A</v>
      </c>
      <c r="E13" s="14">
        <v>5436728</v>
      </c>
      <c r="F13" s="11" t="str">
        <f>IF($B13="N/A","N/A",IF(E13&gt;10,"No",IF(E13&lt;-10,"No","Yes")))</f>
        <v>N/A</v>
      </c>
      <c r="G13" s="14">
        <v>3608880</v>
      </c>
      <c r="H13" s="11" t="str">
        <f>IF($B13="N/A","N/A",IF(G13&gt;10,"No",IF(G13&lt;-10,"No","Yes")))</f>
        <v>N/A</v>
      </c>
      <c r="I13" s="12">
        <v>-27.2</v>
      </c>
      <c r="J13" s="12">
        <v>-33.6</v>
      </c>
      <c r="K13" s="41" t="s">
        <v>736</v>
      </c>
      <c r="L13" s="9" t="str">
        <f t="shared" si="3"/>
        <v>No</v>
      </c>
    </row>
    <row r="14" spans="1:12" x14ac:dyDescent="0.25">
      <c r="A14" s="51" t="s">
        <v>157</v>
      </c>
      <c r="B14" s="33" t="s">
        <v>213</v>
      </c>
      <c r="C14" s="8">
        <v>6.3146691465</v>
      </c>
      <c r="D14" s="11" t="str">
        <f t="shared" ref="D14:D18" si="4">IF($B14="N/A","N/A",IF(C14&gt;10,"No",IF(C14&lt;-10,"No","Yes")))</f>
        <v>N/A</v>
      </c>
      <c r="E14" s="8">
        <v>5.9364633673</v>
      </c>
      <c r="F14" s="11" t="str">
        <f t="shared" ref="F14:F18" si="5">IF($B14="N/A","N/A",IF(E14&gt;10,"No",IF(E14&lt;-10,"No","Yes")))</f>
        <v>N/A</v>
      </c>
      <c r="G14" s="8">
        <v>4.6461163878000002</v>
      </c>
      <c r="H14" s="11" t="str">
        <f t="shared" ref="H14:H18" si="6">IF($B14="N/A","N/A",IF(G14&gt;10,"No",IF(G14&lt;-10,"No","Yes")))</f>
        <v>N/A</v>
      </c>
      <c r="I14" s="12">
        <v>-5.99</v>
      </c>
      <c r="J14" s="12">
        <v>-21.7</v>
      </c>
      <c r="K14" s="41" t="s">
        <v>736</v>
      </c>
      <c r="L14" s="9" t="str">
        <f t="shared" ref="L14:L18" si="7">IF(J14="Div by 0", "N/A", IF(K14="N/A","N/A", IF(J14&gt;VALUE(MID(K14,1,2)), "No", IF(J14&lt;-1*VALUE(MID(K14,1,2)), "No", "Yes"))))</f>
        <v>Yes</v>
      </c>
    </row>
    <row r="15" spans="1:12" x14ac:dyDescent="0.25">
      <c r="A15" s="4" t="s">
        <v>417</v>
      </c>
      <c r="B15" s="33" t="s">
        <v>213</v>
      </c>
      <c r="C15" s="8">
        <v>15.444755170000001</v>
      </c>
      <c r="D15" s="11" t="str">
        <f t="shared" si="4"/>
        <v>N/A</v>
      </c>
      <c r="E15" s="8">
        <v>15.592128474000001</v>
      </c>
      <c r="F15" s="11" t="str">
        <f t="shared" si="5"/>
        <v>N/A</v>
      </c>
      <c r="G15" s="8">
        <v>14.434183854</v>
      </c>
      <c r="H15" s="11" t="str">
        <f t="shared" si="6"/>
        <v>N/A</v>
      </c>
      <c r="I15" s="12">
        <v>0.95420000000000005</v>
      </c>
      <c r="J15" s="12">
        <v>-7.43</v>
      </c>
      <c r="K15" s="41" t="s">
        <v>736</v>
      </c>
      <c r="L15" s="9" t="str">
        <f t="shared" si="7"/>
        <v>Yes</v>
      </c>
    </row>
    <row r="16" spans="1:12" x14ac:dyDescent="0.25">
      <c r="A16" s="4" t="s">
        <v>418</v>
      </c>
      <c r="B16" s="33" t="s">
        <v>213</v>
      </c>
      <c r="C16" s="8">
        <v>6.0690652078999996</v>
      </c>
      <c r="D16" s="11" t="str">
        <f t="shared" si="4"/>
        <v>N/A</v>
      </c>
      <c r="E16" s="8">
        <v>5.9348280497000001</v>
      </c>
      <c r="F16" s="11" t="str">
        <f t="shared" si="5"/>
        <v>N/A</v>
      </c>
      <c r="G16" s="8">
        <v>5.1520888936000002</v>
      </c>
      <c r="H16" s="11" t="str">
        <f t="shared" si="6"/>
        <v>N/A</v>
      </c>
      <c r="I16" s="12">
        <v>-2.21</v>
      </c>
      <c r="J16" s="12">
        <v>-13.2</v>
      </c>
      <c r="K16" s="41" t="s">
        <v>736</v>
      </c>
      <c r="L16" s="9" t="str">
        <f t="shared" si="7"/>
        <v>Yes</v>
      </c>
    </row>
    <row r="17" spans="1:12" x14ac:dyDescent="0.25">
      <c r="A17" s="4" t="s">
        <v>419</v>
      </c>
      <c r="B17" s="33" t="s">
        <v>213</v>
      </c>
      <c r="C17" s="8">
        <v>2.3900470836999999</v>
      </c>
      <c r="D17" s="11" t="str">
        <f t="shared" si="4"/>
        <v>N/A</v>
      </c>
      <c r="E17" s="8">
        <v>2.0378620670999998</v>
      </c>
      <c r="F17" s="11" t="str">
        <f t="shared" si="5"/>
        <v>N/A</v>
      </c>
      <c r="G17" s="8">
        <v>0.87177011640000002</v>
      </c>
      <c r="H17" s="11" t="str">
        <f t="shared" si="6"/>
        <v>N/A</v>
      </c>
      <c r="I17" s="12">
        <v>-14.7</v>
      </c>
      <c r="J17" s="12">
        <v>-57.2</v>
      </c>
      <c r="K17" s="41" t="s">
        <v>736</v>
      </c>
      <c r="L17" s="9" t="str">
        <f t="shared" si="7"/>
        <v>No</v>
      </c>
    </row>
    <row r="18" spans="1:12" x14ac:dyDescent="0.25">
      <c r="A18" s="4" t="s">
        <v>420</v>
      </c>
      <c r="B18" s="33" t="s">
        <v>213</v>
      </c>
      <c r="C18" s="8">
        <v>11.786017557999999</v>
      </c>
      <c r="D18" s="11" t="str">
        <f t="shared" si="4"/>
        <v>N/A</v>
      </c>
      <c r="E18" s="8">
        <v>11.392469647</v>
      </c>
      <c r="F18" s="11" t="str">
        <f t="shared" si="5"/>
        <v>N/A</v>
      </c>
      <c r="G18" s="8">
        <v>9.2132897049999993</v>
      </c>
      <c r="H18" s="11" t="str">
        <f t="shared" si="6"/>
        <v>N/A</v>
      </c>
      <c r="I18" s="12">
        <v>-3.34</v>
      </c>
      <c r="J18" s="12">
        <v>-19.100000000000001</v>
      </c>
      <c r="K18" s="41" t="s">
        <v>736</v>
      </c>
      <c r="L18" s="9" t="str">
        <f t="shared" si="7"/>
        <v>Yes</v>
      </c>
    </row>
    <row r="19" spans="1:12" x14ac:dyDescent="0.25">
      <c r="A19" s="4" t="s">
        <v>75</v>
      </c>
      <c r="B19" s="41" t="s">
        <v>213</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25</v>
      </c>
      <c r="J19" s="12">
        <v>-40</v>
      </c>
      <c r="K19" s="41" t="s">
        <v>213</v>
      </c>
      <c r="L19" s="9" t="str">
        <f t="shared" ref="L19:L25" si="11">IF(J19="Div by 0", "N/A", IF(K19="N/A","N/A", IF(J19&gt;VALUE(MID(K19,1,2)), "No", IF(J19&lt;-1*VALUE(MID(K19,1,2)), "No", "Yes"))))</f>
        <v>N/A</v>
      </c>
    </row>
    <row r="20" spans="1:12" x14ac:dyDescent="0.25">
      <c r="A20" s="4" t="s">
        <v>76</v>
      </c>
      <c r="B20" s="41" t="s">
        <v>213</v>
      </c>
      <c r="C20" s="34">
        <v>54</v>
      </c>
      <c r="D20" s="11" t="str">
        <f t="shared" si="8"/>
        <v>N/A</v>
      </c>
      <c r="E20" s="34">
        <v>46</v>
      </c>
      <c r="F20" s="11" t="str">
        <f t="shared" si="9"/>
        <v>N/A</v>
      </c>
      <c r="G20" s="34">
        <v>26</v>
      </c>
      <c r="H20" s="11" t="str">
        <f t="shared" si="10"/>
        <v>N/A</v>
      </c>
      <c r="I20" s="12">
        <v>-14.8</v>
      </c>
      <c r="J20" s="12">
        <v>-43.5</v>
      </c>
      <c r="K20" s="41" t="s">
        <v>213</v>
      </c>
      <c r="L20" s="9" t="str">
        <f t="shared" si="11"/>
        <v>N/A</v>
      </c>
    </row>
    <row r="21" spans="1:12" x14ac:dyDescent="0.25">
      <c r="A21" s="51" t="s">
        <v>1118</v>
      </c>
      <c r="B21" s="41" t="s">
        <v>213</v>
      </c>
      <c r="C21" s="14">
        <v>4622.4408272999999</v>
      </c>
      <c r="D21" s="11" t="str">
        <f t="shared" si="8"/>
        <v>N/A</v>
      </c>
      <c r="E21" s="14">
        <v>4599.2816217</v>
      </c>
      <c r="F21" s="11" t="str">
        <f t="shared" si="9"/>
        <v>N/A</v>
      </c>
      <c r="G21" s="14">
        <v>4813.3000830000001</v>
      </c>
      <c r="H21" s="11" t="str">
        <f t="shared" si="10"/>
        <v>N/A</v>
      </c>
      <c r="I21" s="12">
        <v>-0.501</v>
      </c>
      <c r="J21" s="12">
        <v>4.6529999999999996</v>
      </c>
      <c r="K21" s="41" t="s">
        <v>736</v>
      </c>
      <c r="L21" s="9" t="str">
        <f t="shared" si="11"/>
        <v>Yes</v>
      </c>
    </row>
    <row r="22" spans="1:12" x14ac:dyDescent="0.25">
      <c r="A22" s="4" t="s">
        <v>1702</v>
      </c>
      <c r="B22" s="41" t="s">
        <v>213</v>
      </c>
      <c r="C22" s="14">
        <v>11699.468573</v>
      </c>
      <c r="D22" s="11" t="str">
        <f t="shared" si="8"/>
        <v>N/A</v>
      </c>
      <c r="E22" s="14">
        <v>11721.149439999999</v>
      </c>
      <c r="F22" s="11" t="str">
        <f t="shared" si="9"/>
        <v>N/A</v>
      </c>
      <c r="G22" s="14">
        <v>11624.596255</v>
      </c>
      <c r="H22" s="11" t="str">
        <f t="shared" si="10"/>
        <v>N/A</v>
      </c>
      <c r="I22" s="12">
        <v>0.18529999999999999</v>
      </c>
      <c r="J22" s="12">
        <v>-0.82399999999999995</v>
      </c>
      <c r="K22" s="41" t="s">
        <v>736</v>
      </c>
      <c r="L22" s="9" t="str">
        <f t="shared" si="11"/>
        <v>Yes</v>
      </c>
    </row>
    <row r="23" spans="1:12" x14ac:dyDescent="0.25">
      <c r="A23" s="4" t="s">
        <v>1119</v>
      </c>
      <c r="B23" s="41" t="s">
        <v>213</v>
      </c>
      <c r="C23" s="14">
        <v>12906.101825</v>
      </c>
      <c r="D23" s="11" t="str">
        <f t="shared" si="8"/>
        <v>N/A</v>
      </c>
      <c r="E23" s="14">
        <v>12376.439442999999</v>
      </c>
      <c r="F23" s="11" t="str">
        <f t="shared" si="9"/>
        <v>N/A</v>
      </c>
      <c r="G23" s="14">
        <v>13002.846073999999</v>
      </c>
      <c r="H23" s="11" t="str">
        <f t="shared" si="10"/>
        <v>N/A</v>
      </c>
      <c r="I23" s="12">
        <v>-4.0999999999999996</v>
      </c>
      <c r="J23" s="12">
        <v>5.0609999999999999</v>
      </c>
      <c r="K23" s="41" t="s">
        <v>736</v>
      </c>
      <c r="L23" s="9" t="str">
        <f t="shared" si="11"/>
        <v>Yes</v>
      </c>
    </row>
    <row r="24" spans="1:12" x14ac:dyDescent="0.25">
      <c r="A24" s="4" t="s">
        <v>1120</v>
      </c>
      <c r="B24" s="41" t="s">
        <v>213</v>
      </c>
      <c r="C24" s="14">
        <v>1876.610844</v>
      </c>
      <c r="D24" s="11" t="str">
        <f t="shared" si="8"/>
        <v>N/A</v>
      </c>
      <c r="E24" s="14">
        <v>1778.4888527000001</v>
      </c>
      <c r="F24" s="11" t="str">
        <f t="shared" si="9"/>
        <v>N/A</v>
      </c>
      <c r="G24" s="14">
        <v>1966.606706</v>
      </c>
      <c r="H24" s="11" t="str">
        <f t="shared" si="10"/>
        <v>N/A</v>
      </c>
      <c r="I24" s="12">
        <v>-5.23</v>
      </c>
      <c r="J24" s="12">
        <v>10.58</v>
      </c>
      <c r="K24" s="41" t="s">
        <v>736</v>
      </c>
      <c r="L24" s="9" t="str">
        <f t="shared" si="11"/>
        <v>Yes</v>
      </c>
    </row>
    <row r="25" spans="1:12" x14ac:dyDescent="0.25">
      <c r="A25" s="4" t="s">
        <v>1121</v>
      </c>
      <c r="B25" s="41" t="s">
        <v>213</v>
      </c>
      <c r="C25" s="14">
        <v>3102.7314977999999</v>
      </c>
      <c r="D25" s="11" t="str">
        <f t="shared" si="8"/>
        <v>N/A</v>
      </c>
      <c r="E25" s="14">
        <v>3155.0760089999999</v>
      </c>
      <c r="F25" s="11" t="str">
        <f t="shared" si="9"/>
        <v>N/A</v>
      </c>
      <c r="G25" s="14">
        <v>3086.5312961</v>
      </c>
      <c r="H25" s="11" t="str">
        <f t="shared" si="10"/>
        <v>N/A</v>
      </c>
      <c r="I25" s="12">
        <v>1.6870000000000001</v>
      </c>
      <c r="J25" s="12">
        <v>-2.17</v>
      </c>
      <c r="K25" s="41" t="s">
        <v>736</v>
      </c>
      <c r="L25" s="9" t="str">
        <f t="shared" si="11"/>
        <v>Yes</v>
      </c>
    </row>
    <row r="26" spans="1:12" x14ac:dyDescent="0.25">
      <c r="A26" s="2" t="s">
        <v>1122</v>
      </c>
      <c r="B26" s="41" t="s">
        <v>213</v>
      </c>
      <c r="C26" s="14">
        <v>4520.5324553999999</v>
      </c>
      <c r="D26" s="11" t="str">
        <f t="shared" si="8"/>
        <v>N/A</v>
      </c>
      <c r="E26" s="14">
        <v>4510.5919747999997</v>
      </c>
      <c r="F26" s="11" t="str">
        <f t="shared" si="9"/>
        <v>N/A</v>
      </c>
      <c r="G26" s="14">
        <v>4676.3778657000003</v>
      </c>
      <c r="H26" s="11" t="str">
        <f t="shared" si="10"/>
        <v>N/A</v>
      </c>
      <c r="I26" s="12">
        <v>-0.22</v>
      </c>
      <c r="J26" s="12">
        <v>3.6749999999999998</v>
      </c>
      <c r="K26" s="41" t="s">
        <v>736</v>
      </c>
      <c r="L26" s="9" t="str">
        <f>IF(J26="Div by 0", "N/A", IF(OR(J26="N/A",K26="N/A"),"N/A", IF(J26&gt;VALUE(MID(K26,1,2)), "No", IF(J26&lt;-1*VALUE(MID(K26,1,2)), "No", "Yes"))))</f>
        <v>Yes</v>
      </c>
    </row>
    <row r="27" spans="1:12" x14ac:dyDescent="0.25">
      <c r="A27" s="2" t="s">
        <v>1123</v>
      </c>
      <c r="B27" s="41" t="s">
        <v>213</v>
      </c>
      <c r="C27" s="14">
        <v>4757.3478195999996</v>
      </c>
      <c r="D27" s="11" t="str">
        <f t="shared" si="8"/>
        <v>N/A</v>
      </c>
      <c r="E27" s="14">
        <v>4718.5090323000004</v>
      </c>
      <c r="F27" s="11" t="str">
        <f t="shared" si="9"/>
        <v>N/A</v>
      </c>
      <c r="G27" s="14">
        <v>4994.8420979000002</v>
      </c>
      <c r="H27" s="11" t="str">
        <f t="shared" si="10"/>
        <v>N/A</v>
      </c>
      <c r="I27" s="12">
        <v>-0.81599999999999995</v>
      </c>
      <c r="J27" s="12">
        <v>5.8559999999999999</v>
      </c>
      <c r="K27" s="41" t="s">
        <v>736</v>
      </c>
      <c r="L27" s="9" t="str">
        <f>IF(J27="Div by 0", "N/A", IF(OR(J27="N/A",K27="N/A"),"N/A", IF(J27&gt;VALUE(MID(K27,1,2)), "No", IF(J27&lt;-1*VALUE(MID(K27,1,2)), "No", "Yes"))))</f>
        <v>Yes</v>
      </c>
    </row>
    <row r="28" spans="1:12" x14ac:dyDescent="0.25">
      <c r="A28" s="51" t="s">
        <v>1124</v>
      </c>
      <c r="B28" s="41" t="s">
        <v>213</v>
      </c>
      <c r="C28" s="14">
        <v>9746.4604823999998</v>
      </c>
      <c r="D28" s="11" t="str">
        <f t="shared" si="8"/>
        <v>N/A</v>
      </c>
      <c r="E28" s="14">
        <v>9632.8679809999994</v>
      </c>
      <c r="F28" s="11" t="str">
        <f t="shared" si="9"/>
        <v>N/A</v>
      </c>
      <c r="G28" s="14">
        <v>9709.3882367000006</v>
      </c>
      <c r="H28" s="11" t="str">
        <f t="shared" si="10"/>
        <v>N/A</v>
      </c>
      <c r="I28" s="12">
        <v>-1.17</v>
      </c>
      <c r="J28" s="12">
        <v>0.7944</v>
      </c>
      <c r="K28" s="41" t="s">
        <v>736</v>
      </c>
      <c r="L28" s="9" t="str">
        <f>IF(J28="Div by 0", "N/A", IF(K28="N/A","N/A", IF(J28&gt;VALUE(MID(K28,1,2)), "No", IF(J28&lt;-1*VALUE(MID(K28,1,2)), "No", "Yes"))))</f>
        <v>Yes</v>
      </c>
    </row>
    <row r="29" spans="1:12" x14ac:dyDescent="0.25">
      <c r="A29" s="2" t="s">
        <v>1125</v>
      </c>
      <c r="B29" s="41" t="s">
        <v>213</v>
      </c>
      <c r="C29" s="14">
        <v>11925.644801</v>
      </c>
      <c r="D29" s="11" t="str">
        <f t="shared" si="8"/>
        <v>N/A</v>
      </c>
      <c r="E29" s="14">
        <v>11998.602421</v>
      </c>
      <c r="F29" s="11" t="str">
        <f t="shared" si="9"/>
        <v>N/A</v>
      </c>
      <c r="G29" s="14">
        <v>11981.853707</v>
      </c>
      <c r="H29" s="11" t="str">
        <f t="shared" si="10"/>
        <v>N/A</v>
      </c>
      <c r="I29" s="12">
        <v>0.61180000000000001</v>
      </c>
      <c r="J29" s="12">
        <v>-0.14000000000000001</v>
      </c>
      <c r="K29" s="41" t="s">
        <v>736</v>
      </c>
      <c r="L29" s="9" t="str">
        <f>IF(J29="Div by 0", "N/A", IF(K29="N/A","N/A", IF(J29&gt;VALUE(MID(K29,1,2)), "No", IF(J29&lt;-1*VALUE(MID(K29,1,2)), "No", "Yes"))))</f>
        <v>Yes</v>
      </c>
    </row>
    <row r="30" spans="1:12" x14ac:dyDescent="0.25">
      <c r="A30" s="2" t="s">
        <v>1126</v>
      </c>
      <c r="B30" s="41" t="s">
        <v>213</v>
      </c>
      <c r="C30" s="14">
        <v>7343.3404657000001</v>
      </c>
      <c r="D30" s="11" t="str">
        <f t="shared" si="8"/>
        <v>N/A</v>
      </c>
      <c r="E30" s="14">
        <v>7071.4144797999998</v>
      </c>
      <c r="F30" s="11" t="str">
        <f t="shared" si="9"/>
        <v>N/A</v>
      </c>
      <c r="G30" s="14">
        <v>7216.0846554</v>
      </c>
      <c r="H30" s="11" t="str">
        <f t="shared" si="10"/>
        <v>N/A</v>
      </c>
      <c r="I30" s="12">
        <v>-3.7</v>
      </c>
      <c r="J30" s="12">
        <v>2.0459999999999998</v>
      </c>
      <c r="K30" s="41" t="s">
        <v>736</v>
      </c>
      <c r="L30" s="9" t="str">
        <f>IF(J30="Div by 0", "N/A", IF(K30="N/A","N/A", IF(J30&gt;VALUE(MID(K30,1,2)), "No", IF(J30&lt;-1*VALUE(MID(K30,1,2)), "No", "Yes"))))</f>
        <v>Yes</v>
      </c>
    </row>
    <row r="31" spans="1:12" x14ac:dyDescent="0.25">
      <c r="A31" s="2" t="s">
        <v>1127</v>
      </c>
      <c r="B31" s="41" t="s">
        <v>213</v>
      </c>
      <c r="C31" s="14">
        <v>10067.812484</v>
      </c>
      <c r="D31" s="11" t="str">
        <f t="shared" si="8"/>
        <v>N/A</v>
      </c>
      <c r="E31" s="14">
        <v>9986.9940855000004</v>
      </c>
      <c r="F31" s="11" t="str">
        <f t="shared" si="9"/>
        <v>N/A</v>
      </c>
      <c r="G31" s="14">
        <v>9931.9645438999996</v>
      </c>
      <c r="H31" s="11" t="str">
        <f t="shared" si="10"/>
        <v>N/A</v>
      </c>
      <c r="I31" s="12">
        <v>-0.80300000000000005</v>
      </c>
      <c r="J31" s="12">
        <v>-0.55100000000000005</v>
      </c>
      <c r="K31" s="41" t="s">
        <v>736</v>
      </c>
      <c r="L31" s="9" t="str">
        <f>IF(J31="Div by 0", "N/A", IF(OR(J31="N/A",K31="N/A"),"N/A", IF(J31&gt;VALUE(MID(K31,1,2)), "No", IF(J31&lt;-1*VALUE(MID(K31,1,2)), "No", "Yes"))))</f>
        <v>Yes</v>
      </c>
    </row>
    <row r="32" spans="1:12" x14ac:dyDescent="0.25">
      <c r="A32" s="2" t="s">
        <v>1128</v>
      </c>
      <c r="B32" s="41" t="s">
        <v>213</v>
      </c>
      <c r="C32" s="14">
        <v>9259.0340386000007</v>
      </c>
      <c r="D32" s="11" t="str">
        <f t="shared" si="8"/>
        <v>N/A</v>
      </c>
      <c r="E32" s="14">
        <v>9096.5944319999999</v>
      </c>
      <c r="F32" s="11" t="str">
        <f t="shared" si="9"/>
        <v>N/A</v>
      </c>
      <c r="G32" s="14">
        <v>9373.5723498000007</v>
      </c>
      <c r="H32" s="11" t="str">
        <f t="shared" si="10"/>
        <v>N/A</v>
      </c>
      <c r="I32" s="12">
        <v>-1.75</v>
      </c>
      <c r="J32" s="12">
        <v>3.0449999999999999</v>
      </c>
      <c r="K32" s="41" t="s">
        <v>736</v>
      </c>
      <c r="L32" s="9" t="str">
        <f>IF(J32="Div by 0", "N/A", IF(OR(J32="N/A",K32="N/A"),"N/A", IF(J32&gt;VALUE(MID(K32,1,2)), "No", IF(J32&lt;-1*VALUE(MID(K32,1,2)), "No", "Yes"))))</f>
        <v>Yes</v>
      </c>
    </row>
    <row r="33" spans="1:12" x14ac:dyDescent="0.25">
      <c r="A33" s="2" t="s">
        <v>1705</v>
      </c>
      <c r="B33" s="41" t="s">
        <v>213</v>
      </c>
      <c r="C33" s="14">
        <v>9421.0899898999996</v>
      </c>
      <c r="D33" s="11" t="str">
        <f t="shared" si="8"/>
        <v>N/A</v>
      </c>
      <c r="E33" s="14">
        <v>9906.2030646000003</v>
      </c>
      <c r="F33" s="11" t="str">
        <f t="shared" si="9"/>
        <v>N/A</v>
      </c>
      <c r="G33" s="14">
        <v>8371.6162282999994</v>
      </c>
      <c r="H33" s="11" t="str">
        <f t="shared" si="10"/>
        <v>N/A</v>
      </c>
      <c r="I33" s="12">
        <v>5.149</v>
      </c>
      <c r="J33" s="12">
        <v>-15.5</v>
      </c>
      <c r="K33" s="41" t="s">
        <v>736</v>
      </c>
      <c r="L33" s="9" t="str">
        <f t="shared" ref="L33:L45" si="12">IF(J33="Div by 0", "N/A", IF(K33="N/A","N/A", IF(J33&gt;VALUE(MID(K33,1,2)), "No", IF(J33&lt;-1*VALUE(MID(K33,1,2)), "No", "Yes"))))</f>
        <v>Yes</v>
      </c>
    </row>
    <row r="34" spans="1:12" x14ac:dyDescent="0.25">
      <c r="A34" s="2" t="s">
        <v>1706</v>
      </c>
      <c r="B34" s="41" t="s">
        <v>213</v>
      </c>
      <c r="C34" s="14">
        <v>1362.5861892999999</v>
      </c>
      <c r="D34" s="11" t="str">
        <f t="shared" si="8"/>
        <v>N/A</v>
      </c>
      <c r="E34" s="14">
        <v>1194.9887415000001</v>
      </c>
      <c r="F34" s="11" t="str">
        <f t="shared" si="9"/>
        <v>N/A</v>
      </c>
      <c r="G34" s="14">
        <v>1156.0903449</v>
      </c>
      <c r="H34" s="11" t="str">
        <f t="shared" si="10"/>
        <v>N/A</v>
      </c>
      <c r="I34" s="12">
        <v>-12.3</v>
      </c>
      <c r="J34" s="12">
        <v>-3.26</v>
      </c>
      <c r="K34" s="41" t="s">
        <v>736</v>
      </c>
      <c r="L34" s="9" t="str">
        <f t="shared" si="12"/>
        <v>Yes</v>
      </c>
    </row>
    <row r="35" spans="1:12" x14ac:dyDescent="0.25">
      <c r="A35" s="2" t="s">
        <v>1707</v>
      </c>
      <c r="B35" s="41" t="s">
        <v>213</v>
      </c>
      <c r="C35" s="14">
        <v>8521.9077732999995</v>
      </c>
      <c r="D35" s="11" t="str">
        <f t="shared" si="8"/>
        <v>N/A</v>
      </c>
      <c r="E35" s="14">
        <v>8322.8608956999997</v>
      </c>
      <c r="F35" s="11" t="str">
        <f t="shared" si="9"/>
        <v>N/A</v>
      </c>
      <c r="G35" s="14">
        <v>8383.7000611999993</v>
      </c>
      <c r="H35" s="11" t="str">
        <f t="shared" si="10"/>
        <v>N/A</v>
      </c>
      <c r="I35" s="12">
        <v>-2.34</v>
      </c>
      <c r="J35" s="12">
        <v>0.73099999999999998</v>
      </c>
      <c r="K35" s="41" t="s">
        <v>736</v>
      </c>
      <c r="L35" s="9" t="str">
        <f t="shared" si="12"/>
        <v>Yes</v>
      </c>
    </row>
    <row r="36" spans="1:12" x14ac:dyDescent="0.25">
      <c r="A36" s="2" t="s">
        <v>1708</v>
      </c>
      <c r="B36" s="41" t="s">
        <v>213</v>
      </c>
      <c r="C36" s="14">
        <v>300.44521992</v>
      </c>
      <c r="D36" s="11" t="str">
        <f t="shared" si="8"/>
        <v>N/A</v>
      </c>
      <c r="E36" s="14">
        <v>403.55967261000001</v>
      </c>
      <c r="F36" s="11" t="str">
        <f t="shared" si="9"/>
        <v>N/A</v>
      </c>
      <c r="G36" s="14">
        <v>427.07208224999999</v>
      </c>
      <c r="H36" s="11" t="str">
        <f t="shared" si="10"/>
        <v>N/A</v>
      </c>
      <c r="I36" s="12">
        <v>34.32</v>
      </c>
      <c r="J36" s="12">
        <v>5.8259999999999996</v>
      </c>
      <c r="K36" s="41" t="s">
        <v>736</v>
      </c>
      <c r="L36" s="9" t="str">
        <f t="shared" si="12"/>
        <v>Yes</v>
      </c>
    </row>
    <row r="37" spans="1:12" x14ac:dyDescent="0.25">
      <c r="A37" s="2" t="s">
        <v>1709</v>
      </c>
      <c r="B37" s="41" t="s">
        <v>213</v>
      </c>
      <c r="C37" s="14">
        <v>19000.249048000001</v>
      </c>
      <c r="D37" s="11" t="str">
        <f t="shared" si="8"/>
        <v>N/A</v>
      </c>
      <c r="E37" s="14">
        <v>19913.61089</v>
      </c>
      <c r="F37" s="11" t="str">
        <f t="shared" si="9"/>
        <v>N/A</v>
      </c>
      <c r="G37" s="14">
        <v>20029.809864999999</v>
      </c>
      <c r="H37" s="11" t="str">
        <f t="shared" si="10"/>
        <v>N/A</v>
      </c>
      <c r="I37" s="12">
        <v>4.8070000000000004</v>
      </c>
      <c r="J37" s="12">
        <v>0.58350000000000002</v>
      </c>
      <c r="K37" s="41" t="s">
        <v>736</v>
      </c>
      <c r="L37" s="9" t="str">
        <f t="shared" si="12"/>
        <v>Yes</v>
      </c>
    </row>
    <row r="38" spans="1:12" x14ac:dyDescent="0.25">
      <c r="A38" s="2" t="s">
        <v>1710</v>
      </c>
      <c r="B38" s="41" t="s">
        <v>213</v>
      </c>
      <c r="C38" s="14">
        <v>5762</v>
      </c>
      <c r="D38" s="11" t="str">
        <f t="shared" si="8"/>
        <v>N/A</v>
      </c>
      <c r="E38" s="14">
        <v>2521.8571428999999</v>
      </c>
      <c r="F38" s="11" t="str">
        <f t="shared" si="9"/>
        <v>N/A</v>
      </c>
      <c r="G38" s="14">
        <v>485.16666666999998</v>
      </c>
      <c r="H38" s="11" t="str">
        <f t="shared" si="10"/>
        <v>N/A</v>
      </c>
      <c r="I38" s="12">
        <v>-56.2</v>
      </c>
      <c r="J38" s="12">
        <v>-80.8</v>
      </c>
      <c r="K38" s="41" t="s">
        <v>736</v>
      </c>
      <c r="L38" s="9" t="str">
        <f t="shared" si="12"/>
        <v>No</v>
      </c>
    </row>
    <row r="39" spans="1:12" x14ac:dyDescent="0.25">
      <c r="A39" s="2" t="s">
        <v>1711</v>
      </c>
      <c r="B39" s="41" t="s">
        <v>213</v>
      </c>
      <c r="C39" s="14">
        <v>6242.4418937999999</v>
      </c>
      <c r="D39" s="11" t="str">
        <f t="shared" si="8"/>
        <v>N/A</v>
      </c>
      <c r="E39" s="14">
        <v>3036.9073985</v>
      </c>
      <c r="F39" s="11" t="str">
        <f t="shared" si="9"/>
        <v>N/A</v>
      </c>
      <c r="G39" s="14">
        <v>1383.2940871999999</v>
      </c>
      <c r="H39" s="11" t="str">
        <f t="shared" si="10"/>
        <v>N/A</v>
      </c>
      <c r="I39" s="12">
        <v>-51.4</v>
      </c>
      <c r="J39" s="12">
        <v>-54.5</v>
      </c>
      <c r="K39" s="41" t="s">
        <v>736</v>
      </c>
      <c r="L39" s="9" t="str">
        <f t="shared" si="12"/>
        <v>No</v>
      </c>
    </row>
    <row r="40" spans="1:12" x14ac:dyDescent="0.25">
      <c r="A40" s="2" t="s">
        <v>1712</v>
      </c>
      <c r="B40" s="41" t="s">
        <v>213</v>
      </c>
      <c r="C40" s="14" t="s">
        <v>1744</v>
      </c>
      <c r="D40" s="11" t="str">
        <f t="shared" si="8"/>
        <v>N/A</v>
      </c>
      <c r="E40" s="14" t="s">
        <v>1744</v>
      </c>
      <c r="F40" s="11" t="str">
        <f t="shared" si="9"/>
        <v>N/A</v>
      </c>
      <c r="G40" s="14" t="s">
        <v>1744</v>
      </c>
      <c r="H40" s="11" t="str">
        <f t="shared" si="10"/>
        <v>N/A</v>
      </c>
      <c r="I40" s="12" t="s">
        <v>1744</v>
      </c>
      <c r="J40" s="12" t="s">
        <v>1744</v>
      </c>
      <c r="K40" s="41" t="s">
        <v>736</v>
      </c>
      <c r="L40" s="9" t="str">
        <f t="shared" si="12"/>
        <v>N/A</v>
      </c>
    </row>
    <row r="41" spans="1:12" x14ac:dyDescent="0.25">
      <c r="A41" s="2" t="s">
        <v>1713</v>
      </c>
      <c r="B41" s="41" t="s">
        <v>213</v>
      </c>
      <c r="C41" s="14">
        <v>17573.03068</v>
      </c>
      <c r="D41" s="11" t="str">
        <f t="shared" si="8"/>
        <v>N/A</v>
      </c>
      <c r="E41" s="14">
        <v>18911.283248</v>
      </c>
      <c r="F41" s="11" t="str">
        <f t="shared" si="9"/>
        <v>N/A</v>
      </c>
      <c r="G41" s="14">
        <v>20006.777302999999</v>
      </c>
      <c r="H41" s="11" t="str">
        <f t="shared" si="10"/>
        <v>N/A</v>
      </c>
      <c r="I41" s="12">
        <v>7.6150000000000002</v>
      </c>
      <c r="J41" s="12">
        <v>5.7930000000000001</v>
      </c>
      <c r="K41" s="41" t="s">
        <v>736</v>
      </c>
      <c r="L41" s="9" t="str">
        <f t="shared" si="12"/>
        <v>Yes</v>
      </c>
    </row>
    <row r="42" spans="1:12" x14ac:dyDescent="0.25">
      <c r="A42" s="2" t="s">
        <v>1714</v>
      </c>
      <c r="B42" s="41" t="s">
        <v>213</v>
      </c>
      <c r="C42" s="14" t="s">
        <v>1744</v>
      </c>
      <c r="D42" s="11" t="str">
        <f t="shared" si="8"/>
        <v>N/A</v>
      </c>
      <c r="E42" s="14" t="s">
        <v>1744</v>
      </c>
      <c r="F42" s="11" t="str">
        <f t="shared" si="9"/>
        <v>N/A</v>
      </c>
      <c r="G42" s="14" t="s">
        <v>1744</v>
      </c>
      <c r="H42" s="11" t="str">
        <f t="shared" si="10"/>
        <v>N/A</v>
      </c>
      <c r="I42" s="12" t="s">
        <v>1744</v>
      </c>
      <c r="J42" s="12" t="s">
        <v>1744</v>
      </c>
      <c r="K42" s="41" t="s">
        <v>736</v>
      </c>
      <c r="L42" s="9" t="str">
        <f t="shared" si="12"/>
        <v>N/A</v>
      </c>
    </row>
    <row r="43" spans="1:12" x14ac:dyDescent="0.25">
      <c r="A43" s="2" t="s">
        <v>1715</v>
      </c>
      <c r="B43" s="41" t="s">
        <v>213</v>
      </c>
      <c r="C43" s="14" t="s">
        <v>1744</v>
      </c>
      <c r="D43" s="11" t="str">
        <f t="shared" si="8"/>
        <v>N/A</v>
      </c>
      <c r="E43" s="14" t="s">
        <v>1744</v>
      </c>
      <c r="F43" s="11" t="str">
        <f t="shared" si="9"/>
        <v>N/A</v>
      </c>
      <c r="G43" s="14" t="s">
        <v>1744</v>
      </c>
      <c r="H43" s="11" t="str">
        <f t="shared" si="10"/>
        <v>N/A</v>
      </c>
      <c r="I43" s="12" t="s">
        <v>1744</v>
      </c>
      <c r="J43" s="12" t="s">
        <v>1744</v>
      </c>
      <c r="K43" s="41" t="s">
        <v>736</v>
      </c>
      <c r="L43" s="9" t="str">
        <f t="shared" si="12"/>
        <v>N/A</v>
      </c>
    </row>
    <row r="44" spans="1:12" x14ac:dyDescent="0.25">
      <c r="A44" s="2" t="s">
        <v>1129</v>
      </c>
      <c r="B44" s="41" t="s">
        <v>213</v>
      </c>
      <c r="C44" s="14">
        <v>10903.156596999999</v>
      </c>
      <c r="D44" s="11" t="str">
        <f t="shared" si="8"/>
        <v>N/A</v>
      </c>
      <c r="E44" s="14">
        <v>11083.537861999999</v>
      </c>
      <c r="F44" s="11" t="str">
        <f t="shared" si="9"/>
        <v>N/A</v>
      </c>
      <c r="G44" s="14">
        <v>11288.730803</v>
      </c>
      <c r="H44" s="11" t="str">
        <f t="shared" si="10"/>
        <v>N/A</v>
      </c>
      <c r="I44" s="12">
        <v>1.6539999999999999</v>
      </c>
      <c r="J44" s="12">
        <v>1.851</v>
      </c>
      <c r="K44" s="41" t="s">
        <v>736</v>
      </c>
      <c r="L44" s="9" t="str">
        <f t="shared" si="12"/>
        <v>Yes</v>
      </c>
    </row>
    <row r="45" spans="1:12" ht="25" x14ac:dyDescent="0.25">
      <c r="A45" s="2" t="s">
        <v>1130</v>
      </c>
      <c r="B45" s="41" t="s">
        <v>213</v>
      </c>
      <c r="C45" s="14">
        <v>2647.7806163999999</v>
      </c>
      <c r="D45" s="11" t="str">
        <f t="shared" si="8"/>
        <v>N/A</v>
      </c>
      <c r="E45" s="14">
        <v>1423.6836983999999</v>
      </c>
      <c r="F45" s="11" t="str">
        <f t="shared" si="9"/>
        <v>N/A</v>
      </c>
      <c r="G45" s="14">
        <v>832.27364851000004</v>
      </c>
      <c r="H45" s="11" t="str">
        <f t="shared" si="10"/>
        <v>N/A</v>
      </c>
      <c r="I45" s="12">
        <v>-46.2</v>
      </c>
      <c r="J45" s="12">
        <v>-41.5</v>
      </c>
      <c r="K45" s="41" t="s">
        <v>736</v>
      </c>
      <c r="L45" s="9" t="str">
        <f t="shared" si="12"/>
        <v>No</v>
      </c>
    </row>
    <row r="46" spans="1:12" x14ac:dyDescent="0.25">
      <c r="A46" s="2" t="s">
        <v>1131</v>
      </c>
      <c r="B46" s="33" t="s">
        <v>213</v>
      </c>
      <c r="C46" s="43">
        <v>38734.515090000001</v>
      </c>
      <c r="D46" s="11" t="str">
        <f t="shared" si="8"/>
        <v>N/A</v>
      </c>
      <c r="E46" s="43">
        <v>39939.505537999998</v>
      </c>
      <c r="F46" s="11" t="str">
        <f t="shared" si="9"/>
        <v>N/A</v>
      </c>
      <c r="G46" s="43">
        <v>41092.250981999998</v>
      </c>
      <c r="H46" s="11" t="str">
        <f t="shared" si="10"/>
        <v>N/A</v>
      </c>
      <c r="I46" s="12">
        <v>3.1110000000000002</v>
      </c>
      <c r="J46" s="12">
        <v>2.8860000000000001</v>
      </c>
      <c r="K46" s="41" t="s">
        <v>736</v>
      </c>
      <c r="L46" s="9" t="str">
        <f>IF(J46="Div by 0", "N/A", IF(K46="N/A","N/A", IF(J46&gt;VALUE(MID(K46,1,2)), "No", IF(J46&lt;-1*VALUE(MID(K46,1,2)), "No", "Yes"))))</f>
        <v>Yes</v>
      </c>
    </row>
    <row r="47" spans="1:12" x14ac:dyDescent="0.25">
      <c r="A47" s="52" t="s">
        <v>1132</v>
      </c>
      <c r="B47" s="33" t="s">
        <v>213</v>
      </c>
      <c r="C47" s="43">
        <v>19395.43478</v>
      </c>
      <c r="D47" s="11" t="str">
        <f t="shared" si="8"/>
        <v>N/A</v>
      </c>
      <c r="E47" s="43">
        <v>18801.978996999998</v>
      </c>
      <c r="F47" s="11" t="str">
        <f t="shared" si="9"/>
        <v>N/A</v>
      </c>
      <c r="G47" s="43">
        <v>18768.984434999998</v>
      </c>
      <c r="H47" s="11" t="str">
        <f t="shared" si="10"/>
        <v>N/A</v>
      </c>
      <c r="I47" s="12">
        <v>-3.06</v>
      </c>
      <c r="J47" s="12">
        <v>-0.17499999999999999</v>
      </c>
      <c r="K47" s="41" t="s">
        <v>736</v>
      </c>
      <c r="L47" s="9" t="str">
        <f>IF(J47="Div by 0", "N/A", IF(K47="N/A","N/A", IF(J47&gt;VALUE(MID(K47,1,2)), "No", IF(J47&lt;-1*VALUE(MID(K47,1,2)), "No", "Yes"))))</f>
        <v>Yes</v>
      </c>
    </row>
    <row r="48" spans="1:12" ht="25" x14ac:dyDescent="0.25">
      <c r="A48" s="2" t="s">
        <v>1133</v>
      </c>
      <c r="B48" s="33" t="s">
        <v>213</v>
      </c>
      <c r="C48" s="43">
        <v>29888.342427</v>
      </c>
      <c r="D48" s="11" t="str">
        <f t="shared" si="8"/>
        <v>N/A</v>
      </c>
      <c r="E48" s="43">
        <v>30347.213889999999</v>
      </c>
      <c r="F48" s="11" t="str">
        <f t="shared" si="9"/>
        <v>N/A</v>
      </c>
      <c r="G48" s="43">
        <v>29667.613072</v>
      </c>
      <c r="H48" s="11" t="str">
        <f t="shared" si="10"/>
        <v>N/A</v>
      </c>
      <c r="I48" s="12">
        <v>1.5349999999999999</v>
      </c>
      <c r="J48" s="12">
        <v>-2.2400000000000002</v>
      </c>
      <c r="K48" s="41" t="s">
        <v>736</v>
      </c>
      <c r="L48" s="9" t="str">
        <f>IF(J48="Div by 0", "N/A", IF(K48="N/A","N/A", IF(J48&gt;VALUE(MID(K48,1,2)), "No", IF(J48&lt;-1*VALUE(MID(K48,1,2)), "No", "Yes"))))</f>
        <v>Yes</v>
      </c>
    </row>
    <row r="49" spans="1:12" x14ac:dyDescent="0.25">
      <c r="A49" s="6" t="s">
        <v>1134</v>
      </c>
      <c r="B49" s="33" t="s">
        <v>213</v>
      </c>
      <c r="C49" s="43">
        <v>22185.537437999999</v>
      </c>
      <c r="D49" s="11" t="str">
        <f t="shared" si="8"/>
        <v>N/A</v>
      </c>
      <c r="E49" s="43">
        <v>23115.394839000001</v>
      </c>
      <c r="F49" s="11" t="str">
        <f t="shared" si="9"/>
        <v>N/A</v>
      </c>
      <c r="G49" s="43">
        <v>19314.911289</v>
      </c>
      <c r="H49" s="11" t="str">
        <f t="shared" si="10"/>
        <v>N/A</v>
      </c>
      <c r="I49" s="12">
        <v>4.1909999999999998</v>
      </c>
      <c r="J49" s="12">
        <v>-16.399999999999999</v>
      </c>
      <c r="K49" s="41" t="s">
        <v>736</v>
      </c>
      <c r="L49" s="9" t="str">
        <f t="shared" ref="L49:L59" si="13">IF(J49="Div by 0", "N/A", IF(K49="N/A","N/A", IF(J49&gt;VALUE(MID(K49,1,2)), "No", IF(J49&lt;-1*VALUE(MID(K49,1,2)), "No", "Yes"))))</f>
        <v>Yes</v>
      </c>
    </row>
    <row r="50" spans="1:12" ht="25" x14ac:dyDescent="0.25">
      <c r="A50" s="2" t="s">
        <v>1135</v>
      </c>
      <c r="B50" s="33" t="s">
        <v>213</v>
      </c>
      <c r="C50" s="43">
        <v>21033.713414999998</v>
      </c>
      <c r="D50" s="11" t="str">
        <f t="shared" si="8"/>
        <v>N/A</v>
      </c>
      <c r="E50" s="43">
        <v>22219.579782000001</v>
      </c>
      <c r="F50" s="11" t="str">
        <f t="shared" si="9"/>
        <v>N/A</v>
      </c>
      <c r="G50" s="43">
        <v>18383.259977000002</v>
      </c>
      <c r="H50" s="11" t="str">
        <f t="shared" si="10"/>
        <v>N/A</v>
      </c>
      <c r="I50" s="12">
        <v>5.6379999999999999</v>
      </c>
      <c r="J50" s="12">
        <v>-17.3</v>
      </c>
      <c r="K50" s="41" t="s">
        <v>736</v>
      </c>
      <c r="L50" s="9" t="str">
        <f t="shared" si="13"/>
        <v>Yes</v>
      </c>
    </row>
    <row r="51" spans="1:12" x14ac:dyDescent="0.25">
      <c r="A51" s="2" t="s">
        <v>1136</v>
      </c>
      <c r="B51" s="33" t="s">
        <v>213</v>
      </c>
      <c r="C51" s="43" t="s">
        <v>1744</v>
      </c>
      <c r="D51" s="11" t="str">
        <f t="shared" ref="D51:D82" si="14">IF($B51="N/A","N/A",IF(C51&gt;10,"No",IF(C51&lt;-10,"No","Yes")))</f>
        <v>N/A</v>
      </c>
      <c r="E51" s="43" t="s">
        <v>1744</v>
      </c>
      <c r="F51" s="11" t="str">
        <f t="shared" ref="F51:F82" si="15">IF($B51="N/A","N/A",IF(E51&gt;10,"No",IF(E51&lt;-10,"No","Yes")))</f>
        <v>N/A</v>
      </c>
      <c r="G51" s="43" t="s">
        <v>1744</v>
      </c>
      <c r="H51" s="11" t="str">
        <f t="shared" ref="H51:H82" si="16">IF($B51="N/A","N/A",IF(G51&gt;10,"No",IF(G51&lt;-10,"No","Yes")))</f>
        <v>N/A</v>
      </c>
      <c r="I51" s="12" t="s">
        <v>1744</v>
      </c>
      <c r="J51" s="12" t="s">
        <v>1744</v>
      </c>
      <c r="K51" s="41" t="s">
        <v>736</v>
      </c>
      <c r="L51" s="9" t="str">
        <f t="shared" si="13"/>
        <v>N/A</v>
      </c>
    </row>
    <row r="52" spans="1:12" ht="25" x14ac:dyDescent="0.25">
      <c r="A52" s="2" t="s">
        <v>1137</v>
      </c>
      <c r="B52" s="33" t="s">
        <v>213</v>
      </c>
      <c r="C52" s="43" t="s">
        <v>1744</v>
      </c>
      <c r="D52" s="11" t="str">
        <f t="shared" si="14"/>
        <v>N/A</v>
      </c>
      <c r="E52" s="43" t="s">
        <v>1744</v>
      </c>
      <c r="F52" s="11" t="str">
        <f t="shared" si="15"/>
        <v>N/A</v>
      </c>
      <c r="G52" s="43" t="s">
        <v>1744</v>
      </c>
      <c r="H52" s="11" t="str">
        <f t="shared" si="16"/>
        <v>N/A</v>
      </c>
      <c r="I52" s="12" t="s">
        <v>1744</v>
      </c>
      <c r="J52" s="12" t="s">
        <v>1744</v>
      </c>
      <c r="K52" s="41" t="s">
        <v>736</v>
      </c>
      <c r="L52" s="9" t="str">
        <f t="shared" si="13"/>
        <v>N/A</v>
      </c>
    </row>
    <row r="53" spans="1:12" ht="25" x14ac:dyDescent="0.25">
      <c r="A53" s="2" t="s">
        <v>1138</v>
      </c>
      <c r="B53" s="33" t="s">
        <v>213</v>
      </c>
      <c r="C53" s="43" t="s">
        <v>1744</v>
      </c>
      <c r="D53" s="11" t="str">
        <f t="shared" si="14"/>
        <v>N/A</v>
      </c>
      <c r="E53" s="43" t="s">
        <v>1744</v>
      </c>
      <c r="F53" s="11" t="str">
        <f t="shared" si="15"/>
        <v>N/A</v>
      </c>
      <c r="G53" s="43" t="s">
        <v>1744</v>
      </c>
      <c r="H53" s="11" t="str">
        <f t="shared" si="16"/>
        <v>N/A</v>
      </c>
      <c r="I53" s="12" t="s">
        <v>1744</v>
      </c>
      <c r="J53" s="12" t="s">
        <v>1744</v>
      </c>
      <c r="K53" s="41" t="s">
        <v>736</v>
      </c>
      <c r="L53" s="9" t="str">
        <f t="shared" si="13"/>
        <v>N/A</v>
      </c>
    </row>
    <row r="54" spans="1:12" ht="25" x14ac:dyDescent="0.25">
      <c r="A54" s="2" t="s">
        <v>1139</v>
      </c>
      <c r="B54" s="33" t="s">
        <v>213</v>
      </c>
      <c r="C54" s="43" t="s">
        <v>1744</v>
      </c>
      <c r="D54" s="11" t="str">
        <f t="shared" si="14"/>
        <v>N/A</v>
      </c>
      <c r="E54" s="43" t="s">
        <v>1744</v>
      </c>
      <c r="F54" s="11" t="str">
        <f t="shared" si="15"/>
        <v>N/A</v>
      </c>
      <c r="G54" s="43" t="s">
        <v>1744</v>
      </c>
      <c r="H54" s="11" t="str">
        <f t="shared" si="16"/>
        <v>N/A</v>
      </c>
      <c r="I54" s="12" t="s">
        <v>1744</v>
      </c>
      <c r="J54" s="12" t="s">
        <v>1744</v>
      </c>
      <c r="K54" s="41" t="s">
        <v>736</v>
      </c>
      <c r="L54" s="9" t="str">
        <f t="shared" si="13"/>
        <v>N/A</v>
      </c>
    </row>
    <row r="55" spans="1:12" ht="25" x14ac:dyDescent="0.25">
      <c r="A55" s="2" t="s">
        <v>1140</v>
      </c>
      <c r="B55" s="33" t="s">
        <v>213</v>
      </c>
      <c r="C55" s="43">
        <v>52039.497797000004</v>
      </c>
      <c r="D55" s="11" t="str">
        <f t="shared" si="14"/>
        <v>N/A</v>
      </c>
      <c r="E55" s="43">
        <v>46308.205183999999</v>
      </c>
      <c r="F55" s="11" t="str">
        <f t="shared" si="15"/>
        <v>N/A</v>
      </c>
      <c r="G55" s="43">
        <v>45318.447190999999</v>
      </c>
      <c r="H55" s="11" t="str">
        <f t="shared" si="16"/>
        <v>N/A</v>
      </c>
      <c r="I55" s="12">
        <v>-11</v>
      </c>
      <c r="J55" s="12">
        <v>-2.14</v>
      </c>
      <c r="K55" s="41" t="s">
        <v>736</v>
      </c>
      <c r="L55" s="9" t="str">
        <f t="shared" si="13"/>
        <v>Yes</v>
      </c>
    </row>
    <row r="56" spans="1:12" ht="25" x14ac:dyDescent="0.25">
      <c r="A56" s="2" t="s">
        <v>1141</v>
      </c>
      <c r="B56" s="33" t="s">
        <v>213</v>
      </c>
      <c r="C56" s="43">
        <v>18100.784810000001</v>
      </c>
      <c r="D56" s="11" t="str">
        <f t="shared" si="14"/>
        <v>N/A</v>
      </c>
      <c r="E56" s="43">
        <v>19125.886956999999</v>
      </c>
      <c r="F56" s="11" t="str">
        <f t="shared" si="15"/>
        <v>N/A</v>
      </c>
      <c r="G56" s="43">
        <v>21656.228758000001</v>
      </c>
      <c r="H56" s="11" t="str">
        <f t="shared" si="16"/>
        <v>N/A</v>
      </c>
      <c r="I56" s="12">
        <v>5.6630000000000003</v>
      </c>
      <c r="J56" s="12">
        <v>13.23</v>
      </c>
      <c r="K56" s="41" t="s">
        <v>736</v>
      </c>
      <c r="L56" s="9" t="str">
        <f t="shared" si="13"/>
        <v>Yes</v>
      </c>
    </row>
    <row r="57" spans="1:12" ht="25" x14ac:dyDescent="0.25">
      <c r="A57" s="2" t="s">
        <v>1142</v>
      </c>
      <c r="B57" s="33" t="s">
        <v>213</v>
      </c>
      <c r="C57" s="43" t="s">
        <v>1744</v>
      </c>
      <c r="D57" s="11" t="str">
        <f t="shared" si="14"/>
        <v>N/A</v>
      </c>
      <c r="E57" s="43" t="s">
        <v>1744</v>
      </c>
      <c r="F57" s="11" t="str">
        <f t="shared" si="15"/>
        <v>N/A</v>
      </c>
      <c r="G57" s="43" t="s">
        <v>1744</v>
      </c>
      <c r="H57" s="11" t="str">
        <f t="shared" si="16"/>
        <v>N/A</v>
      </c>
      <c r="I57" s="12" t="s">
        <v>1744</v>
      </c>
      <c r="J57" s="12" t="s">
        <v>1744</v>
      </c>
      <c r="K57" s="41" t="s">
        <v>736</v>
      </c>
      <c r="L57" s="9" t="str">
        <f t="shared" si="13"/>
        <v>N/A</v>
      </c>
    </row>
    <row r="58" spans="1:12" ht="25" x14ac:dyDescent="0.25">
      <c r="A58" s="2" t="s">
        <v>1143</v>
      </c>
      <c r="B58" s="33" t="s">
        <v>213</v>
      </c>
      <c r="C58" s="43" t="s">
        <v>1744</v>
      </c>
      <c r="D58" s="11" t="str">
        <f t="shared" si="14"/>
        <v>N/A</v>
      </c>
      <c r="E58" s="43" t="s">
        <v>1744</v>
      </c>
      <c r="F58" s="11" t="str">
        <f t="shared" si="15"/>
        <v>N/A</v>
      </c>
      <c r="G58" s="43" t="s">
        <v>1744</v>
      </c>
      <c r="H58" s="11" t="str">
        <f t="shared" si="16"/>
        <v>N/A</v>
      </c>
      <c r="I58" s="12" t="s">
        <v>1744</v>
      </c>
      <c r="J58" s="12" t="s">
        <v>1744</v>
      </c>
      <c r="K58" s="41" t="s">
        <v>736</v>
      </c>
      <c r="L58" s="9" t="str">
        <f t="shared" si="13"/>
        <v>N/A</v>
      </c>
    </row>
    <row r="59" spans="1:12" ht="25" x14ac:dyDescent="0.25">
      <c r="A59" s="2" t="s">
        <v>1144</v>
      </c>
      <c r="B59" s="33" t="s">
        <v>213</v>
      </c>
      <c r="C59" s="43" t="s">
        <v>1744</v>
      </c>
      <c r="D59" s="11" t="str">
        <f t="shared" si="14"/>
        <v>N/A</v>
      </c>
      <c r="E59" s="43" t="s">
        <v>1744</v>
      </c>
      <c r="F59" s="11" t="str">
        <f t="shared" si="15"/>
        <v>N/A</v>
      </c>
      <c r="G59" s="43" t="s">
        <v>1744</v>
      </c>
      <c r="H59" s="11" t="str">
        <f t="shared" si="16"/>
        <v>N/A</v>
      </c>
      <c r="I59" s="12" t="s">
        <v>1744</v>
      </c>
      <c r="J59" s="12" t="s">
        <v>1744</v>
      </c>
      <c r="K59" s="41" t="s">
        <v>736</v>
      </c>
      <c r="L59" s="9" t="str">
        <f t="shared" si="13"/>
        <v>N/A</v>
      </c>
    </row>
    <row r="60" spans="1:12" x14ac:dyDescent="0.25">
      <c r="A60" s="6" t="s">
        <v>356</v>
      </c>
      <c r="B60" s="33" t="s">
        <v>213</v>
      </c>
      <c r="C60" s="43">
        <v>159499206</v>
      </c>
      <c r="D60" s="11" t="str">
        <f t="shared" si="14"/>
        <v>N/A</v>
      </c>
      <c r="E60" s="43">
        <v>170986353</v>
      </c>
      <c r="F60" s="11" t="str">
        <f t="shared" si="15"/>
        <v>N/A</v>
      </c>
      <c r="G60" s="43">
        <v>142418570</v>
      </c>
      <c r="H60" s="11" t="str">
        <f t="shared" si="16"/>
        <v>N/A</v>
      </c>
      <c r="I60" s="12">
        <v>7.202</v>
      </c>
      <c r="J60" s="12">
        <v>-16.7</v>
      </c>
      <c r="K60" s="41" t="s">
        <v>736</v>
      </c>
      <c r="L60" s="9" t="str">
        <f t="shared" ref="L60:L70" si="17">IF(J60="Div by 0", "N/A", IF(K60="N/A","N/A", IF(J60&gt;VALUE(MID(K60,1,2)), "No", IF(J60&lt;-1*VALUE(MID(K60,1,2)), "No", "Yes"))))</f>
        <v>Yes</v>
      </c>
    </row>
    <row r="61" spans="1:12" ht="25" x14ac:dyDescent="0.25">
      <c r="A61" s="2" t="s">
        <v>1145</v>
      </c>
      <c r="B61" s="33" t="s">
        <v>213</v>
      </c>
      <c r="C61" s="43">
        <v>143237231</v>
      </c>
      <c r="D61" s="11" t="str">
        <f t="shared" si="14"/>
        <v>N/A</v>
      </c>
      <c r="E61" s="43">
        <v>155566618</v>
      </c>
      <c r="F61" s="11" t="str">
        <f t="shared" si="15"/>
        <v>N/A</v>
      </c>
      <c r="G61" s="43">
        <v>127919699</v>
      </c>
      <c r="H61" s="11" t="str">
        <f t="shared" si="16"/>
        <v>N/A</v>
      </c>
      <c r="I61" s="12">
        <v>8.6080000000000005</v>
      </c>
      <c r="J61" s="12">
        <v>-17.8</v>
      </c>
      <c r="K61" s="41" t="s">
        <v>736</v>
      </c>
      <c r="L61" s="9" t="str">
        <f t="shared" si="17"/>
        <v>Yes</v>
      </c>
    </row>
    <row r="62" spans="1:12" x14ac:dyDescent="0.25">
      <c r="A62" s="2" t="s">
        <v>1146</v>
      </c>
      <c r="B62" s="33" t="s">
        <v>213</v>
      </c>
      <c r="C62" s="43">
        <v>0</v>
      </c>
      <c r="D62" s="11" t="str">
        <f t="shared" si="14"/>
        <v>N/A</v>
      </c>
      <c r="E62" s="43">
        <v>0</v>
      </c>
      <c r="F62" s="11" t="str">
        <f t="shared" si="15"/>
        <v>N/A</v>
      </c>
      <c r="G62" s="43">
        <v>0</v>
      </c>
      <c r="H62" s="11" t="str">
        <f t="shared" si="16"/>
        <v>N/A</v>
      </c>
      <c r="I62" s="12" t="s">
        <v>1744</v>
      </c>
      <c r="J62" s="12" t="s">
        <v>1744</v>
      </c>
      <c r="K62" s="41" t="s">
        <v>736</v>
      </c>
      <c r="L62" s="9" t="str">
        <f t="shared" si="17"/>
        <v>N/A</v>
      </c>
    </row>
    <row r="63" spans="1:12" ht="25" x14ac:dyDescent="0.25">
      <c r="A63" s="2" t="s">
        <v>1147</v>
      </c>
      <c r="B63" s="33" t="s">
        <v>213</v>
      </c>
      <c r="C63" s="43">
        <v>0</v>
      </c>
      <c r="D63" s="11" t="str">
        <f t="shared" si="14"/>
        <v>N/A</v>
      </c>
      <c r="E63" s="43">
        <v>0</v>
      </c>
      <c r="F63" s="11" t="str">
        <f t="shared" si="15"/>
        <v>N/A</v>
      </c>
      <c r="G63" s="43">
        <v>0</v>
      </c>
      <c r="H63" s="11" t="str">
        <f t="shared" si="16"/>
        <v>N/A</v>
      </c>
      <c r="I63" s="12" t="s">
        <v>1744</v>
      </c>
      <c r="J63" s="12" t="s">
        <v>1744</v>
      </c>
      <c r="K63" s="41" t="s">
        <v>736</v>
      </c>
      <c r="L63" s="9" t="str">
        <f t="shared" si="17"/>
        <v>N/A</v>
      </c>
    </row>
    <row r="64" spans="1:12" ht="25" x14ac:dyDescent="0.25">
      <c r="A64" s="2" t="s">
        <v>1148</v>
      </c>
      <c r="B64" s="33" t="s">
        <v>213</v>
      </c>
      <c r="C64" s="43">
        <v>0</v>
      </c>
      <c r="D64" s="11" t="str">
        <f t="shared" si="14"/>
        <v>N/A</v>
      </c>
      <c r="E64" s="43">
        <v>0</v>
      </c>
      <c r="F64" s="11" t="str">
        <f t="shared" si="15"/>
        <v>N/A</v>
      </c>
      <c r="G64" s="43">
        <v>0</v>
      </c>
      <c r="H64" s="11" t="str">
        <f t="shared" si="16"/>
        <v>N/A</v>
      </c>
      <c r="I64" s="12" t="s">
        <v>1744</v>
      </c>
      <c r="J64" s="12" t="s">
        <v>1744</v>
      </c>
      <c r="K64" s="41" t="s">
        <v>736</v>
      </c>
      <c r="L64" s="9" t="str">
        <f t="shared" si="17"/>
        <v>N/A</v>
      </c>
    </row>
    <row r="65" spans="1:12" ht="25" x14ac:dyDescent="0.25">
      <c r="A65" s="2" t="s">
        <v>1149</v>
      </c>
      <c r="B65" s="33" t="s">
        <v>213</v>
      </c>
      <c r="C65" s="43">
        <v>0</v>
      </c>
      <c r="D65" s="11" t="str">
        <f t="shared" si="14"/>
        <v>N/A</v>
      </c>
      <c r="E65" s="43">
        <v>0</v>
      </c>
      <c r="F65" s="11" t="str">
        <f t="shared" si="15"/>
        <v>N/A</v>
      </c>
      <c r="G65" s="43">
        <v>0</v>
      </c>
      <c r="H65" s="11" t="str">
        <f t="shared" si="16"/>
        <v>N/A</v>
      </c>
      <c r="I65" s="12" t="s">
        <v>1744</v>
      </c>
      <c r="J65" s="12" t="s">
        <v>1744</v>
      </c>
      <c r="K65" s="41" t="s">
        <v>736</v>
      </c>
      <c r="L65" s="9" t="str">
        <f t="shared" si="17"/>
        <v>N/A</v>
      </c>
    </row>
    <row r="66" spans="1:12" ht="25" x14ac:dyDescent="0.25">
      <c r="A66" s="2" t="s">
        <v>1150</v>
      </c>
      <c r="B66" s="33" t="s">
        <v>213</v>
      </c>
      <c r="C66" s="43">
        <v>15765833</v>
      </c>
      <c r="D66" s="11" t="str">
        <f t="shared" si="14"/>
        <v>N/A</v>
      </c>
      <c r="E66" s="43">
        <v>14601575</v>
      </c>
      <c r="F66" s="11" t="str">
        <f t="shared" si="15"/>
        <v>N/A</v>
      </c>
      <c r="G66" s="43">
        <v>13365883</v>
      </c>
      <c r="H66" s="11" t="str">
        <f t="shared" si="16"/>
        <v>N/A</v>
      </c>
      <c r="I66" s="12">
        <v>-7.38</v>
      </c>
      <c r="J66" s="12">
        <v>-8.4600000000000009</v>
      </c>
      <c r="K66" s="41" t="s">
        <v>736</v>
      </c>
      <c r="L66" s="9" t="str">
        <f t="shared" si="17"/>
        <v>Yes</v>
      </c>
    </row>
    <row r="67" spans="1:12" ht="25" x14ac:dyDescent="0.25">
      <c r="A67" s="2" t="s">
        <v>1151</v>
      </c>
      <c r="B67" s="33" t="s">
        <v>213</v>
      </c>
      <c r="C67" s="43">
        <v>496142</v>
      </c>
      <c r="D67" s="11" t="str">
        <f t="shared" si="14"/>
        <v>N/A</v>
      </c>
      <c r="E67" s="43">
        <v>818160</v>
      </c>
      <c r="F67" s="11" t="str">
        <f t="shared" si="15"/>
        <v>N/A</v>
      </c>
      <c r="G67" s="43">
        <v>1132988</v>
      </c>
      <c r="H67" s="11" t="str">
        <f t="shared" si="16"/>
        <v>N/A</v>
      </c>
      <c r="I67" s="12">
        <v>64.900000000000006</v>
      </c>
      <c r="J67" s="12">
        <v>38.479999999999997</v>
      </c>
      <c r="K67" s="41" t="s">
        <v>736</v>
      </c>
      <c r="L67" s="9" t="str">
        <f t="shared" si="17"/>
        <v>No</v>
      </c>
    </row>
    <row r="68" spans="1:12" ht="25" x14ac:dyDescent="0.25">
      <c r="A68" s="2" t="s">
        <v>1152</v>
      </c>
      <c r="B68" s="33" t="s">
        <v>213</v>
      </c>
      <c r="C68" s="43">
        <v>0</v>
      </c>
      <c r="D68" s="11" t="str">
        <f t="shared" si="14"/>
        <v>N/A</v>
      </c>
      <c r="E68" s="43">
        <v>0</v>
      </c>
      <c r="F68" s="11" t="str">
        <f t="shared" si="15"/>
        <v>N/A</v>
      </c>
      <c r="G68" s="43">
        <v>0</v>
      </c>
      <c r="H68" s="11" t="str">
        <f t="shared" si="16"/>
        <v>N/A</v>
      </c>
      <c r="I68" s="12" t="s">
        <v>1744</v>
      </c>
      <c r="J68" s="12" t="s">
        <v>1744</v>
      </c>
      <c r="K68" s="41" t="s">
        <v>736</v>
      </c>
      <c r="L68" s="9" t="str">
        <f t="shared" si="17"/>
        <v>N/A</v>
      </c>
    </row>
    <row r="69" spans="1:12" ht="25" x14ac:dyDescent="0.25">
      <c r="A69" s="2" t="s">
        <v>1153</v>
      </c>
      <c r="B69" s="33" t="s">
        <v>213</v>
      </c>
      <c r="C69" s="43">
        <v>0</v>
      </c>
      <c r="D69" s="11" t="str">
        <f t="shared" si="14"/>
        <v>N/A</v>
      </c>
      <c r="E69" s="43">
        <v>0</v>
      </c>
      <c r="F69" s="11" t="str">
        <f t="shared" si="15"/>
        <v>N/A</v>
      </c>
      <c r="G69" s="43">
        <v>0</v>
      </c>
      <c r="H69" s="11" t="str">
        <f t="shared" si="16"/>
        <v>N/A</v>
      </c>
      <c r="I69" s="12" t="s">
        <v>1744</v>
      </c>
      <c r="J69" s="12" t="s">
        <v>1744</v>
      </c>
      <c r="K69" s="41" t="s">
        <v>736</v>
      </c>
      <c r="L69" s="9" t="str">
        <f t="shared" si="17"/>
        <v>N/A</v>
      </c>
    </row>
    <row r="70" spans="1:12" ht="25" x14ac:dyDescent="0.25">
      <c r="A70" s="2" t="s">
        <v>1154</v>
      </c>
      <c r="B70" s="33" t="s">
        <v>213</v>
      </c>
      <c r="C70" s="43">
        <v>0</v>
      </c>
      <c r="D70" s="11" t="str">
        <f t="shared" si="14"/>
        <v>N/A</v>
      </c>
      <c r="E70" s="43">
        <v>0</v>
      </c>
      <c r="F70" s="11" t="str">
        <f t="shared" si="15"/>
        <v>N/A</v>
      </c>
      <c r="G70" s="43">
        <v>0</v>
      </c>
      <c r="H70" s="11" t="str">
        <f t="shared" si="16"/>
        <v>N/A</v>
      </c>
      <c r="I70" s="12" t="s">
        <v>1744</v>
      </c>
      <c r="J70" s="12" t="s">
        <v>1744</v>
      </c>
      <c r="K70" s="41" t="s">
        <v>736</v>
      </c>
      <c r="L70" s="9" t="str">
        <f t="shared" si="17"/>
        <v>N/A</v>
      </c>
    </row>
    <row r="71" spans="1:12" x14ac:dyDescent="0.25">
      <c r="A71" s="6" t="s">
        <v>1155</v>
      </c>
      <c r="B71" s="33" t="s">
        <v>213</v>
      </c>
      <c r="C71" s="43">
        <v>13269.484692</v>
      </c>
      <c r="D71" s="11" t="str">
        <f t="shared" si="14"/>
        <v>N/A</v>
      </c>
      <c r="E71" s="43">
        <v>14186.207001999999</v>
      </c>
      <c r="F71" s="11" t="str">
        <f t="shared" si="15"/>
        <v>N/A</v>
      </c>
      <c r="G71" s="43">
        <v>10625.872566</v>
      </c>
      <c r="H71" s="11" t="str">
        <f t="shared" si="16"/>
        <v>N/A</v>
      </c>
      <c r="I71" s="12">
        <v>6.9080000000000004</v>
      </c>
      <c r="J71" s="12">
        <v>-25.1</v>
      </c>
      <c r="K71" s="41" t="s">
        <v>736</v>
      </c>
      <c r="L71" s="9" t="str">
        <f t="shared" ref="L71:L81" si="18">IF(J71="Div by 0", "N/A", IF(K71="N/A","N/A", IF(J71&gt;VALUE(MID(K71,1,2)), "No", IF(J71&lt;-1*VALUE(MID(K71,1,2)), "No", "Yes"))))</f>
        <v>Yes</v>
      </c>
    </row>
    <row r="72" spans="1:12" ht="25" x14ac:dyDescent="0.25">
      <c r="A72" s="2" t="s">
        <v>1156</v>
      </c>
      <c r="B72" s="33" t="s">
        <v>213</v>
      </c>
      <c r="C72" s="43">
        <v>12469.507356</v>
      </c>
      <c r="D72" s="11" t="str">
        <f t="shared" si="14"/>
        <v>N/A</v>
      </c>
      <c r="E72" s="43">
        <v>13557.003747000001</v>
      </c>
      <c r="F72" s="11" t="str">
        <f t="shared" si="15"/>
        <v>N/A</v>
      </c>
      <c r="G72" s="43">
        <v>9989.8242093000008</v>
      </c>
      <c r="H72" s="11" t="str">
        <f t="shared" si="16"/>
        <v>N/A</v>
      </c>
      <c r="I72" s="12">
        <v>8.7210000000000001</v>
      </c>
      <c r="J72" s="12">
        <v>-26.3</v>
      </c>
      <c r="K72" s="41" t="s">
        <v>736</v>
      </c>
      <c r="L72" s="9" t="str">
        <f t="shared" si="18"/>
        <v>Yes</v>
      </c>
    </row>
    <row r="73" spans="1:12" ht="25" x14ac:dyDescent="0.25">
      <c r="A73" s="2" t="s">
        <v>1157</v>
      </c>
      <c r="B73" s="33" t="s">
        <v>213</v>
      </c>
      <c r="C73" s="43" t="s">
        <v>1744</v>
      </c>
      <c r="D73" s="11" t="str">
        <f t="shared" si="14"/>
        <v>N/A</v>
      </c>
      <c r="E73" s="43" t="s">
        <v>1744</v>
      </c>
      <c r="F73" s="11" t="str">
        <f t="shared" si="15"/>
        <v>N/A</v>
      </c>
      <c r="G73" s="43" t="s">
        <v>1744</v>
      </c>
      <c r="H73" s="11" t="str">
        <f t="shared" si="16"/>
        <v>N/A</v>
      </c>
      <c r="I73" s="12" t="s">
        <v>1744</v>
      </c>
      <c r="J73" s="12" t="s">
        <v>1744</v>
      </c>
      <c r="K73" s="41" t="s">
        <v>736</v>
      </c>
      <c r="L73" s="9" t="str">
        <f t="shared" si="18"/>
        <v>N/A</v>
      </c>
    </row>
    <row r="74" spans="1:12" ht="25" x14ac:dyDescent="0.25">
      <c r="A74" s="2" t="s">
        <v>1158</v>
      </c>
      <c r="B74" s="33" t="s">
        <v>213</v>
      </c>
      <c r="C74" s="43" t="s">
        <v>1744</v>
      </c>
      <c r="D74" s="11" t="str">
        <f t="shared" si="14"/>
        <v>N/A</v>
      </c>
      <c r="E74" s="43" t="s">
        <v>1744</v>
      </c>
      <c r="F74" s="11" t="str">
        <f t="shared" si="15"/>
        <v>N/A</v>
      </c>
      <c r="G74" s="43" t="s">
        <v>1744</v>
      </c>
      <c r="H74" s="11" t="str">
        <f t="shared" si="16"/>
        <v>N/A</v>
      </c>
      <c r="I74" s="12" t="s">
        <v>1744</v>
      </c>
      <c r="J74" s="12" t="s">
        <v>1744</v>
      </c>
      <c r="K74" s="41" t="s">
        <v>736</v>
      </c>
      <c r="L74" s="9" t="str">
        <f t="shared" si="18"/>
        <v>N/A</v>
      </c>
    </row>
    <row r="75" spans="1:12" ht="25" x14ac:dyDescent="0.25">
      <c r="A75" s="2" t="s">
        <v>1159</v>
      </c>
      <c r="B75" s="33" t="s">
        <v>213</v>
      </c>
      <c r="C75" s="43" t="s">
        <v>1744</v>
      </c>
      <c r="D75" s="11" t="str">
        <f t="shared" si="14"/>
        <v>N/A</v>
      </c>
      <c r="E75" s="43" t="s">
        <v>1744</v>
      </c>
      <c r="F75" s="11" t="str">
        <f t="shared" si="15"/>
        <v>N/A</v>
      </c>
      <c r="G75" s="43" t="s">
        <v>1744</v>
      </c>
      <c r="H75" s="11" t="str">
        <f t="shared" si="16"/>
        <v>N/A</v>
      </c>
      <c r="I75" s="12" t="s">
        <v>1744</v>
      </c>
      <c r="J75" s="12" t="s">
        <v>1744</v>
      </c>
      <c r="K75" s="41" t="s">
        <v>736</v>
      </c>
      <c r="L75" s="9" t="str">
        <f t="shared" si="18"/>
        <v>N/A</v>
      </c>
    </row>
    <row r="76" spans="1:12" ht="25" x14ac:dyDescent="0.25">
      <c r="A76" s="2" t="s">
        <v>1160</v>
      </c>
      <c r="B76" s="33" t="s">
        <v>213</v>
      </c>
      <c r="C76" s="43" t="s">
        <v>1744</v>
      </c>
      <c r="D76" s="11" t="str">
        <f t="shared" si="14"/>
        <v>N/A</v>
      </c>
      <c r="E76" s="43" t="s">
        <v>1744</v>
      </c>
      <c r="F76" s="11" t="str">
        <f t="shared" si="15"/>
        <v>N/A</v>
      </c>
      <c r="G76" s="43" t="s">
        <v>1744</v>
      </c>
      <c r="H76" s="11" t="str">
        <f t="shared" si="16"/>
        <v>N/A</v>
      </c>
      <c r="I76" s="12" t="s">
        <v>1744</v>
      </c>
      <c r="J76" s="12" t="s">
        <v>1744</v>
      </c>
      <c r="K76" s="41" t="s">
        <v>736</v>
      </c>
      <c r="L76" s="9" t="str">
        <f t="shared" si="18"/>
        <v>N/A</v>
      </c>
    </row>
    <row r="77" spans="1:12" ht="25" x14ac:dyDescent="0.25">
      <c r="A77" s="2" t="s">
        <v>1161</v>
      </c>
      <c r="B77" s="33" t="s">
        <v>213</v>
      </c>
      <c r="C77" s="43">
        <v>34726.504405</v>
      </c>
      <c r="D77" s="11" t="str">
        <f t="shared" si="14"/>
        <v>N/A</v>
      </c>
      <c r="E77" s="43">
        <v>31536.87905</v>
      </c>
      <c r="F77" s="11" t="str">
        <f t="shared" si="15"/>
        <v>N/A</v>
      </c>
      <c r="G77" s="43">
        <v>30035.692135000001</v>
      </c>
      <c r="H77" s="11" t="str">
        <f t="shared" si="16"/>
        <v>N/A</v>
      </c>
      <c r="I77" s="12">
        <v>-9.18</v>
      </c>
      <c r="J77" s="12">
        <v>-4.76</v>
      </c>
      <c r="K77" s="41" t="s">
        <v>736</v>
      </c>
      <c r="L77" s="9" t="str">
        <f t="shared" si="18"/>
        <v>Yes</v>
      </c>
    </row>
    <row r="78" spans="1:12" ht="25" x14ac:dyDescent="0.25">
      <c r="A78" s="2" t="s">
        <v>1162</v>
      </c>
      <c r="B78" s="33" t="s">
        <v>213</v>
      </c>
      <c r="C78" s="43">
        <v>6280.2784810000003</v>
      </c>
      <c r="D78" s="11" t="str">
        <f t="shared" si="14"/>
        <v>N/A</v>
      </c>
      <c r="E78" s="43">
        <v>7114.4347826000003</v>
      </c>
      <c r="F78" s="11" t="str">
        <f t="shared" si="15"/>
        <v>N/A</v>
      </c>
      <c r="G78" s="43">
        <v>7405.1503267999997</v>
      </c>
      <c r="H78" s="11" t="str">
        <f t="shared" si="16"/>
        <v>N/A</v>
      </c>
      <c r="I78" s="12">
        <v>13.28</v>
      </c>
      <c r="J78" s="12">
        <v>4.0860000000000003</v>
      </c>
      <c r="K78" s="41" t="s">
        <v>736</v>
      </c>
      <c r="L78" s="9" t="str">
        <f t="shared" si="18"/>
        <v>Yes</v>
      </c>
    </row>
    <row r="79" spans="1:12" ht="25" x14ac:dyDescent="0.25">
      <c r="A79" s="2" t="s">
        <v>1163</v>
      </c>
      <c r="B79" s="33" t="s">
        <v>213</v>
      </c>
      <c r="C79" s="43" t="s">
        <v>1744</v>
      </c>
      <c r="D79" s="11" t="str">
        <f t="shared" si="14"/>
        <v>N/A</v>
      </c>
      <c r="E79" s="43" t="s">
        <v>1744</v>
      </c>
      <c r="F79" s="11" t="str">
        <f t="shared" si="15"/>
        <v>N/A</v>
      </c>
      <c r="G79" s="43" t="s">
        <v>1744</v>
      </c>
      <c r="H79" s="11" t="str">
        <f t="shared" si="16"/>
        <v>N/A</v>
      </c>
      <c r="I79" s="12" t="s">
        <v>1744</v>
      </c>
      <c r="J79" s="12" t="s">
        <v>1744</v>
      </c>
      <c r="K79" s="41" t="s">
        <v>736</v>
      </c>
      <c r="L79" s="9" t="str">
        <f t="shared" si="18"/>
        <v>N/A</v>
      </c>
    </row>
    <row r="80" spans="1:12" ht="25" x14ac:dyDescent="0.25">
      <c r="A80" s="2" t="s">
        <v>1164</v>
      </c>
      <c r="B80" s="33" t="s">
        <v>213</v>
      </c>
      <c r="C80" s="43" t="s">
        <v>1744</v>
      </c>
      <c r="D80" s="11" t="str">
        <f t="shared" si="14"/>
        <v>N/A</v>
      </c>
      <c r="E80" s="43" t="s">
        <v>1744</v>
      </c>
      <c r="F80" s="11" t="str">
        <f t="shared" si="15"/>
        <v>N/A</v>
      </c>
      <c r="G80" s="43" t="s">
        <v>1744</v>
      </c>
      <c r="H80" s="11" t="str">
        <f t="shared" si="16"/>
        <v>N/A</v>
      </c>
      <c r="I80" s="12" t="s">
        <v>1744</v>
      </c>
      <c r="J80" s="12" t="s">
        <v>1744</v>
      </c>
      <c r="K80" s="41" t="s">
        <v>736</v>
      </c>
      <c r="L80" s="9" t="str">
        <f t="shared" si="18"/>
        <v>N/A</v>
      </c>
    </row>
    <row r="81" spans="1:12" ht="25" x14ac:dyDescent="0.25">
      <c r="A81" s="2" t="s">
        <v>1165</v>
      </c>
      <c r="B81" s="33" t="s">
        <v>213</v>
      </c>
      <c r="C81" s="43" t="s">
        <v>1744</v>
      </c>
      <c r="D81" s="11" t="str">
        <f t="shared" si="14"/>
        <v>N/A</v>
      </c>
      <c r="E81" s="43" t="s">
        <v>1744</v>
      </c>
      <c r="F81" s="11" t="str">
        <f t="shared" si="15"/>
        <v>N/A</v>
      </c>
      <c r="G81" s="43" t="s">
        <v>1744</v>
      </c>
      <c r="H81" s="11" t="str">
        <f t="shared" si="16"/>
        <v>N/A</v>
      </c>
      <c r="I81" s="12" t="s">
        <v>1744</v>
      </c>
      <c r="J81" s="12" t="s">
        <v>1744</v>
      </c>
      <c r="K81" s="41" t="s">
        <v>736</v>
      </c>
      <c r="L81" s="9" t="str">
        <f t="shared" si="18"/>
        <v>N/A</v>
      </c>
    </row>
    <row r="82" spans="1:12" x14ac:dyDescent="0.25">
      <c r="A82" s="2" t="s">
        <v>357</v>
      </c>
      <c r="B82" s="33" t="s">
        <v>213</v>
      </c>
      <c r="C82" s="43">
        <v>158959078</v>
      </c>
      <c r="D82" s="11" t="str">
        <f t="shared" si="14"/>
        <v>N/A</v>
      </c>
      <c r="E82" s="43">
        <v>170048614</v>
      </c>
      <c r="F82" s="11" t="str">
        <f t="shared" si="15"/>
        <v>N/A</v>
      </c>
      <c r="G82" s="43">
        <v>141797444</v>
      </c>
      <c r="H82" s="11" t="str">
        <f t="shared" si="16"/>
        <v>N/A</v>
      </c>
      <c r="I82" s="12">
        <v>6.976</v>
      </c>
      <c r="J82" s="12">
        <v>-16.600000000000001</v>
      </c>
      <c r="K82" s="41" t="s">
        <v>736</v>
      </c>
      <c r="L82" s="9" t="str">
        <f t="shared" ref="L82:L138" si="19">IF(J82="Div by 0", "N/A", IF(K82="N/A","N/A", IF(J82&gt;VALUE(MID(K82,1,2)), "No", IF(J82&lt;-1*VALUE(MID(K82,1,2)), "No", "Yes"))))</f>
        <v>Yes</v>
      </c>
    </row>
    <row r="83" spans="1:12" x14ac:dyDescent="0.25">
      <c r="A83" s="2" t="s">
        <v>363</v>
      </c>
      <c r="B83" s="33" t="s">
        <v>213</v>
      </c>
      <c r="C83" s="34">
        <v>10686</v>
      </c>
      <c r="D83" s="11" t="str">
        <f t="shared" ref="D83:D114" si="20">IF($B83="N/A","N/A",IF(C83&gt;10,"No",IF(C83&lt;-10,"No","Yes")))</f>
        <v>N/A</v>
      </c>
      <c r="E83" s="34">
        <v>10627</v>
      </c>
      <c r="F83" s="11" t="str">
        <f t="shared" ref="F83:F114" si="21">IF($B83="N/A","N/A",IF(E83&gt;10,"No",IF(E83&lt;-10,"No","Yes")))</f>
        <v>N/A</v>
      </c>
      <c r="G83" s="34">
        <v>11228</v>
      </c>
      <c r="H83" s="11" t="str">
        <f t="shared" ref="H83:H114" si="22">IF($B83="N/A","N/A",IF(G83&gt;10,"No",IF(G83&lt;-10,"No","Yes")))</f>
        <v>N/A</v>
      </c>
      <c r="I83" s="12">
        <v>-0.55200000000000005</v>
      </c>
      <c r="J83" s="12">
        <v>5.6550000000000002</v>
      </c>
      <c r="K83" s="41" t="s">
        <v>736</v>
      </c>
      <c r="L83" s="9" t="str">
        <f t="shared" si="19"/>
        <v>Yes</v>
      </c>
    </row>
    <row r="84" spans="1:12" x14ac:dyDescent="0.25">
      <c r="A84" s="2" t="s">
        <v>358</v>
      </c>
      <c r="B84" s="33" t="s">
        <v>213</v>
      </c>
      <c r="C84" s="43">
        <v>14875.451805999999</v>
      </c>
      <c r="D84" s="11" t="str">
        <f t="shared" si="20"/>
        <v>N/A</v>
      </c>
      <c r="E84" s="43">
        <v>16001.563376</v>
      </c>
      <c r="F84" s="11" t="str">
        <f t="shared" si="21"/>
        <v>N/A</v>
      </c>
      <c r="G84" s="43">
        <v>12628.913787</v>
      </c>
      <c r="H84" s="11" t="str">
        <f t="shared" si="22"/>
        <v>N/A</v>
      </c>
      <c r="I84" s="12">
        <v>7.57</v>
      </c>
      <c r="J84" s="12">
        <v>-21.1</v>
      </c>
      <c r="K84" s="41" t="s">
        <v>736</v>
      </c>
      <c r="L84" s="9" t="str">
        <f t="shared" si="19"/>
        <v>Yes</v>
      </c>
    </row>
    <row r="85" spans="1:12" ht="25" x14ac:dyDescent="0.25">
      <c r="A85" s="2" t="s">
        <v>1166</v>
      </c>
      <c r="B85" s="33" t="s">
        <v>213</v>
      </c>
      <c r="C85" s="43">
        <v>208202</v>
      </c>
      <c r="D85" s="11" t="str">
        <f t="shared" si="20"/>
        <v>N/A</v>
      </c>
      <c r="E85" s="43">
        <v>243042</v>
      </c>
      <c r="F85" s="11" t="str">
        <f t="shared" si="21"/>
        <v>N/A</v>
      </c>
      <c r="G85" s="43">
        <v>109932</v>
      </c>
      <c r="H85" s="11" t="str">
        <f t="shared" si="22"/>
        <v>N/A</v>
      </c>
      <c r="I85" s="12">
        <v>16.73</v>
      </c>
      <c r="J85" s="12">
        <v>-54.8</v>
      </c>
      <c r="K85" s="41" t="s">
        <v>736</v>
      </c>
      <c r="L85" s="9" t="str">
        <f t="shared" si="19"/>
        <v>No</v>
      </c>
    </row>
    <row r="86" spans="1:12" x14ac:dyDescent="0.25">
      <c r="A86" s="2" t="s">
        <v>726</v>
      </c>
      <c r="B86" s="33" t="s">
        <v>213</v>
      </c>
      <c r="C86" s="34">
        <v>513</v>
      </c>
      <c r="D86" s="11" t="str">
        <f t="shared" si="20"/>
        <v>N/A</v>
      </c>
      <c r="E86" s="34">
        <v>642</v>
      </c>
      <c r="F86" s="11" t="str">
        <f t="shared" si="21"/>
        <v>N/A</v>
      </c>
      <c r="G86" s="34">
        <v>393</v>
      </c>
      <c r="H86" s="11" t="str">
        <f t="shared" si="22"/>
        <v>N/A</v>
      </c>
      <c r="I86" s="12">
        <v>25.15</v>
      </c>
      <c r="J86" s="12">
        <v>-38.799999999999997</v>
      </c>
      <c r="K86" s="41" t="s">
        <v>736</v>
      </c>
      <c r="L86" s="9" t="str">
        <f t="shared" si="19"/>
        <v>No</v>
      </c>
    </row>
    <row r="87" spans="1:12" ht="25" x14ac:dyDescent="0.25">
      <c r="A87" s="2" t="s">
        <v>1167</v>
      </c>
      <c r="B87" s="33" t="s">
        <v>213</v>
      </c>
      <c r="C87" s="43">
        <v>405.85185185</v>
      </c>
      <c r="D87" s="11" t="str">
        <f t="shared" si="20"/>
        <v>N/A</v>
      </c>
      <c r="E87" s="43">
        <v>378.57009346000001</v>
      </c>
      <c r="F87" s="11" t="str">
        <f t="shared" si="21"/>
        <v>N/A</v>
      </c>
      <c r="G87" s="43">
        <v>279.72519083999998</v>
      </c>
      <c r="H87" s="11" t="str">
        <f t="shared" si="22"/>
        <v>N/A</v>
      </c>
      <c r="I87" s="12">
        <v>-6.72</v>
      </c>
      <c r="J87" s="12">
        <v>-26.1</v>
      </c>
      <c r="K87" s="41" t="s">
        <v>736</v>
      </c>
      <c r="L87" s="9" t="str">
        <f t="shared" si="19"/>
        <v>Yes</v>
      </c>
    </row>
    <row r="88" spans="1:12" ht="25" x14ac:dyDescent="0.25">
      <c r="A88" s="2" t="s">
        <v>1168</v>
      </c>
      <c r="B88" s="33" t="s">
        <v>213</v>
      </c>
      <c r="C88" s="43">
        <v>12599732</v>
      </c>
      <c r="D88" s="11" t="str">
        <f t="shared" si="20"/>
        <v>N/A</v>
      </c>
      <c r="E88" s="43">
        <v>18158856</v>
      </c>
      <c r="F88" s="11" t="str">
        <f t="shared" si="21"/>
        <v>N/A</v>
      </c>
      <c r="G88" s="43">
        <v>15421748</v>
      </c>
      <c r="H88" s="11" t="str">
        <f t="shared" si="22"/>
        <v>N/A</v>
      </c>
      <c r="I88" s="12">
        <v>44.12</v>
      </c>
      <c r="J88" s="12">
        <v>-15.1</v>
      </c>
      <c r="K88" s="41" t="s">
        <v>736</v>
      </c>
      <c r="L88" s="9" t="str">
        <f t="shared" si="19"/>
        <v>Yes</v>
      </c>
    </row>
    <row r="89" spans="1:12" x14ac:dyDescent="0.25">
      <c r="A89" s="2" t="s">
        <v>727</v>
      </c>
      <c r="B89" s="33" t="s">
        <v>213</v>
      </c>
      <c r="C89" s="34">
        <v>986</v>
      </c>
      <c r="D89" s="11" t="str">
        <f t="shared" si="20"/>
        <v>N/A</v>
      </c>
      <c r="E89" s="34">
        <v>1288</v>
      </c>
      <c r="F89" s="11" t="str">
        <f t="shared" si="21"/>
        <v>N/A</v>
      </c>
      <c r="G89" s="34">
        <v>1278</v>
      </c>
      <c r="H89" s="11" t="str">
        <f t="shared" si="22"/>
        <v>N/A</v>
      </c>
      <c r="I89" s="12">
        <v>30.63</v>
      </c>
      <c r="J89" s="12">
        <v>-0.77600000000000002</v>
      </c>
      <c r="K89" s="41" t="s">
        <v>736</v>
      </c>
      <c r="L89" s="9" t="str">
        <f t="shared" si="19"/>
        <v>Yes</v>
      </c>
    </row>
    <row r="90" spans="1:12" ht="25" x14ac:dyDescent="0.25">
      <c r="A90" s="2" t="s">
        <v>1169</v>
      </c>
      <c r="B90" s="33" t="s">
        <v>213</v>
      </c>
      <c r="C90" s="43">
        <v>12778.63286</v>
      </c>
      <c r="D90" s="11" t="str">
        <f t="shared" si="20"/>
        <v>N/A</v>
      </c>
      <c r="E90" s="43">
        <v>14098.490683</v>
      </c>
      <c r="F90" s="11" t="str">
        <f t="shared" si="21"/>
        <v>N/A</v>
      </c>
      <c r="G90" s="43">
        <v>12067.095461999999</v>
      </c>
      <c r="H90" s="11" t="str">
        <f t="shared" si="22"/>
        <v>N/A</v>
      </c>
      <c r="I90" s="12">
        <v>10.33</v>
      </c>
      <c r="J90" s="12">
        <v>-14.4</v>
      </c>
      <c r="K90" s="41" t="s">
        <v>736</v>
      </c>
      <c r="L90" s="9" t="str">
        <f t="shared" si="19"/>
        <v>Yes</v>
      </c>
    </row>
    <row r="91" spans="1:12" ht="25" x14ac:dyDescent="0.25">
      <c r="A91" s="2" t="s">
        <v>1170</v>
      </c>
      <c r="B91" s="33" t="s">
        <v>213</v>
      </c>
      <c r="C91" s="43">
        <v>0</v>
      </c>
      <c r="D91" s="11" t="str">
        <f t="shared" si="20"/>
        <v>N/A</v>
      </c>
      <c r="E91" s="43">
        <v>0</v>
      </c>
      <c r="F91" s="11" t="str">
        <f t="shared" si="21"/>
        <v>N/A</v>
      </c>
      <c r="G91" s="43">
        <v>0</v>
      </c>
      <c r="H91" s="11" t="str">
        <f t="shared" si="22"/>
        <v>N/A</v>
      </c>
      <c r="I91" s="12" t="s">
        <v>1744</v>
      </c>
      <c r="J91" s="12" t="s">
        <v>1744</v>
      </c>
      <c r="K91" s="41" t="s">
        <v>736</v>
      </c>
      <c r="L91" s="9" t="str">
        <f t="shared" si="19"/>
        <v>N/A</v>
      </c>
    </row>
    <row r="92" spans="1:12" x14ac:dyDescent="0.25">
      <c r="A92" s="2" t="s">
        <v>728</v>
      </c>
      <c r="B92" s="33" t="s">
        <v>213</v>
      </c>
      <c r="C92" s="34">
        <v>0</v>
      </c>
      <c r="D92" s="11" t="str">
        <f t="shared" si="20"/>
        <v>N/A</v>
      </c>
      <c r="E92" s="34">
        <v>0</v>
      </c>
      <c r="F92" s="11" t="str">
        <f t="shared" si="21"/>
        <v>N/A</v>
      </c>
      <c r="G92" s="34">
        <v>0</v>
      </c>
      <c r="H92" s="11" t="str">
        <f t="shared" si="22"/>
        <v>N/A</v>
      </c>
      <c r="I92" s="12" t="s">
        <v>1744</v>
      </c>
      <c r="J92" s="12" t="s">
        <v>1744</v>
      </c>
      <c r="K92" s="41" t="s">
        <v>736</v>
      </c>
      <c r="L92" s="9" t="str">
        <f t="shared" si="19"/>
        <v>N/A</v>
      </c>
    </row>
    <row r="93" spans="1:12" ht="25" x14ac:dyDescent="0.25">
      <c r="A93" s="2" t="s">
        <v>1171</v>
      </c>
      <c r="B93" s="33" t="s">
        <v>213</v>
      </c>
      <c r="C93" s="43" t="s">
        <v>1744</v>
      </c>
      <c r="D93" s="11" t="str">
        <f t="shared" si="20"/>
        <v>N/A</v>
      </c>
      <c r="E93" s="43" t="s">
        <v>1744</v>
      </c>
      <c r="F93" s="11" t="str">
        <f t="shared" si="21"/>
        <v>N/A</v>
      </c>
      <c r="G93" s="43" t="s">
        <v>1744</v>
      </c>
      <c r="H93" s="11" t="str">
        <f t="shared" si="22"/>
        <v>N/A</v>
      </c>
      <c r="I93" s="12" t="s">
        <v>1744</v>
      </c>
      <c r="J93" s="12" t="s">
        <v>1744</v>
      </c>
      <c r="K93" s="41" t="s">
        <v>736</v>
      </c>
      <c r="L93" s="9" t="str">
        <f t="shared" si="19"/>
        <v>N/A</v>
      </c>
    </row>
    <row r="94" spans="1:12" x14ac:dyDescent="0.25">
      <c r="A94" s="2" t="s">
        <v>1172</v>
      </c>
      <c r="B94" s="33" t="s">
        <v>213</v>
      </c>
      <c r="C94" s="43">
        <v>2443810</v>
      </c>
      <c r="D94" s="11" t="str">
        <f t="shared" si="20"/>
        <v>N/A</v>
      </c>
      <c r="E94" s="43">
        <v>2746864</v>
      </c>
      <c r="F94" s="11" t="str">
        <f t="shared" si="21"/>
        <v>N/A</v>
      </c>
      <c r="G94" s="43">
        <v>2146280</v>
      </c>
      <c r="H94" s="11" t="str">
        <f t="shared" si="22"/>
        <v>N/A</v>
      </c>
      <c r="I94" s="12">
        <v>12.4</v>
      </c>
      <c r="J94" s="12">
        <v>-21.9</v>
      </c>
      <c r="K94" s="41" t="s">
        <v>736</v>
      </c>
      <c r="L94" s="9" t="str">
        <f t="shared" si="19"/>
        <v>Yes</v>
      </c>
    </row>
    <row r="95" spans="1:12" x14ac:dyDescent="0.25">
      <c r="A95" s="2" t="s">
        <v>729</v>
      </c>
      <c r="B95" s="33" t="s">
        <v>213</v>
      </c>
      <c r="C95" s="34">
        <v>395</v>
      </c>
      <c r="D95" s="11" t="str">
        <f t="shared" si="20"/>
        <v>N/A</v>
      </c>
      <c r="E95" s="34">
        <v>413</v>
      </c>
      <c r="F95" s="11" t="str">
        <f t="shared" si="21"/>
        <v>N/A</v>
      </c>
      <c r="G95" s="34">
        <v>415</v>
      </c>
      <c r="H95" s="11" t="str">
        <f t="shared" si="22"/>
        <v>N/A</v>
      </c>
      <c r="I95" s="12">
        <v>4.5570000000000004</v>
      </c>
      <c r="J95" s="12">
        <v>0.48430000000000001</v>
      </c>
      <c r="K95" s="41" t="s">
        <v>736</v>
      </c>
      <c r="L95" s="9" t="str">
        <f t="shared" si="19"/>
        <v>Yes</v>
      </c>
    </row>
    <row r="96" spans="1:12" x14ac:dyDescent="0.25">
      <c r="A96" s="2" t="s">
        <v>1173</v>
      </c>
      <c r="B96" s="33" t="s">
        <v>213</v>
      </c>
      <c r="C96" s="43">
        <v>6186.8607595000003</v>
      </c>
      <c r="D96" s="11" t="str">
        <f t="shared" si="20"/>
        <v>N/A</v>
      </c>
      <c r="E96" s="43">
        <v>6651.0024212999997</v>
      </c>
      <c r="F96" s="11" t="str">
        <f t="shared" si="21"/>
        <v>N/A</v>
      </c>
      <c r="G96" s="43">
        <v>5171.7590361000002</v>
      </c>
      <c r="H96" s="11" t="str">
        <f t="shared" si="22"/>
        <v>N/A</v>
      </c>
      <c r="I96" s="12">
        <v>7.5019999999999998</v>
      </c>
      <c r="J96" s="12">
        <v>-22.2</v>
      </c>
      <c r="K96" s="41" t="s">
        <v>736</v>
      </c>
      <c r="L96" s="9" t="str">
        <f t="shared" si="19"/>
        <v>Yes</v>
      </c>
    </row>
    <row r="97" spans="1:12" x14ac:dyDescent="0.25">
      <c r="A97" s="2" t="s">
        <v>1174</v>
      </c>
      <c r="B97" s="33" t="s">
        <v>213</v>
      </c>
      <c r="C97" s="43">
        <v>11847094</v>
      </c>
      <c r="D97" s="11" t="str">
        <f t="shared" si="20"/>
        <v>N/A</v>
      </c>
      <c r="E97" s="43">
        <v>12258774</v>
      </c>
      <c r="F97" s="11" t="str">
        <f t="shared" si="21"/>
        <v>N/A</v>
      </c>
      <c r="G97" s="43">
        <v>9189052</v>
      </c>
      <c r="H97" s="11" t="str">
        <f t="shared" si="22"/>
        <v>N/A</v>
      </c>
      <c r="I97" s="12">
        <v>3.4750000000000001</v>
      </c>
      <c r="J97" s="12">
        <v>-25</v>
      </c>
      <c r="K97" s="41" t="s">
        <v>736</v>
      </c>
      <c r="L97" s="9" t="str">
        <f t="shared" si="19"/>
        <v>Yes</v>
      </c>
    </row>
    <row r="98" spans="1:12" x14ac:dyDescent="0.25">
      <c r="A98" s="2" t="s">
        <v>518</v>
      </c>
      <c r="B98" s="33" t="s">
        <v>213</v>
      </c>
      <c r="C98" s="34">
        <v>1937</v>
      </c>
      <c r="D98" s="11" t="str">
        <f t="shared" si="20"/>
        <v>N/A</v>
      </c>
      <c r="E98" s="34">
        <v>1833</v>
      </c>
      <c r="F98" s="11" t="str">
        <f t="shared" si="21"/>
        <v>N/A</v>
      </c>
      <c r="G98" s="34">
        <v>1760</v>
      </c>
      <c r="H98" s="11" t="str">
        <f t="shared" si="22"/>
        <v>N/A</v>
      </c>
      <c r="I98" s="12">
        <v>-5.37</v>
      </c>
      <c r="J98" s="12">
        <v>-3.98</v>
      </c>
      <c r="K98" s="41" t="s">
        <v>736</v>
      </c>
      <c r="L98" s="9" t="str">
        <f t="shared" si="19"/>
        <v>Yes</v>
      </c>
    </row>
    <row r="99" spans="1:12" x14ac:dyDescent="0.25">
      <c r="A99" s="2" t="s">
        <v>1175</v>
      </c>
      <c r="B99" s="33" t="s">
        <v>213</v>
      </c>
      <c r="C99" s="43">
        <v>6116.2075373999996</v>
      </c>
      <c r="D99" s="11" t="str">
        <f t="shared" si="20"/>
        <v>N/A</v>
      </c>
      <c r="E99" s="43">
        <v>6687.8199672999999</v>
      </c>
      <c r="F99" s="11" t="str">
        <f t="shared" si="21"/>
        <v>N/A</v>
      </c>
      <c r="G99" s="43">
        <v>5221.0522726999998</v>
      </c>
      <c r="H99" s="11" t="str">
        <f t="shared" si="22"/>
        <v>N/A</v>
      </c>
      <c r="I99" s="12">
        <v>9.3460000000000001</v>
      </c>
      <c r="J99" s="12">
        <v>-21.9</v>
      </c>
      <c r="K99" s="41" t="s">
        <v>736</v>
      </c>
      <c r="L99" s="9" t="str">
        <f t="shared" si="19"/>
        <v>Yes</v>
      </c>
    </row>
    <row r="100" spans="1:12" ht="25" x14ac:dyDescent="0.25">
      <c r="A100" s="2" t="s">
        <v>1176</v>
      </c>
      <c r="B100" s="33" t="s">
        <v>213</v>
      </c>
      <c r="C100" s="43">
        <v>5621988</v>
      </c>
      <c r="D100" s="11" t="str">
        <f t="shared" si="20"/>
        <v>N/A</v>
      </c>
      <c r="E100" s="43">
        <v>5193790</v>
      </c>
      <c r="F100" s="11" t="str">
        <f t="shared" si="21"/>
        <v>N/A</v>
      </c>
      <c r="G100" s="43">
        <v>4022090</v>
      </c>
      <c r="H100" s="11" t="str">
        <f t="shared" si="22"/>
        <v>N/A</v>
      </c>
      <c r="I100" s="12">
        <v>-7.62</v>
      </c>
      <c r="J100" s="12">
        <v>-22.6</v>
      </c>
      <c r="K100" s="41" t="s">
        <v>736</v>
      </c>
      <c r="L100" s="9" t="str">
        <f t="shared" si="19"/>
        <v>Yes</v>
      </c>
    </row>
    <row r="101" spans="1:12" x14ac:dyDescent="0.25">
      <c r="A101" s="2" t="s">
        <v>519</v>
      </c>
      <c r="B101" s="33" t="s">
        <v>213</v>
      </c>
      <c r="C101" s="34">
        <v>3970</v>
      </c>
      <c r="D101" s="11" t="str">
        <f t="shared" si="20"/>
        <v>N/A</v>
      </c>
      <c r="E101" s="34">
        <v>3420</v>
      </c>
      <c r="F101" s="11" t="str">
        <f t="shared" si="21"/>
        <v>N/A</v>
      </c>
      <c r="G101" s="34">
        <v>3337</v>
      </c>
      <c r="H101" s="11" t="str">
        <f t="shared" si="22"/>
        <v>N/A</v>
      </c>
      <c r="I101" s="12">
        <v>-13.9</v>
      </c>
      <c r="J101" s="12">
        <v>-2.4300000000000002</v>
      </c>
      <c r="K101" s="41" t="s">
        <v>736</v>
      </c>
      <c r="L101" s="9" t="str">
        <f t="shared" si="19"/>
        <v>Yes</v>
      </c>
    </row>
    <row r="102" spans="1:12" ht="25" x14ac:dyDescent="0.25">
      <c r="A102" s="2" t="s">
        <v>1177</v>
      </c>
      <c r="B102" s="33" t="s">
        <v>213</v>
      </c>
      <c r="C102" s="43">
        <v>1416.1178841000001</v>
      </c>
      <c r="D102" s="11" t="str">
        <f t="shared" si="20"/>
        <v>N/A</v>
      </c>
      <c r="E102" s="43">
        <v>1518.6520468000001</v>
      </c>
      <c r="F102" s="11" t="str">
        <f t="shared" si="21"/>
        <v>N/A</v>
      </c>
      <c r="G102" s="43">
        <v>1205.3011687000001</v>
      </c>
      <c r="H102" s="11" t="str">
        <f t="shared" si="22"/>
        <v>N/A</v>
      </c>
      <c r="I102" s="12">
        <v>7.2409999999999997</v>
      </c>
      <c r="J102" s="12">
        <v>-20.6</v>
      </c>
      <c r="K102" s="41" t="s">
        <v>736</v>
      </c>
      <c r="L102" s="9" t="str">
        <f t="shared" si="19"/>
        <v>Yes</v>
      </c>
    </row>
    <row r="103" spans="1:12" ht="25" x14ac:dyDescent="0.25">
      <c r="A103" s="2" t="s">
        <v>1178</v>
      </c>
      <c r="B103" s="33" t="s">
        <v>213</v>
      </c>
      <c r="C103" s="43">
        <v>0</v>
      </c>
      <c r="D103" s="11" t="str">
        <f t="shared" si="20"/>
        <v>N/A</v>
      </c>
      <c r="E103" s="43">
        <v>0</v>
      </c>
      <c r="F103" s="11" t="str">
        <f t="shared" si="21"/>
        <v>N/A</v>
      </c>
      <c r="G103" s="43">
        <v>0</v>
      </c>
      <c r="H103" s="11" t="str">
        <f t="shared" si="22"/>
        <v>N/A</v>
      </c>
      <c r="I103" s="12" t="s">
        <v>1744</v>
      </c>
      <c r="J103" s="12" t="s">
        <v>1744</v>
      </c>
      <c r="K103" s="41" t="s">
        <v>736</v>
      </c>
      <c r="L103" s="9" t="str">
        <f t="shared" si="19"/>
        <v>N/A</v>
      </c>
    </row>
    <row r="104" spans="1:12" ht="25" x14ac:dyDescent="0.25">
      <c r="A104" s="2" t="s">
        <v>520</v>
      </c>
      <c r="B104" s="33" t="s">
        <v>213</v>
      </c>
      <c r="C104" s="34">
        <v>0</v>
      </c>
      <c r="D104" s="11" t="str">
        <f t="shared" si="20"/>
        <v>N/A</v>
      </c>
      <c r="E104" s="34">
        <v>0</v>
      </c>
      <c r="F104" s="11" t="str">
        <f t="shared" si="21"/>
        <v>N/A</v>
      </c>
      <c r="G104" s="34">
        <v>0</v>
      </c>
      <c r="H104" s="11" t="str">
        <f t="shared" si="22"/>
        <v>N/A</v>
      </c>
      <c r="I104" s="12" t="s">
        <v>1744</v>
      </c>
      <c r="J104" s="12" t="s">
        <v>1744</v>
      </c>
      <c r="K104" s="41" t="s">
        <v>736</v>
      </c>
      <c r="L104" s="9" t="str">
        <f t="shared" si="19"/>
        <v>N/A</v>
      </c>
    </row>
    <row r="105" spans="1:12" ht="25" x14ac:dyDescent="0.25">
      <c r="A105" s="2" t="s">
        <v>1179</v>
      </c>
      <c r="B105" s="33" t="s">
        <v>213</v>
      </c>
      <c r="C105" s="43" t="s">
        <v>1744</v>
      </c>
      <c r="D105" s="11" t="str">
        <f t="shared" si="20"/>
        <v>N/A</v>
      </c>
      <c r="E105" s="43" t="s">
        <v>1744</v>
      </c>
      <c r="F105" s="11" t="str">
        <f t="shared" si="21"/>
        <v>N/A</v>
      </c>
      <c r="G105" s="43" t="s">
        <v>1744</v>
      </c>
      <c r="H105" s="11" t="str">
        <f t="shared" si="22"/>
        <v>N/A</v>
      </c>
      <c r="I105" s="12" t="s">
        <v>1744</v>
      </c>
      <c r="J105" s="12" t="s">
        <v>1744</v>
      </c>
      <c r="K105" s="41" t="s">
        <v>736</v>
      </c>
      <c r="L105" s="9" t="str">
        <f t="shared" si="19"/>
        <v>N/A</v>
      </c>
    </row>
    <row r="106" spans="1:12" ht="25" x14ac:dyDescent="0.25">
      <c r="A106" s="2" t="s">
        <v>1180</v>
      </c>
      <c r="B106" s="33" t="s">
        <v>213</v>
      </c>
      <c r="C106" s="43">
        <v>65279172</v>
      </c>
      <c r="D106" s="11" t="str">
        <f t="shared" si="20"/>
        <v>N/A</v>
      </c>
      <c r="E106" s="43">
        <v>63530652</v>
      </c>
      <c r="F106" s="11" t="str">
        <f t="shared" si="21"/>
        <v>N/A</v>
      </c>
      <c r="G106" s="43">
        <v>41223820</v>
      </c>
      <c r="H106" s="11" t="str">
        <f t="shared" si="22"/>
        <v>N/A</v>
      </c>
      <c r="I106" s="12">
        <v>-2.68</v>
      </c>
      <c r="J106" s="12">
        <v>-35.1</v>
      </c>
      <c r="K106" s="41" t="s">
        <v>736</v>
      </c>
      <c r="L106" s="9" t="str">
        <f t="shared" si="19"/>
        <v>No</v>
      </c>
    </row>
    <row r="107" spans="1:12" x14ac:dyDescent="0.25">
      <c r="A107" s="2" t="s">
        <v>521</v>
      </c>
      <c r="B107" s="33" t="s">
        <v>213</v>
      </c>
      <c r="C107" s="34">
        <v>6465</v>
      </c>
      <c r="D107" s="11" t="str">
        <f t="shared" si="20"/>
        <v>N/A</v>
      </c>
      <c r="E107" s="34">
        <v>5772</v>
      </c>
      <c r="F107" s="11" t="str">
        <f t="shared" si="21"/>
        <v>N/A</v>
      </c>
      <c r="G107" s="34">
        <v>4839</v>
      </c>
      <c r="H107" s="11" t="str">
        <f t="shared" si="22"/>
        <v>N/A</v>
      </c>
      <c r="I107" s="12">
        <v>-10.7</v>
      </c>
      <c r="J107" s="12">
        <v>-16.2</v>
      </c>
      <c r="K107" s="41" t="s">
        <v>736</v>
      </c>
      <c r="L107" s="9" t="str">
        <f t="shared" si="19"/>
        <v>Yes</v>
      </c>
    </row>
    <row r="108" spans="1:12" ht="25" x14ac:dyDescent="0.25">
      <c r="A108" s="2" t="s">
        <v>1181</v>
      </c>
      <c r="B108" s="33" t="s">
        <v>213</v>
      </c>
      <c r="C108" s="43">
        <v>10097.319722</v>
      </c>
      <c r="D108" s="11" t="str">
        <f t="shared" si="20"/>
        <v>N/A</v>
      </c>
      <c r="E108" s="43">
        <v>11006.696465999999</v>
      </c>
      <c r="F108" s="11" t="str">
        <f t="shared" si="21"/>
        <v>N/A</v>
      </c>
      <c r="G108" s="43">
        <v>8519.0783219999994</v>
      </c>
      <c r="H108" s="11" t="str">
        <f t="shared" si="22"/>
        <v>N/A</v>
      </c>
      <c r="I108" s="12">
        <v>9.0060000000000002</v>
      </c>
      <c r="J108" s="12">
        <v>-22.6</v>
      </c>
      <c r="K108" s="41" t="s">
        <v>736</v>
      </c>
      <c r="L108" s="9" t="str">
        <f t="shared" si="19"/>
        <v>Yes</v>
      </c>
    </row>
    <row r="109" spans="1:12" ht="25" x14ac:dyDescent="0.25">
      <c r="A109" s="2" t="s">
        <v>1182</v>
      </c>
      <c r="B109" s="33" t="s">
        <v>213</v>
      </c>
      <c r="C109" s="43">
        <v>13747162</v>
      </c>
      <c r="D109" s="11" t="str">
        <f t="shared" si="20"/>
        <v>N/A</v>
      </c>
      <c r="E109" s="43">
        <v>11523730</v>
      </c>
      <c r="F109" s="11" t="str">
        <f t="shared" si="21"/>
        <v>N/A</v>
      </c>
      <c r="G109" s="43">
        <v>6221260</v>
      </c>
      <c r="H109" s="11" t="str">
        <f t="shared" si="22"/>
        <v>N/A</v>
      </c>
      <c r="I109" s="12">
        <v>-16.2</v>
      </c>
      <c r="J109" s="12">
        <v>-46</v>
      </c>
      <c r="K109" s="41" t="s">
        <v>736</v>
      </c>
      <c r="L109" s="9" t="str">
        <f t="shared" si="19"/>
        <v>No</v>
      </c>
    </row>
    <row r="110" spans="1:12" x14ac:dyDescent="0.25">
      <c r="A110" s="2" t="s">
        <v>522</v>
      </c>
      <c r="B110" s="33" t="s">
        <v>213</v>
      </c>
      <c r="C110" s="34">
        <v>2145</v>
      </c>
      <c r="D110" s="11" t="str">
        <f t="shared" si="20"/>
        <v>N/A</v>
      </c>
      <c r="E110" s="34">
        <v>1830</v>
      </c>
      <c r="F110" s="11" t="str">
        <f t="shared" si="21"/>
        <v>N/A</v>
      </c>
      <c r="G110" s="34">
        <v>1335</v>
      </c>
      <c r="H110" s="11" t="str">
        <f t="shared" si="22"/>
        <v>N/A</v>
      </c>
      <c r="I110" s="12">
        <v>-14.7</v>
      </c>
      <c r="J110" s="12">
        <v>-27</v>
      </c>
      <c r="K110" s="41" t="s">
        <v>736</v>
      </c>
      <c r="L110" s="9" t="str">
        <f t="shared" si="19"/>
        <v>Yes</v>
      </c>
    </row>
    <row r="111" spans="1:12" ht="25" x14ac:dyDescent="0.25">
      <c r="A111" s="2" t="s">
        <v>1183</v>
      </c>
      <c r="B111" s="33" t="s">
        <v>213</v>
      </c>
      <c r="C111" s="43">
        <v>6408.9333333000004</v>
      </c>
      <c r="D111" s="11" t="str">
        <f t="shared" si="20"/>
        <v>N/A</v>
      </c>
      <c r="E111" s="43">
        <v>6297.1202186</v>
      </c>
      <c r="F111" s="11" t="str">
        <f t="shared" si="21"/>
        <v>N/A</v>
      </c>
      <c r="G111" s="43">
        <v>4660.1198501999997</v>
      </c>
      <c r="H111" s="11" t="str">
        <f t="shared" si="22"/>
        <v>N/A</v>
      </c>
      <c r="I111" s="12">
        <v>-1.74</v>
      </c>
      <c r="J111" s="12">
        <v>-26</v>
      </c>
      <c r="K111" s="41" t="s">
        <v>736</v>
      </c>
      <c r="L111" s="9" t="str">
        <f t="shared" si="19"/>
        <v>Yes</v>
      </c>
    </row>
    <row r="112" spans="1:12" ht="25" x14ac:dyDescent="0.25">
      <c r="A112" s="2" t="s">
        <v>1184</v>
      </c>
      <c r="B112" s="33" t="s">
        <v>213</v>
      </c>
      <c r="C112" s="43">
        <v>39144786</v>
      </c>
      <c r="D112" s="11" t="str">
        <f t="shared" si="20"/>
        <v>N/A</v>
      </c>
      <c r="E112" s="43">
        <v>48357612</v>
      </c>
      <c r="F112" s="11" t="str">
        <f t="shared" si="21"/>
        <v>N/A</v>
      </c>
      <c r="G112" s="43">
        <v>56760286</v>
      </c>
      <c r="H112" s="11" t="str">
        <f t="shared" si="22"/>
        <v>N/A</v>
      </c>
      <c r="I112" s="12">
        <v>23.54</v>
      </c>
      <c r="J112" s="12">
        <v>17.38</v>
      </c>
      <c r="K112" s="41" t="s">
        <v>736</v>
      </c>
      <c r="L112" s="9" t="str">
        <f t="shared" si="19"/>
        <v>Yes</v>
      </c>
    </row>
    <row r="113" spans="1:12" x14ac:dyDescent="0.25">
      <c r="A113" s="2" t="s">
        <v>523</v>
      </c>
      <c r="B113" s="33" t="s">
        <v>213</v>
      </c>
      <c r="C113" s="34">
        <v>3766</v>
      </c>
      <c r="D113" s="11" t="str">
        <f t="shared" si="20"/>
        <v>N/A</v>
      </c>
      <c r="E113" s="34">
        <v>4453</v>
      </c>
      <c r="F113" s="11" t="str">
        <f t="shared" si="21"/>
        <v>N/A</v>
      </c>
      <c r="G113" s="34">
        <v>6290</v>
      </c>
      <c r="H113" s="11" t="str">
        <f t="shared" si="22"/>
        <v>N/A</v>
      </c>
      <c r="I113" s="12">
        <v>18.239999999999998</v>
      </c>
      <c r="J113" s="12">
        <v>41.25</v>
      </c>
      <c r="K113" s="41" t="s">
        <v>736</v>
      </c>
      <c r="L113" s="9" t="str">
        <f t="shared" si="19"/>
        <v>No</v>
      </c>
    </row>
    <row r="114" spans="1:12" ht="25" x14ac:dyDescent="0.25">
      <c r="A114" s="2" t="s">
        <v>1185</v>
      </c>
      <c r="B114" s="33" t="s">
        <v>213</v>
      </c>
      <c r="C114" s="43">
        <v>10394.260754000001</v>
      </c>
      <c r="D114" s="11" t="str">
        <f t="shared" si="20"/>
        <v>N/A</v>
      </c>
      <c r="E114" s="43">
        <v>10859.558051</v>
      </c>
      <c r="F114" s="11" t="str">
        <f t="shared" si="21"/>
        <v>N/A</v>
      </c>
      <c r="G114" s="43">
        <v>9023.8928457999991</v>
      </c>
      <c r="H114" s="11" t="str">
        <f t="shared" si="22"/>
        <v>N/A</v>
      </c>
      <c r="I114" s="12">
        <v>4.476</v>
      </c>
      <c r="J114" s="12">
        <v>-16.899999999999999</v>
      </c>
      <c r="K114" s="41" t="s">
        <v>736</v>
      </c>
      <c r="L114" s="9" t="str">
        <f t="shared" si="19"/>
        <v>Yes</v>
      </c>
    </row>
    <row r="115" spans="1:12" ht="25" x14ac:dyDescent="0.25">
      <c r="A115" s="2" t="s">
        <v>1186</v>
      </c>
      <c r="B115" s="33" t="s">
        <v>213</v>
      </c>
      <c r="C115" s="43">
        <v>428590</v>
      </c>
      <c r="D115" s="11" t="str">
        <f t="shared" ref="D115:D146" si="23">IF($B115="N/A","N/A",IF(C115&gt;10,"No",IF(C115&lt;-10,"No","Yes")))</f>
        <v>N/A</v>
      </c>
      <c r="E115" s="43">
        <v>456606</v>
      </c>
      <c r="F115" s="11" t="str">
        <f t="shared" ref="F115:F146" si="24">IF($B115="N/A","N/A",IF(E115&gt;10,"No",IF(E115&lt;-10,"No","Yes")))</f>
        <v>N/A</v>
      </c>
      <c r="G115" s="43">
        <v>499734</v>
      </c>
      <c r="H115" s="11" t="str">
        <f t="shared" ref="H115:H146" si="25">IF($B115="N/A","N/A",IF(G115&gt;10,"No",IF(G115&lt;-10,"No","Yes")))</f>
        <v>N/A</v>
      </c>
      <c r="I115" s="12">
        <v>6.5369999999999999</v>
      </c>
      <c r="J115" s="12">
        <v>9.4450000000000003</v>
      </c>
      <c r="K115" s="41" t="s">
        <v>736</v>
      </c>
      <c r="L115" s="9" t="str">
        <f t="shared" si="19"/>
        <v>Yes</v>
      </c>
    </row>
    <row r="116" spans="1:12" ht="25" x14ac:dyDescent="0.25">
      <c r="A116" s="2" t="s">
        <v>524</v>
      </c>
      <c r="B116" s="33" t="s">
        <v>213</v>
      </c>
      <c r="C116" s="34">
        <v>189</v>
      </c>
      <c r="D116" s="11" t="str">
        <f t="shared" si="23"/>
        <v>N/A</v>
      </c>
      <c r="E116" s="34">
        <v>181</v>
      </c>
      <c r="F116" s="11" t="str">
        <f t="shared" si="24"/>
        <v>N/A</v>
      </c>
      <c r="G116" s="34">
        <v>197</v>
      </c>
      <c r="H116" s="11" t="str">
        <f t="shared" si="25"/>
        <v>N/A</v>
      </c>
      <c r="I116" s="12">
        <v>-4.2300000000000004</v>
      </c>
      <c r="J116" s="12">
        <v>8.84</v>
      </c>
      <c r="K116" s="41" t="s">
        <v>736</v>
      </c>
      <c r="L116" s="9" t="str">
        <f t="shared" si="19"/>
        <v>Yes</v>
      </c>
    </row>
    <row r="117" spans="1:12" ht="25" x14ac:dyDescent="0.25">
      <c r="A117" s="2" t="s">
        <v>1187</v>
      </c>
      <c r="B117" s="33" t="s">
        <v>213</v>
      </c>
      <c r="C117" s="43">
        <v>2267.6719576999999</v>
      </c>
      <c r="D117" s="11" t="str">
        <f t="shared" si="23"/>
        <v>N/A</v>
      </c>
      <c r="E117" s="43">
        <v>2522.6850829</v>
      </c>
      <c r="F117" s="11" t="str">
        <f t="shared" si="24"/>
        <v>N/A</v>
      </c>
      <c r="G117" s="43">
        <v>2536.7208122000002</v>
      </c>
      <c r="H117" s="11" t="str">
        <f t="shared" si="25"/>
        <v>N/A</v>
      </c>
      <c r="I117" s="12">
        <v>11.25</v>
      </c>
      <c r="J117" s="12">
        <v>0.55640000000000001</v>
      </c>
      <c r="K117" s="41" t="s">
        <v>736</v>
      </c>
      <c r="L117" s="9" t="str">
        <f t="shared" si="19"/>
        <v>Yes</v>
      </c>
    </row>
    <row r="118" spans="1:12" ht="25" x14ac:dyDescent="0.25">
      <c r="A118" s="2" t="s">
        <v>1188</v>
      </c>
      <c r="B118" s="33" t="s">
        <v>213</v>
      </c>
      <c r="C118" s="43">
        <v>0</v>
      </c>
      <c r="D118" s="11" t="str">
        <f t="shared" si="23"/>
        <v>N/A</v>
      </c>
      <c r="E118" s="43">
        <v>0</v>
      </c>
      <c r="F118" s="11" t="str">
        <f t="shared" si="24"/>
        <v>N/A</v>
      </c>
      <c r="G118" s="43">
        <v>0</v>
      </c>
      <c r="H118" s="11" t="str">
        <f t="shared" si="25"/>
        <v>N/A</v>
      </c>
      <c r="I118" s="12" t="s">
        <v>1744</v>
      </c>
      <c r="J118" s="12" t="s">
        <v>1744</v>
      </c>
      <c r="K118" s="41" t="s">
        <v>736</v>
      </c>
      <c r="L118" s="9" t="str">
        <f t="shared" si="19"/>
        <v>N/A</v>
      </c>
    </row>
    <row r="119" spans="1:12" ht="25" x14ac:dyDescent="0.25">
      <c r="A119" s="2" t="s">
        <v>525</v>
      </c>
      <c r="B119" s="33" t="s">
        <v>213</v>
      </c>
      <c r="C119" s="34">
        <v>0</v>
      </c>
      <c r="D119" s="11" t="str">
        <f t="shared" si="23"/>
        <v>N/A</v>
      </c>
      <c r="E119" s="34">
        <v>0</v>
      </c>
      <c r="F119" s="11" t="str">
        <f t="shared" si="24"/>
        <v>N/A</v>
      </c>
      <c r="G119" s="34">
        <v>0</v>
      </c>
      <c r="H119" s="11" t="str">
        <f t="shared" si="25"/>
        <v>N/A</v>
      </c>
      <c r="I119" s="12" t="s">
        <v>1744</v>
      </c>
      <c r="J119" s="12" t="s">
        <v>1744</v>
      </c>
      <c r="K119" s="41" t="s">
        <v>736</v>
      </c>
      <c r="L119" s="9" t="str">
        <f t="shared" si="19"/>
        <v>N/A</v>
      </c>
    </row>
    <row r="120" spans="1:12" ht="25" x14ac:dyDescent="0.25">
      <c r="A120" s="2" t="s">
        <v>1189</v>
      </c>
      <c r="B120" s="33" t="s">
        <v>213</v>
      </c>
      <c r="C120" s="43" t="s">
        <v>1744</v>
      </c>
      <c r="D120" s="11" t="str">
        <f t="shared" si="23"/>
        <v>N/A</v>
      </c>
      <c r="E120" s="43" t="s">
        <v>1744</v>
      </c>
      <c r="F120" s="11" t="str">
        <f t="shared" si="24"/>
        <v>N/A</v>
      </c>
      <c r="G120" s="43" t="s">
        <v>1744</v>
      </c>
      <c r="H120" s="11" t="str">
        <f t="shared" si="25"/>
        <v>N/A</v>
      </c>
      <c r="I120" s="12" t="s">
        <v>1744</v>
      </c>
      <c r="J120" s="12" t="s">
        <v>1744</v>
      </c>
      <c r="K120" s="41" t="s">
        <v>736</v>
      </c>
      <c r="L120" s="9" t="str">
        <f t="shared" si="19"/>
        <v>N/A</v>
      </c>
    </row>
    <row r="121" spans="1:12" ht="25" x14ac:dyDescent="0.25">
      <c r="A121" s="2" t="s">
        <v>1190</v>
      </c>
      <c r="B121" s="33" t="s">
        <v>213</v>
      </c>
      <c r="C121" s="43">
        <v>147094</v>
      </c>
      <c r="D121" s="11" t="str">
        <f t="shared" si="23"/>
        <v>N/A</v>
      </c>
      <c r="E121" s="43">
        <v>120870</v>
      </c>
      <c r="F121" s="11" t="str">
        <f t="shared" si="24"/>
        <v>N/A</v>
      </c>
      <c r="G121" s="43">
        <v>125522</v>
      </c>
      <c r="H121" s="11" t="str">
        <f t="shared" si="25"/>
        <v>N/A</v>
      </c>
      <c r="I121" s="12">
        <v>-17.8</v>
      </c>
      <c r="J121" s="12">
        <v>3.8490000000000002</v>
      </c>
      <c r="K121" s="41" t="s">
        <v>736</v>
      </c>
      <c r="L121" s="9" t="str">
        <f t="shared" si="19"/>
        <v>Yes</v>
      </c>
    </row>
    <row r="122" spans="1:12" x14ac:dyDescent="0.25">
      <c r="A122" s="2" t="s">
        <v>526</v>
      </c>
      <c r="B122" s="33" t="s">
        <v>213</v>
      </c>
      <c r="C122" s="34">
        <v>444</v>
      </c>
      <c r="D122" s="11" t="str">
        <f t="shared" si="23"/>
        <v>N/A</v>
      </c>
      <c r="E122" s="34">
        <v>451</v>
      </c>
      <c r="F122" s="11" t="str">
        <f t="shared" si="24"/>
        <v>N/A</v>
      </c>
      <c r="G122" s="34">
        <v>455</v>
      </c>
      <c r="H122" s="11" t="str">
        <f t="shared" si="25"/>
        <v>N/A</v>
      </c>
      <c r="I122" s="12">
        <v>1.577</v>
      </c>
      <c r="J122" s="12">
        <v>0.88690000000000002</v>
      </c>
      <c r="K122" s="41" t="s">
        <v>736</v>
      </c>
      <c r="L122" s="9" t="str">
        <f t="shared" si="19"/>
        <v>Yes</v>
      </c>
    </row>
    <row r="123" spans="1:12" ht="25" x14ac:dyDescent="0.25">
      <c r="A123" s="2" t="s">
        <v>1191</v>
      </c>
      <c r="B123" s="33" t="s">
        <v>213</v>
      </c>
      <c r="C123" s="43">
        <v>331.29279279000002</v>
      </c>
      <c r="D123" s="11" t="str">
        <f t="shared" si="23"/>
        <v>N/A</v>
      </c>
      <c r="E123" s="43">
        <v>268.00443459000002</v>
      </c>
      <c r="F123" s="11" t="str">
        <f t="shared" si="24"/>
        <v>N/A</v>
      </c>
      <c r="G123" s="43">
        <v>275.87252747000002</v>
      </c>
      <c r="H123" s="11" t="str">
        <f t="shared" si="25"/>
        <v>N/A</v>
      </c>
      <c r="I123" s="12">
        <v>-19.100000000000001</v>
      </c>
      <c r="J123" s="12">
        <v>2.9359999999999999</v>
      </c>
      <c r="K123" s="41" t="s">
        <v>736</v>
      </c>
      <c r="L123" s="9" t="str">
        <f t="shared" si="19"/>
        <v>Yes</v>
      </c>
    </row>
    <row r="124" spans="1:12" ht="25" x14ac:dyDescent="0.25">
      <c r="A124" s="2" t="s">
        <v>1192</v>
      </c>
      <c r="B124" s="33" t="s">
        <v>213</v>
      </c>
      <c r="C124" s="43">
        <v>3868314</v>
      </c>
      <c r="D124" s="11" t="str">
        <f t="shared" si="23"/>
        <v>N/A</v>
      </c>
      <c r="E124" s="43">
        <v>3355338</v>
      </c>
      <c r="F124" s="11" t="str">
        <f t="shared" si="24"/>
        <v>N/A</v>
      </c>
      <c r="G124" s="43">
        <v>2948334</v>
      </c>
      <c r="H124" s="11" t="str">
        <f t="shared" si="25"/>
        <v>N/A</v>
      </c>
      <c r="I124" s="12">
        <v>-13.3</v>
      </c>
      <c r="J124" s="12">
        <v>-12.1</v>
      </c>
      <c r="K124" s="41" t="s">
        <v>736</v>
      </c>
      <c r="L124" s="9" t="str">
        <f t="shared" si="19"/>
        <v>Yes</v>
      </c>
    </row>
    <row r="125" spans="1:12" ht="25" x14ac:dyDescent="0.25">
      <c r="A125" s="2" t="s">
        <v>527</v>
      </c>
      <c r="B125" s="33" t="s">
        <v>213</v>
      </c>
      <c r="C125" s="34">
        <v>7480</v>
      </c>
      <c r="D125" s="11" t="str">
        <f t="shared" si="23"/>
        <v>N/A</v>
      </c>
      <c r="E125" s="34">
        <v>7079</v>
      </c>
      <c r="F125" s="11" t="str">
        <f t="shared" si="24"/>
        <v>N/A</v>
      </c>
      <c r="G125" s="34">
        <v>7218</v>
      </c>
      <c r="H125" s="11" t="str">
        <f t="shared" si="25"/>
        <v>N/A</v>
      </c>
      <c r="I125" s="12">
        <v>-5.36</v>
      </c>
      <c r="J125" s="12">
        <v>1.964</v>
      </c>
      <c r="K125" s="41" t="s">
        <v>736</v>
      </c>
      <c r="L125" s="9" t="str">
        <f t="shared" si="19"/>
        <v>Yes</v>
      </c>
    </row>
    <row r="126" spans="1:12" ht="25" x14ac:dyDescent="0.25">
      <c r="A126" s="2" t="s">
        <v>1193</v>
      </c>
      <c r="B126" s="33" t="s">
        <v>213</v>
      </c>
      <c r="C126" s="43">
        <v>517.15427807000003</v>
      </c>
      <c r="D126" s="11" t="str">
        <f t="shared" si="23"/>
        <v>N/A</v>
      </c>
      <c r="E126" s="43">
        <v>473.98474361000001</v>
      </c>
      <c r="F126" s="11" t="str">
        <f t="shared" si="24"/>
        <v>N/A</v>
      </c>
      <c r="G126" s="43">
        <v>408.46965919000002</v>
      </c>
      <c r="H126" s="11" t="str">
        <f t="shared" si="25"/>
        <v>N/A</v>
      </c>
      <c r="I126" s="12">
        <v>-8.35</v>
      </c>
      <c r="J126" s="12">
        <v>-13.8</v>
      </c>
      <c r="K126" s="41" t="s">
        <v>736</v>
      </c>
      <c r="L126" s="9" t="str">
        <f t="shared" si="19"/>
        <v>Yes</v>
      </c>
    </row>
    <row r="127" spans="1:12" ht="25" x14ac:dyDescent="0.25">
      <c r="A127" s="2" t="s">
        <v>1194</v>
      </c>
      <c r="B127" s="33" t="s">
        <v>213</v>
      </c>
      <c r="C127" s="43">
        <v>744426</v>
      </c>
      <c r="D127" s="11" t="str">
        <f t="shared" si="23"/>
        <v>N/A</v>
      </c>
      <c r="E127" s="43">
        <v>796114</v>
      </c>
      <c r="F127" s="11" t="str">
        <f t="shared" si="24"/>
        <v>N/A</v>
      </c>
      <c r="G127" s="43">
        <v>636628</v>
      </c>
      <c r="H127" s="11" t="str">
        <f t="shared" si="25"/>
        <v>N/A</v>
      </c>
      <c r="I127" s="12">
        <v>6.9429999999999996</v>
      </c>
      <c r="J127" s="12">
        <v>-20</v>
      </c>
      <c r="K127" s="41" t="s">
        <v>736</v>
      </c>
      <c r="L127" s="9" t="str">
        <f t="shared" si="19"/>
        <v>Yes</v>
      </c>
    </row>
    <row r="128" spans="1:12" x14ac:dyDescent="0.25">
      <c r="A128" s="2" t="s">
        <v>528</v>
      </c>
      <c r="B128" s="33" t="s">
        <v>213</v>
      </c>
      <c r="C128" s="34">
        <v>1966</v>
      </c>
      <c r="D128" s="11" t="str">
        <f t="shared" si="23"/>
        <v>N/A</v>
      </c>
      <c r="E128" s="34">
        <v>1841</v>
      </c>
      <c r="F128" s="11" t="str">
        <f t="shared" si="24"/>
        <v>N/A</v>
      </c>
      <c r="G128" s="34">
        <v>1682</v>
      </c>
      <c r="H128" s="11" t="str">
        <f t="shared" si="25"/>
        <v>N/A</v>
      </c>
      <c r="I128" s="12">
        <v>-6.36</v>
      </c>
      <c r="J128" s="12">
        <v>-8.64</v>
      </c>
      <c r="K128" s="41" t="s">
        <v>736</v>
      </c>
      <c r="L128" s="9" t="str">
        <f t="shared" si="19"/>
        <v>Yes</v>
      </c>
    </row>
    <row r="129" spans="1:12" ht="25" x14ac:dyDescent="0.25">
      <c r="A129" s="2" t="s">
        <v>1195</v>
      </c>
      <c r="B129" s="33" t="s">
        <v>213</v>
      </c>
      <c r="C129" s="43">
        <v>378.65005086000002</v>
      </c>
      <c r="D129" s="11" t="str">
        <f t="shared" si="23"/>
        <v>N/A</v>
      </c>
      <c r="E129" s="43">
        <v>432.43563281000002</v>
      </c>
      <c r="F129" s="11" t="str">
        <f t="shared" si="24"/>
        <v>N/A</v>
      </c>
      <c r="G129" s="43">
        <v>378.49464922999999</v>
      </c>
      <c r="H129" s="11" t="str">
        <f t="shared" si="25"/>
        <v>N/A</v>
      </c>
      <c r="I129" s="12">
        <v>14.2</v>
      </c>
      <c r="J129" s="12">
        <v>-12.5</v>
      </c>
      <c r="K129" s="41" t="s">
        <v>736</v>
      </c>
      <c r="L129" s="9" t="str">
        <f t="shared" si="19"/>
        <v>Yes</v>
      </c>
    </row>
    <row r="130" spans="1:12" ht="25" x14ac:dyDescent="0.25">
      <c r="A130" s="2" t="s">
        <v>1196</v>
      </c>
      <c r="B130" s="33" t="s">
        <v>213</v>
      </c>
      <c r="C130" s="43">
        <v>779320</v>
      </c>
      <c r="D130" s="11" t="str">
        <f t="shared" si="23"/>
        <v>N/A</v>
      </c>
      <c r="E130" s="43">
        <v>1047148</v>
      </c>
      <c r="F130" s="11" t="str">
        <f t="shared" si="24"/>
        <v>N/A</v>
      </c>
      <c r="G130" s="43">
        <v>452242</v>
      </c>
      <c r="H130" s="11" t="str">
        <f t="shared" si="25"/>
        <v>N/A</v>
      </c>
      <c r="I130" s="12">
        <v>34.369999999999997</v>
      </c>
      <c r="J130" s="12">
        <v>-56.8</v>
      </c>
      <c r="K130" s="41" t="s">
        <v>736</v>
      </c>
      <c r="L130" s="9" t="str">
        <f t="shared" si="19"/>
        <v>No</v>
      </c>
    </row>
    <row r="131" spans="1:12" x14ac:dyDescent="0.25">
      <c r="A131" s="2" t="s">
        <v>529</v>
      </c>
      <c r="B131" s="33" t="s">
        <v>213</v>
      </c>
      <c r="C131" s="34">
        <v>624</v>
      </c>
      <c r="D131" s="11" t="str">
        <f t="shared" si="23"/>
        <v>N/A</v>
      </c>
      <c r="E131" s="34">
        <v>764</v>
      </c>
      <c r="F131" s="11" t="str">
        <f t="shared" si="24"/>
        <v>N/A</v>
      </c>
      <c r="G131" s="34">
        <v>479</v>
      </c>
      <c r="H131" s="11" t="str">
        <f t="shared" si="25"/>
        <v>N/A</v>
      </c>
      <c r="I131" s="12">
        <v>22.44</v>
      </c>
      <c r="J131" s="12">
        <v>-37.299999999999997</v>
      </c>
      <c r="K131" s="41" t="s">
        <v>736</v>
      </c>
      <c r="L131" s="9" t="str">
        <f t="shared" si="19"/>
        <v>No</v>
      </c>
    </row>
    <row r="132" spans="1:12" ht="25" x14ac:dyDescent="0.25">
      <c r="A132" s="2" t="s">
        <v>1197</v>
      </c>
      <c r="B132" s="33" t="s">
        <v>213</v>
      </c>
      <c r="C132" s="43">
        <v>1248.9102564</v>
      </c>
      <c r="D132" s="11" t="str">
        <f t="shared" si="23"/>
        <v>N/A</v>
      </c>
      <c r="E132" s="43">
        <v>1370.6125654</v>
      </c>
      <c r="F132" s="11" t="str">
        <f t="shared" si="24"/>
        <v>N/A</v>
      </c>
      <c r="G132" s="43">
        <v>944.13778706000005</v>
      </c>
      <c r="H132" s="11" t="str">
        <f t="shared" si="25"/>
        <v>N/A</v>
      </c>
      <c r="I132" s="12">
        <v>9.7449999999999992</v>
      </c>
      <c r="J132" s="12">
        <v>-31.1</v>
      </c>
      <c r="K132" s="41" t="s">
        <v>736</v>
      </c>
      <c r="L132" s="9" t="str">
        <f t="shared" si="19"/>
        <v>No</v>
      </c>
    </row>
    <row r="133" spans="1:12" x14ac:dyDescent="0.25">
      <c r="A133" s="2" t="s">
        <v>1198</v>
      </c>
      <c r="B133" s="33" t="s">
        <v>213</v>
      </c>
      <c r="C133" s="43">
        <v>484</v>
      </c>
      <c r="D133" s="11" t="str">
        <f t="shared" si="23"/>
        <v>N/A</v>
      </c>
      <c r="E133" s="43">
        <v>716</v>
      </c>
      <c r="F133" s="11" t="str">
        <f t="shared" si="24"/>
        <v>N/A</v>
      </c>
      <c r="G133" s="43">
        <v>3246</v>
      </c>
      <c r="H133" s="11" t="str">
        <f t="shared" si="25"/>
        <v>N/A</v>
      </c>
      <c r="I133" s="12">
        <v>47.93</v>
      </c>
      <c r="J133" s="12">
        <v>353.4</v>
      </c>
      <c r="K133" s="41" t="s">
        <v>736</v>
      </c>
      <c r="L133" s="9" t="str">
        <f t="shared" si="19"/>
        <v>No</v>
      </c>
    </row>
    <row r="134" spans="1:12" x14ac:dyDescent="0.25">
      <c r="A134" s="2" t="s">
        <v>530</v>
      </c>
      <c r="B134" s="33" t="s">
        <v>213</v>
      </c>
      <c r="C134" s="34">
        <v>11</v>
      </c>
      <c r="D134" s="11" t="str">
        <f t="shared" si="23"/>
        <v>N/A</v>
      </c>
      <c r="E134" s="34">
        <v>11</v>
      </c>
      <c r="F134" s="11" t="str">
        <f t="shared" si="24"/>
        <v>N/A</v>
      </c>
      <c r="G134" s="34">
        <v>11</v>
      </c>
      <c r="H134" s="11" t="str">
        <f t="shared" si="25"/>
        <v>N/A</v>
      </c>
      <c r="I134" s="12">
        <v>0</v>
      </c>
      <c r="J134" s="12">
        <v>50</v>
      </c>
      <c r="K134" s="41" t="s">
        <v>736</v>
      </c>
      <c r="L134" s="9" t="str">
        <f t="shared" si="19"/>
        <v>No</v>
      </c>
    </row>
    <row r="135" spans="1:12" x14ac:dyDescent="0.25">
      <c r="A135" s="2" t="s">
        <v>1199</v>
      </c>
      <c r="B135" s="33" t="s">
        <v>213</v>
      </c>
      <c r="C135" s="43">
        <v>242</v>
      </c>
      <c r="D135" s="11" t="str">
        <f t="shared" si="23"/>
        <v>N/A</v>
      </c>
      <c r="E135" s="43">
        <v>358</v>
      </c>
      <c r="F135" s="11" t="str">
        <f t="shared" si="24"/>
        <v>N/A</v>
      </c>
      <c r="G135" s="43">
        <v>1082</v>
      </c>
      <c r="H135" s="11" t="str">
        <f t="shared" si="25"/>
        <v>N/A</v>
      </c>
      <c r="I135" s="12">
        <v>47.93</v>
      </c>
      <c r="J135" s="12">
        <v>202.2</v>
      </c>
      <c r="K135" s="41" t="s">
        <v>736</v>
      </c>
      <c r="L135" s="9" t="str">
        <f t="shared" si="19"/>
        <v>No</v>
      </c>
    </row>
    <row r="136" spans="1:12" x14ac:dyDescent="0.25">
      <c r="A136" s="2" t="s">
        <v>1200</v>
      </c>
      <c r="B136" s="33" t="s">
        <v>213</v>
      </c>
      <c r="C136" s="43">
        <v>2098904</v>
      </c>
      <c r="D136" s="11" t="str">
        <f t="shared" si="23"/>
        <v>N/A</v>
      </c>
      <c r="E136" s="43">
        <v>2258502</v>
      </c>
      <c r="F136" s="11" t="str">
        <f t="shared" si="24"/>
        <v>N/A</v>
      </c>
      <c r="G136" s="43">
        <v>2037270</v>
      </c>
      <c r="H136" s="11" t="str">
        <f t="shared" si="25"/>
        <v>N/A</v>
      </c>
      <c r="I136" s="12">
        <v>7.6040000000000001</v>
      </c>
      <c r="J136" s="12">
        <v>-9.8000000000000007</v>
      </c>
      <c r="K136" s="41" t="s">
        <v>736</v>
      </c>
      <c r="L136" s="9" t="str">
        <f t="shared" si="19"/>
        <v>Yes</v>
      </c>
    </row>
    <row r="137" spans="1:12" x14ac:dyDescent="0.25">
      <c r="A137" s="2" t="s">
        <v>531</v>
      </c>
      <c r="B137" s="33" t="s">
        <v>213</v>
      </c>
      <c r="C137" s="34">
        <v>1973</v>
      </c>
      <c r="D137" s="11" t="str">
        <f t="shared" si="23"/>
        <v>N/A</v>
      </c>
      <c r="E137" s="34">
        <v>1983</v>
      </c>
      <c r="F137" s="11" t="str">
        <f t="shared" si="24"/>
        <v>N/A</v>
      </c>
      <c r="G137" s="34">
        <v>2097</v>
      </c>
      <c r="H137" s="11" t="str">
        <f t="shared" si="25"/>
        <v>N/A</v>
      </c>
      <c r="I137" s="12">
        <v>0.50680000000000003</v>
      </c>
      <c r="J137" s="12">
        <v>5.7489999999999997</v>
      </c>
      <c r="K137" s="41" t="s">
        <v>736</v>
      </c>
      <c r="L137" s="9" t="str">
        <f t="shared" si="19"/>
        <v>Yes</v>
      </c>
    </row>
    <row r="138" spans="1:12" x14ac:dyDescent="0.25">
      <c r="A138" s="2" t="s">
        <v>1201</v>
      </c>
      <c r="B138" s="33" t="s">
        <v>213</v>
      </c>
      <c r="C138" s="43">
        <v>1063.813482</v>
      </c>
      <c r="D138" s="11" t="str">
        <f t="shared" si="23"/>
        <v>N/A</v>
      </c>
      <c r="E138" s="43">
        <v>1138.9319213000001</v>
      </c>
      <c r="F138" s="11" t="str">
        <f t="shared" si="24"/>
        <v>N/A</v>
      </c>
      <c r="G138" s="43">
        <v>971.51645207000001</v>
      </c>
      <c r="H138" s="11" t="str">
        <f t="shared" si="25"/>
        <v>N/A</v>
      </c>
      <c r="I138" s="12">
        <v>7.0609999999999999</v>
      </c>
      <c r="J138" s="12">
        <v>-14.7</v>
      </c>
      <c r="K138" s="41" t="s">
        <v>736</v>
      </c>
      <c r="L138" s="9" t="str">
        <f t="shared" si="19"/>
        <v>Yes</v>
      </c>
    </row>
    <row r="139" spans="1:12" x14ac:dyDescent="0.25">
      <c r="A139" s="48" t="s">
        <v>404</v>
      </c>
      <c r="B139" s="14" t="s">
        <v>213</v>
      </c>
      <c r="C139" s="14">
        <v>10576098543</v>
      </c>
      <c r="D139" s="11" t="str">
        <f t="shared" si="23"/>
        <v>N/A</v>
      </c>
      <c r="E139" s="14">
        <v>10381480378</v>
      </c>
      <c r="F139" s="11" t="str">
        <f t="shared" si="24"/>
        <v>N/A</v>
      </c>
      <c r="G139" s="14">
        <v>10832363872</v>
      </c>
      <c r="H139" s="11" t="str">
        <f t="shared" si="25"/>
        <v>N/A</v>
      </c>
      <c r="I139" s="12">
        <v>-1.84</v>
      </c>
      <c r="J139" s="12">
        <v>4.343</v>
      </c>
      <c r="K139" s="14" t="s">
        <v>213</v>
      </c>
      <c r="L139" s="9" t="str">
        <f t="shared" ref="L139:L158" si="26">IF(J139="Div by 0", "N/A", IF(K139="N/A","N/A", IF(J139&gt;VALUE(MID(K139,1,2)), "No", IF(J139&lt;-1*VALUE(MID(K139,1,2)), "No", "Yes"))))</f>
        <v>N/A</v>
      </c>
    </row>
    <row r="140" spans="1:12" x14ac:dyDescent="0.25">
      <c r="A140" s="48" t="s">
        <v>1202</v>
      </c>
      <c r="B140" s="14" t="s">
        <v>213</v>
      </c>
      <c r="C140" s="14">
        <v>4971.2396269000001</v>
      </c>
      <c r="D140" s="11" t="str">
        <f t="shared" si="23"/>
        <v>N/A</v>
      </c>
      <c r="E140" s="14">
        <v>4911.0555740999998</v>
      </c>
      <c r="F140" s="11" t="str">
        <f t="shared" si="24"/>
        <v>N/A</v>
      </c>
      <c r="G140" s="14">
        <v>5209.0743490000004</v>
      </c>
      <c r="H140" s="11" t="str">
        <f t="shared" si="25"/>
        <v>N/A</v>
      </c>
      <c r="I140" s="12">
        <v>-1.21</v>
      </c>
      <c r="J140" s="12">
        <v>6.0679999999999996</v>
      </c>
      <c r="K140" s="14" t="s">
        <v>213</v>
      </c>
      <c r="L140" s="9" t="str">
        <f t="shared" si="26"/>
        <v>N/A</v>
      </c>
    </row>
    <row r="141" spans="1:12" x14ac:dyDescent="0.25">
      <c r="A141" s="48" t="s">
        <v>405</v>
      </c>
      <c r="B141" s="14" t="s">
        <v>213</v>
      </c>
      <c r="C141" s="14">
        <v>13815291</v>
      </c>
      <c r="D141" s="11" t="str">
        <f t="shared" si="23"/>
        <v>N/A</v>
      </c>
      <c r="E141" s="14">
        <v>12614461</v>
      </c>
      <c r="F141" s="11" t="str">
        <f t="shared" si="24"/>
        <v>N/A</v>
      </c>
      <c r="G141" s="14">
        <v>11651762</v>
      </c>
      <c r="H141" s="11" t="str">
        <f t="shared" si="25"/>
        <v>N/A</v>
      </c>
      <c r="I141" s="12">
        <v>-8.69</v>
      </c>
      <c r="J141" s="12">
        <v>-7.63</v>
      </c>
      <c r="K141" s="14" t="s">
        <v>213</v>
      </c>
      <c r="L141" s="9" t="str">
        <f t="shared" si="26"/>
        <v>N/A</v>
      </c>
    </row>
    <row r="142" spans="1:12" x14ac:dyDescent="0.25">
      <c r="A142" s="48" t="s">
        <v>1203</v>
      </c>
      <c r="B142" s="14" t="s">
        <v>213</v>
      </c>
      <c r="C142" s="14">
        <v>519.54762889999995</v>
      </c>
      <c r="D142" s="11" t="str">
        <f t="shared" si="23"/>
        <v>N/A</v>
      </c>
      <c r="E142" s="14">
        <v>502.56816732999999</v>
      </c>
      <c r="F142" s="11" t="str">
        <f t="shared" si="24"/>
        <v>N/A</v>
      </c>
      <c r="G142" s="14">
        <v>499.51822000999999</v>
      </c>
      <c r="H142" s="11" t="str">
        <f t="shared" si="25"/>
        <v>N/A</v>
      </c>
      <c r="I142" s="12">
        <v>-3.27</v>
      </c>
      <c r="J142" s="12">
        <v>-0.60699999999999998</v>
      </c>
      <c r="K142" s="14" t="s">
        <v>213</v>
      </c>
      <c r="L142" s="9" t="str">
        <f t="shared" si="26"/>
        <v>N/A</v>
      </c>
    </row>
    <row r="143" spans="1:12" x14ac:dyDescent="0.25">
      <c r="A143" s="48" t="s">
        <v>406</v>
      </c>
      <c r="B143" s="14" t="s">
        <v>213</v>
      </c>
      <c r="C143" s="14">
        <v>24591892</v>
      </c>
      <c r="D143" s="11" t="str">
        <f t="shared" si="23"/>
        <v>N/A</v>
      </c>
      <c r="E143" s="14">
        <v>5794521</v>
      </c>
      <c r="F143" s="11" t="str">
        <f t="shared" si="24"/>
        <v>N/A</v>
      </c>
      <c r="G143" s="14">
        <v>4678255</v>
      </c>
      <c r="H143" s="11" t="str">
        <f t="shared" si="25"/>
        <v>N/A</v>
      </c>
      <c r="I143" s="12">
        <v>-76.400000000000006</v>
      </c>
      <c r="J143" s="12">
        <v>-19.3</v>
      </c>
      <c r="K143" s="14" t="s">
        <v>213</v>
      </c>
      <c r="L143" s="9" t="str">
        <f t="shared" si="26"/>
        <v>N/A</v>
      </c>
    </row>
    <row r="144" spans="1:12" x14ac:dyDescent="0.25">
      <c r="A144" s="48" t="s">
        <v>1204</v>
      </c>
      <c r="B144" s="14" t="s">
        <v>213</v>
      </c>
      <c r="C144" s="14">
        <v>949.89733091000005</v>
      </c>
      <c r="D144" s="11" t="str">
        <f t="shared" si="23"/>
        <v>N/A</v>
      </c>
      <c r="E144" s="14">
        <v>200.44696970000001</v>
      </c>
      <c r="F144" s="11" t="str">
        <f t="shared" si="24"/>
        <v>N/A</v>
      </c>
      <c r="G144" s="14">
        <v>146.82405925</v>
      </c>
      <c r="H144" s="11" t="str">
        <f t="shared" si="25"/>
        <v>N/A</v>
      </c>
      <c r="I144" s="12">
        <v>-78.900000000000006</v>
      </c>
      <c r="J144" s="12">
        <v>-26.8</v>
      </c>
      <c r="K144" s="14" t="s">
        <v>213</v>
      </c>
      <c r="L144" s="9" t="str">
        <f t="shared" si="26"/>
        <v>N/A</v>
      </c>
    </row>
    <row r="145" spans="1:13" x14ac:dyDescent="0.25">
      <c r="A145" s="48" t="s">
        <v>407</v>
      </c>
      <c r="B145" s="14" t="s">
        <v>213</v>
      </c>
      <c r="C145" s="14">
        <v>0</v>
      </c>
      <c r="D145" s="11" t="str">
        <f t="shared" si="23"/>
        <v>N/A</v>
      </c>
      <c r="E145" s="14">
        <v>0</v>
      </c>
      <c r="F145" s="11" t="str">
        <f t="shared" si="24"/>
        <v>N/A</v>
      </c>
      <c r="G145" s="14">
        <v>0</v>
      </c>
      <c r="H145" s="11" t="str">
        <f t="shared" si="25"/>
        <v>N/A</v>
      </c>
      <c r="I145" s="12" t="s">
        <v>1744</v>
      </c>
      <c r="J145" s="12" t="s">
        <v>1744</v>
      </c>
      <c r="K145" s="14" t="s">
        <v>213</v>
      </c>
      <c r="L145" s="9" t="str">
        <f t="shared" si="26"/>
        <v>N/A</v>
      </c>
    </row>
    <row r="146" spans="1:13" x14ac:dyDescent="0.25">
      <c r="A146" s="48" t="s">
        <v>1205</v>
      </c>
      <c r="B146" s="14" t="s">
        <v>213</v>
      </c>
      <c r="C146" s="14" t="s">
        <v>1744</v>
      </c>
      <c r="D146" s="11" t="str">
        <f t="shared" si="23"/>
        <v>N/A</v>
      </c>
      <c r="E146" s="14" t="s">
        <v>1744</v>
      </c>
      <c r="F146" s="11" t="str">
        <f t="shared" si="24"/>
        <v>N/A</v>
      </c>
      <c r="G146" s="14" t="s">
        <v>1744</v>
      </c>
      <c r="H146" s="11" t="str">
        <f t="shared" si="25"/>
        <v>N/A</v>
      </c>
      <c r="I146" s="12" t="s">
        <v>1744</v>
      </c>
      <c r="J146" s="12" t="s">
        <v>1744</v>
      </c>
      <c r="K146" s="14" t="s">
        <v>213</v>
      </c>
      <c r="L146" s="9" t="str">
        <f t="shared" si="26"/>
        <v>N/A</v>
      </c>
    </row>
    <row r="147" spans="1:13" x14ac:dyDescent="0.25">
      <c r="A147" s="48" t="s">
        <v>408</v>
      </c>
      <c r="B147" s="14" t="s">
        <v>213</v>
      </c>
      <c r="C147" s="14">
        <v>264598079</v>
      </c>
      <c r="D147" s="11" t="str">
        <f t="shared" ref="D147:D160" si="27">IF($B147="N/A","N/A",IF(C147&gt;10,"No",IF(C147&lt;-10,"No","Yes")))</f>
        <v>N/A</v>
      </c>
      <c r="E147" s="14">
        <v>139775813</v>
      </c>
      <c r="F147" s="11" t="str">
        <f t="shared" ref="F147:F160" si="28">IF($B147="N/A","N/A",IF(E147&gt;10,"No",IF(E147&lt;-10,"No","Yes")))</f>
        <v>N/A</v>
      </c>
      <c r="G147" s="14">
        <v>215072501</v>
      </c>
      <c r="H147" s="11" t="str">
        <f t="shared" ref="H147:H160" si="29">IF($B147="N/A","N/A",IF(G147&gt;10,"No",IF(G147&lt;-10,"No","Yes")))</f>
        <v>N/A</v>
      </c>
      <c r="I147" s="12">
        <v>-47.2</v>
      </c>
      <c r="J147" s="12">
        <v>53.87</v>
      </c>
      <c r="K147" s="14" t="s">
        <v>213</v>
      </c>
      <c r="L147" s="9" t="str">
        <f t="shared" si="26"/>
        <v>N/A</v>
      </c>
    </row>
    <row r="148" spans="1:13" x14ac:dyDescent="0.25">
      <c r="A148" s="48" t="s">
        <v>1206</v>
      </c>
      <c r="B148" s="14" t="s">
        <v>213</v>
      </c>
      <c r="C148" s="14">
        <v>2894.1861984000002</v>
      </c>
      <c r="D148" s="11" t="str">
        <f t="shared" si="27"/>
        <v>N/A</v>
      </c>
      <c r="E148" s="14">
        <v>3107.7175668</v>
      </c>
      <c r="F148" s="11" t="str">
        <f t="shared" si="28"/>
        <v>N/A</v>
      </c>
      <c r="G148" s="14">
        <v>2502.2978591999999</v>
      </c>
      <c r="H148" s="11" t="str">
        <f t="shared" si="29"/>
        <v>N/A</v>
      </c>
      <c r="I148" s="12">
        <v>7.3780000000000001</v>
      </c>
      <c r="J148" s="12">
        <v>-19.5</v>
      </c>
      <c r="K148" s="14" t="s">
        <v>213</v>
      </c>
      <c r="L148" s="9" t="str">
        <f t="shared" si="26"/>
        <v>N/A</v>
      </c>
    </row>
    <row r="149" spans="1:13" x14ac:dyDescent="0.25">
      <c r="A149" s="48" t="s">
        <v>409</v>
      </c>
      <c r="B149" s="14" t="s">
        <v>213</v>
      </c>
      <c r="C149" s="14">
        <v>10026352</v>
      </c>
      <c r="D149" s="11" t="str">
        <f t="shared" si="27"/>
        <v>N/A</v>
      </c>
      <c r="E149" s="14">
        <v>10296677</v>
      </c>
      <c r="F149" s="11" t="str">
        <f t="shared" si="28"/>
        <v>N/A</v>
      </c>
      <c r="G149" s="14">
        <v>10449392</v>
      </c>
      <c r="H149" s="11" t="str">
        <f t="shared" si="29"/>
        <v>N/A</v>
      </c>
      <c r="I149" s="12">
        <v>2.6960000000000002</v>
      </c>
      <c r="J149" s="12">
        <v>1.4830000000000001</v>
      </c>
      <c r="K149" s="14" t="s">
        <v>213</v>
      </c>
      <c r="L149" s="9" t="str">
        <f t="shared" si="26"/>
        <v>N/A</v>
      </c>
    </row>
    <row r="150" spans="1:13" x14ac:dyDescent="0.25">
      <c r="A150" s="48" t="s">
        <v>1207</v>
      </c>
      <c r="B150" s="14" t="s">
        <v>213</v>
      </c>
      <c r="C150" s="14">
        <v>124.85806082000001</v>
      </c>
      <c r="D150" s="11" t="str">
        <f t="shared" si="27"/>
        <v>N/A</v>
      </c>
      <c r="E150" s="14">
        <v>132.35653962000001</v>
      </c>
      <c r="F150" s="11" t="str">
        <f t="shared" si="28"/>
        <v>N/A</v>
      </c>
      <c r="G150" s="14">
        <v>140.74961275000001</v>
      </c>
      <c r="H150" s="11" t="str">
        <f t="shared" si="29"/>
        <v>N/A</v>
      </c>
      <c r="I150" s="12">
        <v>6.0060000000000002</v>
      </c>
      <c r="J150" s="12">
        <v>6.3410000000000002</v>
      </c>
      <c r="K150" s="14" t="s">
        <v>213</v>
      </c>
      <c r="L150" s="9" t="str">
        <f t="shared" si="26"/>
        <v>N/A</v>
      </c>
    </row>
    <row r="151" spans="1:13" x14ac:dyDescent="0.25">
      <c r="A151" s="48" t="s">
        <v>410</v>
      </c>
      <c r="B151" s="14" t="s">
        <v>213</v>
      </c>
      <c r="C151" s="14">
        <v>0</v>
      </c>
      <c r="D151" s="11" t="str">
        <f t="shared" si="27"/>
        <v>N/A</v>
      </c>
      <c r="E151" s="14">
        <v>0</v>
      </c>
      <c r="F151" s="11" t="str">
        <f t="shared" si="28"/>
        <v>N/A</v>
      </c>
      <c r="G151" s="14">
        <v>0</v>
      </c>
      <c r="H151" s="11" t="str">
        <f t="shared" si="29"/>
        <v>N/A</v>
      </c>
      <c r="I151" s="12" t="s">
        <v>1744</v>
      </c>
      <c r="J151" s="12" t="s">
        <v>1744</v>
      </c>
      <c r="K151" s="14" t="s">
        <v>213</v>
      </c>
      <c r="L151" s="9" t="str">
        <f t="shared" si="26"/>
        <v>N/A</v>
      </c>
    </row>
    <row r="152" spans="1:13" x14ac:dyDescent="0.25">
      <c r="A152" s="48" t="s">
        <v>1208</v>
      </c>
      <c r="B152" s="14" t="s">
        <v>213</v>
      </c>
      <c r="C152" s="14" t="s">
        <v>1744</v>
      </c>
      <c r="D152" s="11" t="str">
        <f t="shared" si="27"/>
        <v>N/A</v>
      </c>
      <c r="E152" s="14" t="s">
        <v>1744</v>
      </c>
      <c r="F152" s="11" t="str">
        <f t="shared" si="28"/>
        <v>N/A</v>
      </c>
      <c r="G152" s="14" t="s">
        <v>1744</v>
      </c>
      <c r="H152" s="11" t="str">
        <f t="shared" si="29"/>
        <v>N/A</v>
      </c>
      <c r="I152" s="12" t="s">
        <v>1744</v>
      </c>
      <c r="J152" s="12" t="s">
        <v>1744</v>
      </c>
      <c r="K152" s="14" t="s">
        <v>213</v>
      </c>
      <c r="L152" s="9" t="str">
        <f t="shared" si="26"/>
        <v>N/A</v>
      </c>
    </row>
    <row r="153" spans="1:13" x14ac:dyDescent="0.25">
      <c r="A153" s="48" t="s">
        <v>411</v>
      </c>
      <c r="B153" s="14" t="s">
        <v>213</v>
      </c>
      <c r="C153" s="14">
        <v>18672105</v>
      </c>
      <c r="D153" s="11" t="str">
        <f t="shared" si="27"/>
        <v>N/A</v>
      </c>
      <c r="E153" s="14">
        <v>21140782</v>
      </c>
      <c r="F153" s="11" t="str">
        <f t="shared" si="28"/>
        <v>N/A</v>
      </c>
      <c r="G153" s="14">
        <v>15053585</v>
      </c>
      <c r="H153" s="11" t="str">
        <f t="shared" si="29"/>
        <v>N/A</v>
      </c>
      <c r="I153" s="12">
        <v>13.22</v>
      </c>
      <c r="J153" s="12">
        <v>-28.8</v>
      </c>
      <c r="K153" s="14" t="s">
        <v>213</v>
      </c>
      <c r="L153" s="9" t="str">
        <f t="shared" si="26"/>
        <v>N/A</v>
      </c>
      <c r="M153" s="53"/>
    </row>
    <row r="154" spans="1:13" x14ac:dyDescent="0.25">
      <c r="A154" s="48" t="s">
        <v>1209</v>
      </c>
      <c r="B154" s="14" t="s">
        <v>213</v>
      </c>
      <c r="C154" s="14">
        <v>30262.730955999999</v>
      </c>
      <c r="D154" s="11" t="str">
        <f t="shared" si="27"/>
        <v>N/A</v>
      </c>
      <c r="E154" s="14">
        <v>33345.082019000001</v>
      </c>
      <c r="F154" s="11" t="str">
        <f t="shared" si="28"/>
        <v>N/A</v>
      </c>
      <c r="G154" s="14">
        <v>24881.958677999999</v>
      </c>
      <c r="H154" s="11" t="str">
        <f t="shared" si="29"/>
        <v>N/A</v>
      </c>
      <c r="I154" s="12">
        <v>10.19</v>
      </c>
      <c r="J154" s="12">
        <v>-25.4</v>
      </c>
      <c r="K154" s="14" t="s">
        <v>213</v>
      </c>
      <c r="L154" s="9" t="str">
        <f t="shared" si="26"/>
        <v>N/A</v>
      </c>
      <c r="M154" s="54"/>
    </row>
    <row r="155" spans="1:13" x14ac:dyDescent="0.25">
      <c r="A155" s="48" t="s">
        <v>412</v>
      </c>
      <c r="B155" s="14" t="s">
        <v>213</v>
      </c>
      <c r="C155" s="14">
        <v>0</v>
      </c>
      <c r="D155" s="11" t="str">
        <f t="shared" si="27"/>
        <v>N/A</v>
      </c>
      <c r="E155" s="14">
        <v>0</v>
      </c>
      <c r="F155" s="11" t="str">
        <f t="shared" si="28"/>
        <v>N/A</v>
      </c>
      <c r="G155" s="14">
        <v>0</v>
      </c>
      <c r="H155" s="11" t="str">
        <f t="shared" si="29"/>
        <v>N/A</v>
      </c>
      <c r="I155" s="12" t="s">
        <v>1744</v>
      </c>
      <c r="J155" s="12" t="s">
        <v>1744</v>
      </c>
      <c r="K155" s="14" t="s">
        <v>213</v>
      </c>
      <c r="L155" s="9" t="str">
        <f t="shared" si="26"/>
        <v>N/A</v>
      </c>
    </row>
    <row r="156" spans="1:13" x14ac:dyDescent="0.25">
      <c r="A156" s="48" t="s">
        <v>1210</v>
      </c>
      <c r="B156" s="14" t="s">
        <v>213</v>
      </c>
      <c r="C156" s="14" t="s">
        <v>1744</v>
      </c>
      <c r="D156" s="11" t="str">
        <f t="shared" si="27"/>
        <v>N/A</v>
      </c>
      <c r="E156" s="14" t="s">
        <v>1744</v>
      </c>
      <c r="F156" s="11" t="str">
        <f t="shared" si="28"/>
        <v>N/A</v>
      </c>
      <c r="G156" s="14" t="s">
        <v>1744</v>
      </c>
      <c r="H156" s="11" t="str">
        <f t="shared" si="29"/>
        <v>N/A</v>
      </c>
      <c r="I156" s="12" t="s">
        <v>1744</v>
      </c>
      <c r="J156" s="12" t="s">
        <v>1744</v>
      </c>
      <c r="K156" s="14" t="s">
        <v>213</v>
      </c>
      <c r="L156" s="9" t="str">
        <f t="shared" si="26"/>
        <v>N/A</v>
      </c>
    </row>
    <row r="157" spans="1:13" x14ac:dyDescent="0.25">
      <c r="A157" s="48" t="s">
        <v>413</v>
      </c>
      <c r="B157" s="14" t="s">
        <v>213</v>
      </c>
      <c r="C157" s="14">
        <v>0</v>
      </c>
      <c r="D157" s="11" t="str">
        <f t="shared" si="27"/>
        <v>N/A</v>
      </c>
      <c r="E157" s="14">
        <v>0</v>
      </c>
      <c r="F157" s="11" t="str">
        <f t="shared" si="28"/>
        <v>N/A</v>
      </c>
      <c r="G157" s="14">
        <v>0</v>
      </c>
      <c r="H157" s="11" t="str">
        <f t="shared" si="29"/>
        <v>N/A</v>
      </c>
      <c r="I157" s="12" t="s">
        <v>1744</v>
      </c>
      <c r="J157" s="12" t="s">
        <v>1744</v>
      </c>
      <c r="K157" s="14" t="s">
        <v>213</v>
      </c>
      <c r="L157" s="9" t="str">
        <f t="shared" si="26"/>
        <v>N/A</v>
      </c>
    </row>
    <row r="158" spans="1:13" x14ac:dyDescent="0.25">
      <c r="A158" s="48" t="s">
        <v>1211</v>
      </c>
      <c r="B158" s="14" t="s">
        <v>213</v>
      </c>
      <c r="C158" s="14" t="s">
        <v>1744</v>
      </c>
      <c r="D158" s="11" t="str">
        <f t="shared" si="27"/>
        <v>N/A</v>
      </c>
      <c r="E158" s="14" t="s">
        <v>1744</v>
      </c>
      <c r="F158" s="11" t="str">
        <f t="shared" si="28"/>
        <v>N/A</v>
      </c>
      <c r="G158" s="14" t="s">
        <v>1744</v>
      </c>
      <c r="H158" s="11" t="str">
        <f t="shared" si="29"/>
        <v>N/A</v>
      </c>
      <c r="I158" s="12" t="s">
        <v>1744</v>
      </c>
      <c r="J158" s="12" t="s">
        <v>1744</v>
      </c>
      <c r="K158" s="14" t="s">
        <v>213</v>
      </c>
      <c r="L158" s="9" t="str">
        <f t="shared" si="26"/>
        <v>N/A</v>
      </c>
    </row>
    <row r="159" spans="1:13" ht="25" x14ac:dyDescent="0.25">
      <c r="A159" s="48" t="s">
        <v>414</v>
      </c>
      <c r="B159" s="14" t="s">
        <v>213</v>
      </c>
      <c r="C159" s="14">
        <v>0</v>
      </c>
      <c r="D159" s="11" t="str">
        <f t="shared" si="27"/>
        <v>N/A</v>
      </c>
      <c r="E159" s="14">
        <v>0</v>
      </c>
      <c r="F159" s="11" t="str">
        <f t="shared" si="28"/>
        <v>N/A</v>
      </c>
      <c r="G159" s="14">
        <v>0</v>
      </c>
      <c r="H159" s="11" t="str">
        <f t="shared" si="29"/>
        <v>N/A</v>
      </c>
      <c r="I159" s="12" t="s">
        <v>1744</v>
      </c>
      <c r="J159" s="12" t="s">
        <v>1744</v>
      </c>
      <c r="K159" s="14" t="s">
        <v>213</v>
      </c>
      <c r="L159" s="9" t="str">
        <f t="shared" ref="L159:L160" si="30">IF(J159="Div by 0", "N/A", IF(K159="N/A","N/A", IF(J159&gt;VALUE(MID(K159,1,2)), "No", IF(J159&lt;-1*VALUE(MID(K159,1,2)), "No", "Yes"))))</f>
        <v>N/A</v>
      </c>
    </row>
    <row r="160" spans="1:13" ht="25" x14ac:dyDescent="0.25">
      <c r="A160" s="48" t="s">
        <v>1212</v>
      </c>
      <c r="B160" s="14" t="s">
        <v>213</v>
      </c>
      <c r="C160" s="14" t="s">
        <v>1744</v>
      </c>
      <c r="D160" s="11" t="str">
        <f t="shared" si="27"/>
        <v>N/A</v>
      </c>
      <c r="E160" s="14" t="s">
        <v>1744</v>
      </c>
      <c r="F160" s="11" t="str">
        <f t="shared" si="28"/>
        <v>N/A</v>
      </c>
      <c r="G160" s="14" t="s">
        <v>1744</v>
      </c>
      <c r="H160" s="11" t="str">
        <f t="shared" si="29"/>
        <v>N/A</v>
      </c>
      <c r="I160" s="12" t="s">
        <v>1744</v>
      </c>
      <c r="J160" s="12" t="s">
        <v>1744</v>
      </c>
      <c r="K160" s="14" t="s">
        <v>213</v>
      </c>
      <c r="L160" s="9" t="str">
        <f t="shared" si="30"/>
        <v>N/A</v>
      </c>
    </row>
    <row r="161" spans="1:16" x14ac:dyDescent="0.25">
      <c r="A161" s="48" t="s">
        <v>415</v>
      </c>
      <c r="B161" s="14" t="s">
        <v>213</v>
      </c>
      <c r="C161" s="14">
        <v>0</v>
      </c>
      <c r="D161" s="14" t="s">
        <v>213</v>
      </c>
      <c r="E161" s="14">
        <v>0</v>
      </c>
      <c r="F161" s="14" t="s">
        <v>213</v>
      </c>
      <c r="G161" s="14">
        <v>0</v>
      </c>
      <c r="H161" s="14" t="s">
        <v>213</v>
      </c>
      <c r="I161" s="12" t="s">
        <v>1744</v>
      </c>
      <c r="J161" s="12" t="s">
        <v>1744</v>
      </c>
      <c r="K161" s="14" t="s">
        <v>213</v>
      </c>
      <c r="L161" s="9" t="str">
        <f>IF(J161="Div by 0", "N/A", IF(K161="N/A","N/A", IF(J161&gt;VALUE(MID(K161,1,2)), "No", IF(J161&lt;-1*VALUE(MID(K161,1,2)), "No", "Yes"))))</f>
        <v>N/A</v>
      </c>
    </row>
    <row r="162" spans="1:16" ht="25" x14ac:dyDescent="0.25">
      <c r="A162" s="48" t="s">
        <v>1213</v>
      </c>
      <c r="B162" s="14" t="s">
        <v>213</v>
      </c>
      <c r="C162" s="14" t="s">
        <v>1744</v>
      </c>
      <c r="D162" s="14" t="s">
        <v>213</v>
      </c>
      <c r="E162" s="14" t="s">
        <v>1744</v>
      </c>
      <c r="F162" s="14" t="s">
        <v>213</v>
      </c>
      <c r="G162" s="14" t="s">
        <v>1744</v>
      </c>
      <c r="H162" s="14" t="s">
        <v>213</v>
      </c>
      <c r="I162" s="12" t="s">
        <v>1744</v>
      </c>
      <c r="J162" s="12" t="s">
        <v>1744</v>
      </c>
      <c r="K162" s="14" t="s">
        <v>213</v>
      </c>
      <c r="L162" s="9" t="str">
        <f>IF(J162="Div by 0", "N/A", IF(K162="N/A","N/A", IF(J162&gt;VALUE(MID(K162,1,2)), "No", IF(J162&lt;-1*VALUE(MID(K162,1,2)), "No", "Yes"))))</f>
        <v>N/A</v>
      </c>
    </row>
    <row r="163" spans="1:16" ht="25" x14ac:dyDescent="0.25">
      <c r="A163" s="48" t="s">
        <v>416</v>
      </c>
      <c r="B163" s="14" t="s">
        <v>213</v>
      </c>
      <c r="C163" s="14">
        <v>0</v>
      </c>
      <c r="D163" s="14" t="s">
        <v>213</v>
      </c>
      <c r="E163" s="14">
        <v>0</v>
      </c>
      <c r="F163" s="14" t="s">
        <v>213</v>
      </c>
      <c r="G163" s="14">
        <v>0</v>
      </c>
      <c r="H163" s="14" t="s">
        <v>213</v>
      </c>
      <c r="I163" s="12" t="s">
        <v>1744</v>
      </c>
      <c r="J163" s="12" t="s">
        <v>1744</v>
      </c>
      <c r="K163" s="14" t="s">
        <v>213</v>
      </c>
      <c r="L163" s="9" t="str">
        <f>IF(J163="Div by 0", "N/A", IF(K163="N/A","N/A", IF(J163&gt;VALUE(MID(K163,1,2)), "No", IF(J163&lt;-1*VALUE(MID(K163,1,2)), "No", "Yes"))))</f>
        <v>N/A</v>
      </c>
      <c r="N163" s="54"/>
    </row>
    <row r="164" spans="1:16" x14ac:dyDescent="0.25">
      <c r="A164" s="48" t="s">
        <v>1227</v>
      </c>
      <c r="B164" s="114" t="s">
        <v>213</v>
      </c>
      <c r="C164" s="114">
        <v>1735.3684524</v>
      </c>
      <c r="D164" s="115" t="str">
        <f t="shared" ref="D164" si="31">IF($B164="N/A","N/A",IF(C164&gt;10,"No",IF(C164&lt;-10,"No","Yes")))</f>
        <v>N/A</v>
      </c>
      <c r="E164" s="114">
        <v>1685.5807629000001</v>
      </c>
      <c r="F164" s="115" t="str">
        <f t="shared" ref="F164" si="32">IF($B164="N/A","N/A",IF(E164&gt;10,"No",IF(E164&lt;-10,"No","Yes")))</f>
        <v>N/A</v>
      </c>
      <c r="G164" s="114">
        <v>1860.1582647</v>
      </c>
      <c r="H164" s="115" t="str">
        <f t="shared" ref="H164" si="33">IF($B164="N/A","N/A",IF(G164&gt;10,"No",IF(G164&lt;-10,"No","Yes")))</f>
        <v>N/A</v>
      </c>
      <c r="I164" s="116">
        <v>-2.87</v>
      </c>
      <c r="J164" s="116">
        <v>10.36</v>
      </c>
      <c r="K164" s="117" t="s">
        <v>736</v>
      </c>
      <c r="L164" s="118" t="str">
        <f>IF(J164="Div by 0", "N/A", IF(OR(J164="N/A",K164="N/A"),"N/A", IF(J164&gt;VALUE(MID(K164,1,2)), "No", IF(J164&lt;-1*VALUE(MID(K164,1,2)), "No", "Yes"))))</f>
        <v>Yes</v>
      </c>
      <c r="N164" s="54"/>
    </row>
    <row r="165" spans="1:16" x14ac:dyDescent="0.25">
      <c r="A165" s="48" t="s">
        <v>1214</v>
      </c>
      <c r="B165" s="14" t="s">
        <v>213</v>
      </c>
      <c r="C165" s="14">
        <v>1710.8240251</v>
      </c>
      <c r="D165" s="11" t="str">
        <f t="shared" ref="D165:D171" si="34">IF($B165="N/A","N/A",IF(C165&gt;10,"No",IF(C165&lt;-10,"No","Yes")))</f>
        <v>N/A</v>
      </c>
      <c r="E165" s="14">
        <v>1690.7331313</v>
      </c>
      <c r="F165" s="11" t="str">
        <f t="shared" ref="F165:F171" si="35">IF($B165="N/A","N/A",IF(E165&gt;10,"No",IF(E165&lt;-10,"No","Yes")))</f>
        <v>N/A</v>
      </c>
      <c r="G165" s="14">
        <v>1854.1403338</v>
      </c>
      <c r="H165" s="11" t="str">
        <f t="shared" ref="H165:H171" si="36">IF($B165="N/A","N/A",IF(G165&gt;10,"No",IF(G165&lt;-10,"No","Yes")))</f>
        <v>N/A</v>
      </c>
      <c r="I165" s="12">
        <v>-1.17</v>
      </c>
      <c r="J165" s="12">
        <v>9.6649999999999991</v>
      </c>
      <c r="K165" s="41" t="s">
        <v>736</v>
      </c>
      <c r="L165" s="9" t="str">
        <f>IF(J165="Div by 0", "N/A", IF(OR(J165="N/A",K165="N/A"),"N/A", IF(J165&gt;VALUE(MID(K165,1,2)), "No", IF(J165&lt;-1*VALUE(MID(K165,1,2)), "No", "Yes"))))</f>
        <v>Yes</v>
      </c>
      <c r="N165" s="54"/>
    </row>
    <row r="166" spans="1:16" x14ac:dyDescent="0.25">
      <c r="A166" s="48" t="s">
        <v>1215</v>
      </c>
      <c r="B166" s="14" t="s">
        <v>213</v>
      </c>
      <c r="C166" s="14">
        <v>1855.190372</v>
      </c>
      <c r="D166" s="11" t="str">
        <f t="shared" si="34"/>
        <v>N/A</v>
      </c>
      <c r="E166" s="14">
        <v>1649.7937325</v>
      </c>
      <c r="F166" s="11" t="str">
        <f t="shared" si="35"/>
        <v>N/A</v>
      </c>
      <c r="G166" s="14">
        <v>1939.5666429</v>
      </c>
      <c r="H166" s="11" t="str">
        <f t="shared" si="36"/>
        <v>N/A</v>
      </c>
      <c r="I166" s="12">
        <v>-11.1</v>
      </c>
      <c r="J166" s="12">
        <v>17.559999999999999</v>
      </c>
      <c r="K166" s="41" t="s">
        <v>736</v>
      </c>
      <c r="L166" s="9" t="str">
        <f t="shared" ref="L166" si="37">IF(J166="Div by 0", "N/A", IF(OR(J166="N/A",K166="N/A"),"N/A", IF(J166&gt;VALUE(MID(K166,1,2)), "No", IF(J166&lt;-1*VALUE(MID(K166,1,2)), "No", "Yes"))))</f>
        <v>Yes</v>
      </c>
      <c r="O166" s="54"/>
      <c r="P166" s="54"/>
    </row>
    <row r="167" spans="1:16" s="54" customFormat="1" x14ac:dyDescent="0.25">
      <c r="A167" s="55" t="s">
        <v>730</v>
      </c>
      <c r="B167" s="14" t="s">
        <v>213</v>
      </c>
      <c r="C167" s="1">
        <v>0</v>
      </c>
      <c r="D167" s="11" t="str">
        <f t="shared" si="34"/>
        <v>N/A</v>
      </c>
      <c r="E167" s="1">
        <v>0</v>
      </c>
      <c r="F167" s="11" t="str">
        <f t="shared" si="35"/>
        <v>N/A</v>
      </c>
      <c r="G167" s="1">
        <v>0</v>
      </c>
      <c r="H167" s="11" t="str">
        <f t="shared" si="36"/>
        <v>N/A</v>
      </c>
      <c r="I167" s="12" t="s">
        <v>1744</v>
      </c>
      <c r="J167" s="12" t="s">
        <v>1744</v>
      </c>
      <c r="K167" s="14" t="s">
        <v>213</v>
      </c>
      <c r="L167" s="9" t="str">
        <f>IF(J167="Div by 0", "N/A", IF(K167="N/A","N/A", IF(J167&gt;VALUE(MID(K167,1,2)), "No", IF(J167&lt;-1*VALUE(MID(K167,1,2)), "No", "Yes"))))</f>
        <v>N/A</v>
      </c>
      <c r="M167" s="26"/>
      <c r="N167" s="26"/>
      <c r="O167" s="53"/>
      <c r="P167" s="53"/>
    </row>
    <row r="168" spans="1:16" s="53" customFormat="1" x14ac:dyDescent="0.25">
      <c r="A168" s="55" t="s">
        <v>731</v>
      </c>
      <c r="B168" s="14" t="s">
        <v>213</v>
      </c>
      <c r="C168" s="13">
        <v>0</v>
      </c>
      <c r="D168" s="11" t="str">
        <f t="shared" si="34"/>
        <v>N/A</v>
      </c>
      <c r="E168" s="13">
        <v>0</v>
      </c>
      <c r="F168" s="11" t="str">
        <f t="shared" si="35"/>
        <v>N/A</v>
      </c>
      <c r="G168" s="13">
        <v>0</v>
      </c>
      <c r="H168" s="11" t="str">
        <f t="shared" si="36"/>
        <v>N/A</v>
      </c>
      <c r="I168" s="12" t="s">
        <v>1744</v>
      </c>
      <c r="J168" s="12" t="s">
        <v>1744</v>
      </c>
      <c r="K168" s="14" t="s">
        <v>213</v>
      </c>
      <c r="L168" s="9" t="str">
        <f>IF(J168="Div by 0", "N/A", IF(K168="N/A","N/A", IF(J168&gt;VALUE(MID(K168,1,2)), "No", IF(J168&lt;-1*VALUE(MID(K168,1,2)), "No", "Yes"))))</f>
        <v>N/A</v>
      </c>
      <c r="M168" s="26"/>
      <c r="N168" s="26"/>
      <c r="O168" s="54"/>
      <c r="P168" s="54"/>
    </row>
    <row r="169" spans="1:16" s="54" customFormat="1" x14ac:dyDescent="0.25">
      <c r="A169" s="55" t="s">
        <v>732</v>
      </c>
      <c r="B169" s="14" t="s">
        <v>213</v>
      </c>
      <c r="C169" s="1">
        <v>0</v>
      </c>
      <c r="D169" s="11" t="str">
        <f t="shared" si="34"/>
        <v>N/A</v>
      </c>
      <c r="E169" s="1">
        <v>0</v>
      </c>
      <c r="F169" s="11" t="str">
        <f t="shared" si="35"/>
        <v>N/A</v>
      </c>
      <c r="G169" s="1">
        <v>0</v>
      </c>
      <c r="H169" s="11" t="str">
        <f t="shared" si="36"/>
        <v>N/A</v>
      </c>
      <c r="I169" s="12" t="s">
        <v>1744</v>
      </c>
      <c r="J169" s="12" t="s">
        <v>1744</v>
      </c>
      <c r="K169" s="14" t="s">
        <v>213</v>
      </c>
      <c r="L169" s="9" t="str">
        <f t="shared" ref="L169:L171" si="38">IF(J169="Div by 0", "N/A", IF(K169="N/A","N/A", IF(J169&gt;VALUE(MID(K169,1,2)), "No", IF(J169&lt;-1*VALUE(MID(K169,1,2)), "No", "Yes"))))</f>
        <v>N/A</v>
      </c>
      <c r="M169" s="26"/>
      <c r="N169" s="26"/>
      <c r="O169" s="26"/>
      <c r="P169" s="26"/>
    </row>
    <row r="170" spans="1:16" x14ac:dyDescent="0.25">
      <c r="A170" s="55" t="s">
        <v>1216</v>
      </c>
      <c r="B170" s="14" t="s">
        <v>213</v>
      </c>
      <c r="C170" s="14" t="s">
        <v>1744</v>
      </c>
      <c r="D170" s="11" t="str">
        <f t="shared" si="34"/>
        <v>N/A</v>
      </c>
      <c r="E170" s="14" t="s">
        <v>1744</v>
      </c>
      <c r="F170" s="11" t="str">
        <f t="shared" si="35"/>
        <v>N/A</v>
      </c>
      <c r="G170" s="14" t="s">
        <v>1744</v>
      </c>
      <c r="H170" s="11" t="str">
        <f t="shared" si="36"/>
        <v>N/A</v>
      </c>
      <c r="I170" s="12" t="s">
        <v>1744</v>
      </c>
      <c r="J170" s="12" t="s">
        <v>1744</v>
      </c>
      <c r="K170" s="14" t="s">
        <v>213</v>
      </c>
      <c r="L170" s="9" t="str">
        <f t="shared" si="38"/>
        <v>N/A</v>
      </c>
    </row>
    <row r="171" spans="1:16" ht="25" x14ac:dyDescent="0.25">
      <c r="A171" s="2" t="s">
        <v>1217</v>
      </c>
      <c r="B171" s="14" t="s">
        <v>213</v>
      </c>
      <c r="C171" s="14" t="s">
        <v>1744</v>
      </c>
      <c r="D171" s="11" t="str">
        <f t="shared" si="34"/>
        <v>N/A</v>
      </c>
      <c r="E171" s="14" t="s">
        <v>1744</v>
      </c>
      <c r="F171" s="11" t="str">
        <f t="shared" si="35"/>
        <v>N/A</v>
      </c>
      <c r="G171" s="14" t="s">
        <v>1744</v>
      </c>
      <c r="H171" s="11" t="str">
        <f t="shared" si="36"/>
        <v>N/A</v>
      </c>
      <c r="I171" s="12" t="s">
        <v>1744</v>
      </c>
      <c r="J171" s="12" t="s">
        <v>1744</v>
      </c>
      <c r="K171" s="14" t="s">
        <v>213</v>
      </c>
      <c r="L171" s="9" t="str">
        <f t="shared" si="38"/>
        <v>N/A</v>
      </c>
    </row>
    <row r="172" spans="1:16" s="20" customFormat="1" ht="12" customHeight="1" x14ac:dyDescent="0.25">
      <c r="A172" s="143" t="s">
        <v>1632</v>
      </c>
      <c r="B172" s="144"/>
      <c r="C172" s="144"/>
      <c r="D172" s="144"/>
      <c r="E172" s="144"/>
      <c r="F172" s="144"/>
      <c r="G172" s="144"/>
      <c r="H172" s="144"/>
      <c r="I172" s="144"/>
      <c r="J172" s="144"/>
      <c r="K172" s="144"/>
      <c r="L172" s="145"/>
    </row>
    <row r="173" spans="1:16" s="20" customFormat="1" ht="12.75" customHeight="1" x14ac:dyDescent="0.25">
      <c r="A173" s="133" t="s">
        <v>1630</v>
      </c>
      <c r="B173" s="134"/>
      <c r="C173" s="134"/>
      <c r="D173" s="134"/>
      <c r="E173" s="134"/>
      <c r="F173" s="134"/>
      <c r="G173" s="134"/>
      <c r="H173" s="134"/>
      <c r="I173" s="134"/>
      <c r="J173" s="134"/>
      <c r="K173" s="134"/>
      <c r="L173" s="135"/>
    </row>
    <row r="174" spans="1:16" s="20" customFormat="1" x14ac:dyDescent="0.25">
      <c r="A174" s="136" t="s">
        <v>1731</v>
      </c>
      <c r="B174" s="136"/>
      <c r="C174" s="136"/>
      <c r="D174" s="136"/>
      <c r="E174" s="136"/>
      <c r="F174" s="136"/>
      <c r="G174" s="136"/>
      <c r="H174" s="136"/>
      <c r="I174" s="136"/>
      <c r="J174" s="136"/>
      <c r="K174" s="136"/>
      <c r="L174" s="137"/>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05"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1725</v>
      </c>
      <c r="B1" s="125"/>
      <c r="C1" s="125"/>
      <c r="D1" s="125"/>
      <c r="E1" s="125"/>
      <c r="F1" s="125"/>
      <c r="G1" s="125"/>
      <c r="H1" s="125"/>
      <c r="I1" s="125"/>
      <c r="J1" s="125"/>
      <c r="K1" s="125"/>
      <c r="L1" s="126"/>
    </row>
    <row r="2" spans="1:12" ht="55.5" customHeight="1" x14ac:dyDescent="0.3">
      <c r="A2" s="151" t="s">
        <v>1592</v>
      </c>
      <c r="B2" s="152"/>
      <c r="C2" s="152"/>
      <c r="D2" s="152"/>
      <c r="E2" s="152"/>
      <c r="F2" s="152"/>
      <c r="G2" s="152"/>
      <c r="H2" s="152"/>
      <c r="I2" s="152"/>
      <c r="J2" s="152"/>
      <c r="K2" s="152"/>
      <c r="L2" s="153"/>
    </row>
    <row r="3" spans="1:12" s="20" customFormat="1" ht="13" x14ac:dyDescent="0.3">
      <c r="A3" s="130" t="s">
        <v>1743</v>
      </c>
      <c r="B3" s="149"/>
      <c r="C3" s="149"/>
      <c r="D3" s="149"/>
      <c r="E3" s="149"/>
      <c r="F3" s="149"/>
      <c r="G3" s="149"/>
      <c r="H3" s="149"/>
      <c r="I3" s="149"/>
      <c r="J3" s="149"/>
      <c r="K3" s="149"/>
      <c r="L3" s="150"/>
    </row>
    <row r="4" spans="1:12" ht="13" x14ac:dyDescent="0.3">
      <c r="A4" s="154" t="s">
        <v>648</v>
      </c>
      <c r="B4" s="155"/>
      <c r="C4" s="155"/>
      <c r="D4" s="155"/>
      <c r="E4" s="155"/>
      <c r="F4" s="155"/>
      <c r="G4" s="155"/>
      <c r="H4" s="155"/>
      <c r="I4" s="155"/>
      <c r="J4" s="155"/>
      <c r="K4" s="155"/>
      <c r="L4" s="156"/>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18" t="s">
        <v>0</v>
      </c>
      <c r="B6" s="1" t="s">
        <v>213</v>
      </c>
      <c r="C6" s="1">
        <v>2211355</v>
      </c>
      <c r="D6" s="11" t="str">
        <f t="shared" ref="D6:D11" si="0">IF($B6="N/A","N/A",IF(C6&gt;10,"No",IF(C6&lt;-10,"No","Yes")))</f>
        <v>N/A</v>
      </c>
      <c r="E6" s="1">
        <v>2155214</v>
      </c>
      <c r="F6" s="11" t="str">
        <f t="shared" ref="F6:F11" si="1">IF($B6="N/A","N/A",IF(E6&gt;10,"No",IF(E6&lt;-10,"No","Yes")))</f>
        <v>N/A</v>
      </c>
      <c r="G6" s="1">
        <v>2154787</v>
      </c>
      <c r="H6" s="11" t="str">
        <f t="shared" ref="H6:H11" si="2">IF($B6="N/A","N/A",IF(G6&gt;10,"No",IF(G6&lt;-10,"No","Yes")))</f>
        <v>N/A</v>
      </c>
      <c r="I6" s="12">
        <v>-2.54</v>
      </c>
      <c r="J6" s="12">
        <v>-0.02</v>
      </c>
      <c r="K6" s="1" t="s">
        <v>736</v>
      </c>
      <c r="L6" s="9" t="str">
        <f t="shared" ref="L6:L14" si="3">IF(J6="Div by 0", "N/A", IF(K6="N/A","N/A", IF(J6&gt;VALUE(MID(K6,1,2)), "No", IF(J6&lt;-1*VALUE(MID(K6,1,2)), "No", "Yes"))))</f>
        <v>Yes</v>
      </c>
    </row>
    <row r="7" spans="1:12" x14ac:dyDescent="0.25">
      <c r="A7" s="18" t="s">
        <v>100</v>
      </c>
      <c r="B7" s="41" t="s">
        <v>213</v>
      </c>
      <c r="C7" s="1">
        <v>133076</v>
      </c>
      <c r="D7" s="11" t="str">
        <f t="shared" si="0"/>
        <v>N/A</v>
      </c>
      <c r="E7" s="1">
        <v>136043</v>
      </c>
      <c r="F7" s="11" t="str">
        <f t="shared" si="1"/>
        <v>N/A</v>
      </c>
      <c r="G7" s="1">
        <v>137134</v>
      </c>
      <c r="H7" s="11" t="str">
        <f t="shared" si="2"/>
        <v>N/A</v>
      </c>
      <c r="I7" s="12">
        <v>2.23</v>
      </c>
      <c r="J7" s="12">
        <v>0.80200000000000005</v>
      </c>
      <c r="K7" s="41" t="s">
        <v>736</v>
      </c>
      <c r="L7" s="9" t="str">
        <f t="shared" si="3"/>
        <v>Yes</v>
      </c>
    </row>
    <row r="8" spans="1:12" x14ac:dyDescent="0.25">
      <c r="A8" s="18" t="s">
        <v>101</v>
      </c>
      <c r="B8" s="41" t="s">
        <v>213</v>
      </c>
      <c r="C8" s="1">
        <v>369972</v>
      </c>
      <c r="D8" s="11" t="str">
        <f t="shared" si="0"/>
        <v>N/A</v>
      </c>
      <c r="E8" s="1">
        <v>377634</v>
      </c>
      <c r="F8" s="11" t="str">
        <f t="shared" si="1"/>
        <v>N/A</v>
      </c>
      <c r="G8" s="1">
        <v>378938</v>
      </c>
      <c r="H8" s="11" t="str">
        <f t="shared" si="2"/>
        <v>N/A</v>
      </c>
      <c r="I8" s="12">
        <v>2.0710000000000002</v>
      </c>
      <c r="J8" s="12">
        <v>0.3453</v>
      </c>
      <c r="K8" s="41" t="s">
        <v>736</v>
      </c>
      <c r="L8" s="9" t="str">
        <f t="shared" si="3"/>
        <v>Yes</v>
      </c>
    </row>
    <row r="9" spans="1:12" x14ac:dyDescent="0.25">
      <c r="A9" s="18" t="s">
        <v>104</v>
      </c>
      <c r="B9" s="41" t="s">
        <v>213</v>
      </c>
      <c r="C9" s="1">
        <v>1180829</v>
      </c>
      <c r="D9" s="11" t="str">
        <f t="shared" si="0"/>
        <v>N/A</v>
      </c>
      <c r="E9" s="1">
        <v>1165035</v>
      </c>
      <c r="F9" s="11" t="str">
        <f t="shared" si="1"/>
        <v>N/A</v>
      </c>
      <c r="G9" s="1">
        <v>1147239</v>
      </c>
      <c r="H9" s="11" t="str">
        <f t="shared" si="2"/>
        <v>N/A</v>
      </c>
      <c r="I9" s="12">
        <v>-1.34</v>
      </c>
      <c r="J9" s="12">
        <v>-1.53</v>
      </c>
      <c r="K9" s="41" t="s">
        <v>736</v>
      </c>
      <c r="L9" s="9" t="str">
        <f t="shared" si="3"/>
        <v>Yes</v>
      </c>
    </row>
    <row r="10" spans="1:12" x14ac:dyDescent="0.25">
      <c r="A10" s="18" t="s">
        <v>105</v>
      </c>
      <c r="B10" s="41" t="s">
        <v>213</v>
      </c>
      <c r="C10" s="1">
        <v>527478</v>
      </c>
      <c r="D10" s="11" t="str">
        <f t="shared" si="0"/>
        <v>N/A</v>
      </c>
      <c r="E10" s="1">
        <v>476502</v>
      </c>
      <c r="F10" s="11" t="str">
        <f t="shared" si="1"/>
        <v>N/A</v>
      </c>
      <c r="G10" s="1">
        <v>491476</v>
      </c>
      <c r="H10" s="11" t="str">
        <f t="shared" si="2"/>
        <v>N/A</v>
      </c>
      <c r="I10" s="12">
        <v>-9.66</v>
      </c>
      <c r="J10" s="12">
        <v>3.1419999999999999</v>
      </c>
      <c r="K10" s="41" t="s">
        <v>736</v>
      </c>
      <c r="L10" s="9" t="str">
        <f t="shared" si="3"/>
        <v>Yes</v>
      </c>
    </row>
    <row r="11" spans="1:12" x14ac:dyDescent="0.25">
      <c r="A11" s="18" t="s">
        <v>77</v>
      </c>
      <c r="B11" s="1" t="s">
        <v>213</v>
      </c>
      <c r="C11" s="1">
        <v>1847973.28</v>
      </c>
      <c r="D11" s="11" t="str">
        <f t="shared" si="0"/>
        <v>N/A</v>
      </c>
      <c r="E11" s="1">
        <v>1793608.63</v>
      </c>
      <c r="F11" s="11" t="str">
        <f t="shared" si="1"/>
        <v>N/A</v>
      </c>
      <c r="G11" s="1">
        <v>1790366.42</v>
      </c>
      <c r="H11" s="11" t="str">
        <f t="shared" si="2"/>
        <v>N/A</v>
      </c>
      <c r="I11" s="12">
        <v>-2.94</v>
      </c>
      <c r="J11" s="12">
        <v>-0.18099999999999999</v>
      </c>
      <c r="K11" s="1" t="s">
        <v>737</v>
      </c>
      <c r="L11" s="9" t="str">
        <f t="shared" si="3"/>
        <v>Yes</v>
      </c>
    </row>
    <row r="12" spans="1:12" x14ac:dyDescent="0.25">
      <c r="A12" s="18" t="s">
        <v>115</v>
      </c>
      <c r="B12" s="1" t="s">
        <v>213</v>
      </c>
      <c r="C12" s="1">
        <v>282460</v>
      </c>
      <c r="D12" s="1" t="s">
        <v>213</v>
      </c>
      <c r="E12" s="1">
        <v>289627</v>
      </c>
      <c r="F12" s="1" t="s">
        <v>213</v>
      </c>
      <c r="G12" s="1">
        <v>291809</v>
      </c>
      <c r="H12" s="1" t="s">
        <v>213</v>
      </c>
      <c r="I12" s="12">
        <v>2.5369999999999999</v>
      </c>
      <c r="J12" s="12">
        <v>0.75339999999999996</v>
      </c>
      <c r="K12" s="1" t="s">
        <v>737</v>
      </c>
      <c r="L12" s="9" t="str">
        <f t="shared" si="3"/>
        <v>Yes</v>
      </c>
    </row>
    <row r="13" spans="1:12" x14ac:dyDescent="0.25">
      <c r="A13" s="18" t="s">
        <v>447</v>
      </c>
      <c r="B13" s="1" t="s">
        <v>213</v>
      </c>
      <c r="C13" s="1">
        <v>128519</v>
      </c>
      <c r="D13" s="1" t="s">
        <v>213</v>
      </c>
      <c r="E13" s="1">
        <v>131021</v>
      </c>
      <c r="F13" s="1" t="s">
        <v>213</v>
      </c>
      <c r="G13" s="1">
        <v>131460</v>
      </c>
      <c r="H13" s="1" t="s">
        <v>213</v>
      </c>
      <c r="I13" s="12">
        <v>1.9470000000000001</v>
      </c>
      <c r="J13" s="12">
        <v>0.33510000000000001</v>
      </c>
      <c r="K13" s="1" t="s">
        <v>737</v>
      </c>
      <c r="L13" s="9" t="str">
        <f t="shared" si="3"/>
        <v>Yes</v>
      </c>
    </row>
    <row r="14" spans="1:12" x14ac:dyDescent="0.25">
      <c r="A14" s="18" t="s">
        <v>448</v>
      </c>
      <c r="B14" s="1" t="s">
        <v>213</v>
      </c>
      <c r="C14" s="1">
        <v>146240</v>
      </c>
      <c r="D14" s="1" t="s">
        <v>213</v>
      </c>
      <c r="E14" s="1">
        <v>151527</v>
      </c>
      <c r="F14" s="1" t="s">
        <v>213</v>
      </c>
      <c r="G14" s="1">
        <v>153364</v>
      </c>
      <c r="H14" s="1" t="s">
        <v>213</v>
      </c>
      <c r="I14" s="12">
        <v>3.6150000000000002</v>
      </c>
      <c r="J14" s="12">
        <v>1.212</v>
      </c>
      <c r="K14" s="1" t="s">
        <v>737</v>
      </c>
      <c r="L14" s="9" t="str">
        <f t="shared" si="3"/>
        <v>Yes</v>
      </c>
    </row>
    <row r="15" spans="1:12" x14ac:dyDescent="0.25">
      <c r="A15" s="4" t="s">
        <v>58</v>
      </c>
      <c r="B15" s="41" t="s">
        <v>213</v>
      </c>
      <c r="C15" s="14">
        <v>10787629032</v>
      </c>
      <c r="D15" s="11" t="str">
        <f t="shared" ref="D15:D20" si="4">IF($B15="N/A","N/A",IF(C15&gt;10,"No",IF(C15&lt;-10,"No","Yes")))</f>
        <v>N/A</v>
      </c>
      <c r="E15" s="14">
        <v>10490538193</v>
      </c>
      <c r="F15" s="11" t="str">
        <f t="shared" ref="F15:F20" si="5">IF($B15="N/A","N/A",IF(E15&gt;10,"No",IF(E15&lt;-10,"No","Yes")))</f>
        <v>N/A</v>
      </c>
      <c r="G15" s="14">
        <v>10968624040</v>
      </c>
      <c r="H15" s="11" t="str">
        <f t="shared" ref="H15:H20" si="6">IF($B15="N/A","N/A",IF(G15&gt;10,"No",IF(G15&lt;-10,"No","Yes")))</f>
        <v>N/A</v>
      </c>
      <c r="I15" s="12">
        <v>-2.75</v>
      </c>
      <c r="J15" s="12">
        <v>4.5570000000000004</v>
      </c>
      <c r="K15" s="41" t="s">
        <v>736</v>
      </c>
      <c r="L15" s="9" t="str">
        <f t="shared" ref="L15:L20" si="7">IF(J15="Div by 0", "N/A", IF(K15="N/A","N/A", IF(J15&gt;VALUE(MID(K15,1,2)), "No", IF(J15&lt;-1*VALUE(MID(K15,1,2)), "No", "Yes"))))</f>
        <v>Yes</v>
      </c>
    </row>
    <row r="16" spans="1:12" x14ac:dyDescent="0.25">
      <c r="A16" s="4" t="s">
        <v>1118</v>
      </c>
      <c r="B16" s="41" t="s">
        <v>213</v>
      </c>
      <c r="C16" s="14">
        <v>4878.2891178</v>
      </c>
      <c r="D16" s="11" t="str">
        <f t="shared" si="4"/>
        <v>N/A</v>
      </c>
      <c r="E16" s="14">
        <v>4867.5157980000004</v>
      </c>
      <c r="F16" s="11" t="str">
        <f t="shared" si="5"/>
        <v>N/A</v>
      </c>
      <c r="G16" s="14">
        <v>5090.3518723999996</v>
      </c>
      <c r="H16" s="11" t="str">
        <f t="shared" si="6"/>
        <v>N/A</v>
      </c>
      <c r="I16" s="12">
        <v>-0.221</v>
      </c>
      <c r="J16" s="12">
        <v>4.5780000000000003</v>
      </c>
      <c r="K16" s="41" t="s">
        <v>736</v>
      </c>
      <c r="L16" s="9" t="str">
        <f t="shared" si="7"/>
        <v>Yes</v>
      </c>
    </row>
    <row r="17" spans="1:12" x14ac:dyDescent="0.25">
      <c r="A17" s="4" t="s">
        <v>1218</v>
      </c>
      <c r="B17" s="41" t="s">
        <v>213</v>
      </c>
      <c r="C17" s="14">
        <v>12919.626026</v>
      </c>
      <c r="D17" s="11" t="str">
        <f t="shared" si="4"/>
        <v>N/A</v>
      </c>
      <c r="E17" s="14">
        <v>13140.037268</v>
      </c>
      <c r="F17" s="11" t="str">
        <f t="shared" si="5"/>
        <v>N/A</v>
      </c>
      <c r="G17" s="14">
        <v>13138.308290000001</v>
      </c>
      <c r="H17" s="11" t="str">
        <f t="shared" si="6"/>
        <v>N/A</v>
      </c>
      <c r="I17" s="12">
        <v>1.706</v>
      </c>
      <c r="J17" s="12">
        <v>-1.2999999999999999E-2</v>
      </c>
      <c r="K17" s="41" t="s">
        <v>736</v>
      </c>
      <c r="L17" s="9" t="str">
        <f t="shared" si="7"/>
        <v>Yes</v>
      </c>
    </row>
    <row r="18" spans="1:12" x14ac:dyDescent="0.25">
      <c r="A18" s="4" t="s">
        <v>1219</v>
      </c>
      <c r="B18" s="41" t="s">
        <v>213</v>
      </c>
      <c r="C18" s="14">
        <v>13296.125399</v>
      </c>
      <c r="D18" s="11" t="str">
        <f t="shared" si="4"/>
        <v>N/A</v>
      </c>
      <c r="E18" s="14">
        <v>12813.237804</v>
      </c>
      <c r="F18" s="11" t="str">
        <f t="shared" si="5"/>
        <v>N/A</v>
      </c>
      <c r="G18" s="14">
        <v>13526.439034999999</v>
      </c>
      <c r="H18" s="11" t="str">
        <f t="shared" si="6"/>
        <v>N/A</v>
      </c>
      <c r="I18" s="12">
        <v>-3.63</v>
      </c>
      <c r="J18" s="12">
        <v>5.5659999999999998</v>
      </c>
      <c r="K18" s="41" t="s">
        <v>736</v>
      </c>
      <c r="L18" s="9" t="str">
        <f t="shared" si="7"/>
        <v>Yes</v>
      </c>
    </row>
    <row r="19" spans="1:12" x14ac:dyDescent="0.25">
      <c r="A19" s="4" t="s">
        <v>1220</v>
      </c>
      <c r="B19" s="41" t="s">
        <v>213</v>
      </c>
      <c r="C19" s="14">
        <v>1890.3710536999999</v>
      </c>
      <c r="D19" s="11" t="str">
        <f t="shared" si="4"/>
        <v>N/A</v>
      </c>
      <c r="E19" s="14">
        <v>1791.4187119000001</v>
      </c>
      <c r="F19" s="11" t="str">
        <f t="shared" si="5"/>
        <v>N/A</v>
      </c>
      <c r="G19" s="14">
        <v>1980.1680739999999</v>
      </c>
      <c r="H19" s="11" t="str">
        <f t="shared" si="6"/>
        <v>N/A</v>
      </c>
      <c r="I19" s="12">
        <v>-5.23</v>
      </c>
      <c r="J19" s="12">
        <v>10.54</v>
      </c>
      <c r="K19" s="41" t="s">
        <v>736</v>
      </c>
      <c r="L19" s="9" t="str">
        <f t="shared" si="7"/>
        <v>Yes</v>
      </c>
    </row>
    <row r="20" spans="1:12" x14ac:dyDescent="0.25">
      <c r="A20" s="4" t="s">
        <v>1221</v>
      </c>
      <c r="B20" s="41" t="s">
        <v>213</v>
      </c>
      <c r="C20" s="14">
        <v>3634.1568975</v>
      </c>
      <c r="D20" s="11" t="str">
        <f t="shared" si="4"/>
        <v>N/A</v>
      </c>
      <c r="E20" s="14">
        <v>3729.5716680999999</v>
      </c>
      <c r="F20" s="11" t="str">
        <f t="shared" si="5"/>
        <v>N/A</v>
      </c>
      <c r="G20" s="14">
        <v>3600.3944750000001</v>
      </c>
      <c r="H20" s="11" t="str">
        <f t="shared" si="6"/>
        <v>N/A</v>
      </c>
      <c r="I20" s="12">
        <v>2.625</v>
      </c>
      <c r="J20" s="12">
        <v>-3.46</v>
      </c>
      <c r="K20" s="41" t="s">
        <v>736</v>
      </c>
      <c r="L20" s="9" t="str">
        <f t="shared" si="7"/>
        <v>Yes</v>
      </c>
    </row>
    <row r="21" spans="1:12" x14ac:dyDescent="0.25">
      <c r="A21" s="2" t="s">
        <v>1122</v>
      </c>
      <c r="B21" s="41" t="s">
        <v>213</v>
      </c>
      <c r="C21" s="14">
        <v>4903.3590525</v>
      </c>
      <c r="D21" s="11" t="str">
        <f t="shared" ref="D21:D22" si="8">IF($B21="N/A","N/A",IF(C21&gt;10,"No",IF(C21&lt;-10,"No","Yes")))</f>
        <v>N/A</v>
      </c>
      <c r="E21" s="14">
        <v>4904.2043583000004</v>
      </c>
      <c r="F21" s="11" t="str">
        <f t="shared" ref="F21:F22" si="9">IF($B21="N/A","N/A",IF(E21&gt;10,"No",IF(E21&lt;-10,"No","Yes")))</f>
        <v>N/A</v>
      </c>
      <c r="G21" s="14">
        <v>5076.3288530999998</v>
      </c>
      <c r="H21" s="11" t="str">
        <f t="shared" ref="H21:H22" si="10">IF($B21="N/A","N/A",IF(G21&gt;10,"No",IF(G21&lt;-10,"No","Yes")))</f>
        <v>N/A</v>
      </c>
      <c r="I21" s="12">
        <v>1.72E-2</v>
      </c>
      <c r="J21" s="12">
        <v>3.51</v>
      </c>
      <c r="K21" s="41" t="s">
        <v>736</v>
      </c>
      <c r="L21" s="9" t="str">
        <f>IF(J21="Div by 0", "N/A", IF(OR(J21="N/A",K21="N/A"),"N/A", IF(J21&gt;VALUE(MID(K21,1,2)), "No", IF(J21&lt;-1*VALUE(MID(K21,1,2)), "No", "Yes"))))</f>
        <v>Yes</v>
      </c>
    </row>
    <row r="22" spans="1:12" x14ac:dyDescent="0.25">
      <c r="A22" s="2" t="s">
        <v>1123</v>
      </c>
      <c r="B22" s="41" t="s">
        <v>213</v>
      </c>
      <c r="C22" s="14">
        <v>4847.1971049000003</v>
      </c>
      <c r="D22" s="11" t="str">
        <f t="shared" si="8"/>
        <v>N/A</v>
      </c>
      <c r="E22" s="14">
        <v>4821.2417113000001</v>
      </c>
      <c r="F22" s="11" t="str">
        <f t="shared" si="9"/>
        <v>N/A</v>
      </c>
      <c r="G22" s="14">
        <v>5107.8390941999996</v>
      </c>
      <c r="H22" s="11" t="str">
        <f t="shared" si="10"/>
        <v>N/A</v>
      </c>
      <c r="I22" s="12">
        <v>-0.53500000000000003</v>
      </c>
      <c r="J22" s="12">
        <v>5.944</v>
      </c>
      <c r="K22" s="41" t="s">
        <v>736</v>
      </c>
      <c r="L22" s="9" t="str">
        <f>IF(J22="Div by 0", "N/A", IF(OR(J22="N/A",K22="N/A"),"N/A", IF(J22&gt;VALUE(MID(K22,1,2)), "No", IF(J22&lt;-1*VALUE(MID(K22,1,2)), "No", "Yes"))))</f>
        <v>Yes</v>
      </c>
    </row>
    <row r="23" spans="1:12" x14ac:dyDescent="0.25">
      <c r="A23" s="4" t="s">
        <v>1222</v>
      </c>
      <c r="B23" s="41" t="s">
        <v>213</v>
      </c>
      <c r="C23" s="14">
        <v>10564.429756</v>
      </c>
      <c r="D23" s="11" t="str">
        <f>IF($B23="N/A","N/A",IF(C23&gt;10,"No",IF(C23&lt;-10,"No","Yes")))</f>
        <v>N/A</v>
      </c>
      <c r="E23" s="14">
        <v>10586.346604</v>
      </c>
      <c r="F23" s="11" t="str">
        <f>IF($B23="N/A","N/A",IF(E23&gt;10,"No",IF(E23&lt;-10,"No","Yes")))</f>
        <v>N/A</v>
      </c>
      <c r="G23" s="14">
        <v>10766.215458999999</v>
      </c>
      <c r="H23" s="11" t="str">
        <f>IF($B23="N/A","N/A",IF(G23&gt;10,"No",IF(G23&lt;-10,"No","Yes")))</f>
        <v>N/A</v>
      </c>
      <c r="I23" s="12">
        <v>0.20749999999999999</v>
      </c>
      <c r="J23" s="12">
        <v>1.6990000000000001</v>
      </c>
      <c r="K23" s="41" t="s">
        <v>736</v>
      </c>
      <c r="L23" s="9" t="str">
        <f>IF(J23="Div by 0", "N/A", IF(K23="N/A","N/A", IF(J23&gt;VALUE(MID(K23,1,2)), "No", IF(J23&lt;-1*VALUE(MID(K23,1,2)), "No", "Yes"))))</f>
        <v>Yes</v>
      </c>
    </row>
    <row r="24" spans="1:12" x14ac:dyDescent="0.25">
      <c r="A24" s="4" t="s">
        <v>1223</v>
      </c>
      <c r="B24" s="41" t="s">
        <v>213</v>
      </c>
      <c r="C24" s="14">
        <v>13113.296399999999</v>
      </c>
      <c r="D24" s="11" t="str">
        <f>IF($B24="N/A","N/A",IF(C24&gt;10,"No",IF(C24&lt;-10,"No","Yes")))</f>
        <v>N/A</v>
      </c>
      <c r="E24" s="14">
        <v>13393.987185</v>
      </c>
      <c r="F24" s="11" t="str">
        <f>IF($B24="N/A","N/A",IF(E24&gt;10,"No",IF(E24&lt;-10,"No","Yes")))</f>
        <v>N/A</v>
      </c>
      <c r="G24" s="14">
        <v>13481.243633</v>
      </c>
      <c r="H24" s="11" t="str">
        <f>IF($B24="N/A","N/A",IF(G24&gt;10,"No",IF(G24&lt;-10,"No","Yes")))</f>
        <v>N/A</v>
      </c>
      <c r="I24" s="12">
        <v>2.141</v>
      </c>
      <c r="J24" s="12">
        <v>0.65149999999999997</v>
      </c>
      <c r="K24" s="41" t="s">
        <v>736</v>
      </c>
      <c r="L24" s="9" t="str">
        <f>IF(J24="Div by 0", "N/A", IF(K24="N/A","N/A", IF(J24&gt;VALUE(MID(K24,1,2)), "No", IF(J24&lt;-1*VALUE(MID(K24,1,2)), "No", "Yes"))))</f>
        <v>Yes</v>
      </c>
    </row>
    <row r="25" spans="1:12" x14ac:dyDescent="0.25">
      <c r="A25" s="4" t="s">
        <v>1224</v>
      </c>
      <c r="B25" s="41" t="s">
        <v>213</v>
      </c>
      <c r="C25" s="14">
        <v>7882.8890864000005</v>
      </c>
      <c r="D25" s="11" t="str">
        <f>IF($B25="N/A","N/A",IF(C25&gt;10,"No",IF(C25&lt;-10,"No","Yes")))</f>
        <v>N/A</v>
      </c>
      <c r="E25" s="14">
        <v>7685.4658971999997</v>
      </c>
      <c r="F25" s="11" t="str">
        <f>IF($B25="N/A","N/A",IF(E25&gt;10,"No",IF(E25&lt;-10,"No","Yes")))</f>
        <v>N/A</v>
      </c>
      <c r="G25" s="14">
        <v>7921.5084831000004</v>
      </c>
      <c r="H25" s="11" t="str">
        <f>IF($B25="N/A","N/A",IF(G25&gt;10,"No",IF(G25&lt;-10,"No","Yes")))</f>
        <v>N/A</v>
      </c>
      <c r="I25" s="12">
        <v>-2.5</v>
      </c>
      <c r="J25" s="12">
        <v>3.0710000000000002</v>
      </c>
      <c r="K25" s="41" t="s">
        <v>736</v>
      </c>
      <c r="L25" s="9" t="str">
        <f>IF(J25="Div by 0", "N/A", IF(K25="N/A","N/A", IF(J25&gt;VALUE(MID(K25,1,2)), "No", IF(J25&lt;-1*VALUE(MID(K25,1,2)), "No", "Yes"))))</f>
        <v>Yes</v>
      </c>
    </row>
    <row r="26" spans="1:12" x14ac:dyDescent="0.25">
      <c r="A26" s="4" t="s">
        <v>1225</v>
      </c>
      <c r="B26" s="41" t="s">
        <v>213</v>
      </c>
      <c r="C26" s="14">
        <v>10896.129953</v>
      </c>
      <c r="D26" s="11" t="str">
        <f t="shared" ref="D26:D27" si="11">IF($B26="N/A","N/A",IF(C26&gt;10,"No",IF(C26&lt;-10,"No","Yes")))</f>
        <v>N/A</v>
      </c>
      <c r="E26" s="14">
        <v>10963.998299000001</v>
      </c>
      <c r="F26" s="11" t="str">
        <f t="shared" ref="F26:F30" si="12">IF($B26="N/A","N/A",IF(E26&gt;10,"No",IF(E26&lt;-10,"No","Yes")))</f>
        <v>N/A</v>
      </c>
      <c r="G26" s="14">
        <v>10997.663327</v>
      </c>
      <c r="H26" s="11" t="str">
        <f t="shared" ref="H26:H27" si="13">IF($B26="N/A","N/A",IF(G26&gt;10,"No",IF(G26&lt;-10,"No","Yes")))</f>
        <v>N/A</v>
      </c>
      <c r="I26" s="12">
        <v>0.62290000000000001</v>
      </c>
      <c r="J26" s="12">
        <v>0.30709999999999998</v>
      </c>
      <c r="K26" s="41" t="s">
        <v>736</v>
      </c>
      <c r="L26" s="9" t="str">
        <f>IF(J26="Div by 0", "N/A", IF(OR(J26="N/A",K26="N/A"),"N/A", IF(J26&gt;VALUE(MID(K26,1,2)), "No", IF(J26&lt;-1*VALUE(MID(K26,1,2)), "No", "Yes"))))</f>
        <v>Yes</v>
      </c>
    </row>
    <row r="27" spans="1:12" x14ac:dyDescent="0.25">
      <c r="A27" s="4" t="s">
        <v>1226</v>
      </c>
      <c r="B27" s="41" t="s">
        <v>213</v>
      </c>
      <c r="C27" s="14">
        <v>10060.325233</v>
      </c>
      <c r="D27" s="11" t="str">
        <f t="shared" si="11"/>
        <v>N/A</v>
      </c>
      <c r="E27" s="14">
        <v>10012.842793</v>
      </c>
      <c r="F27" s="11" t="str">
        <f t="shared" si="12"/>
        <v>N/A</v>
      </c>
      <c r="G27" s="14">
        <v>10415.675090999999</v>
      </c>
      <c r="H27" s="11" t="str">
        <f t="shared" si="13"/>
        <v>N/A</v>
      </c>
      <c r="I27" s="12">
        <v>-0.47199999999999998</v>
      </c>
      <c r="J27" s="12">
        <v>4.0229999999999997</v>
      </c>
      <c r="K27" s="41" t="s">
        <v>736</v>
      </c>
      <c r="L27" s="9" t="str">
        <f>IF(J27="Div by 0", "N/A", IF(OR(J27="N/A",K27="N/A"),"N/A", IF(J27&gt;VALUE(MID(K27,1,2)), "No", IF(J27&lt;-1*VALUE(MID(K27,1,2)), "No", "Yes"))))</f>
        <v>Yes</v>
      </c>
    </row>
    <row r="28" spans="1:12" x14ac:dyDescent="0.25">
      <c r="A28" s="48" t="s">
        <v>1227</v>
      </c>
      <c r="B28" s="14" t="s">
        <v>213</v>
      </c>
      <c r="C28" s="14">
        <v>1735.3684524</v>
      </c>
      <c r="D28" s="11" t="str">
        <f t="shared" ref="D28:D30" si="14">IF($B28="N/A","N/A",IF(C28&gt;10,"No",IF(C28&lt;-10,"No","Yes")))</f>
        <v>N/A</v>
      </c>
      <c r="E28" s="14">
        <v>1685.5807629000001</v>
      </c>
      <c r="F28" s="11" t="str">
        <f t="shared" si="12"/>
        <v>N/A</v>
      </c>
      <c r="G28" s="14">
        <v>1860.1582647</v>
      </c>
      <c r="H28" s="11" t="str">
        <f t="shared" ref="H28:H30" si="15">IF($B28="N/A","N/A",IF(G28&gt;10,"No",IF(G28&lt;-10,"No","Yes")))</f>
        <v>N/A</v>
      </c>
      <c r="I28" s="12">
        <v>-2.87</v>
      </c>
      <c r="J28" s="12">
        <v>10.36</v>
      </c>
      <c r="K28" s="41" t="s">
        <v>736</v>
      </c>
      <c r="L28" s="9" t="str">
        <f>IF(J28="Div by 0", "N/A", IF(OR(J28="N/A",K28="N/A"),"N/A", IF(J28&gt;VALUE(MID(K28,1,2)), "No", IF(J28&lt;-1*VALUE(MID(K28,1,2)), "No", "Yes"))))</f>
        <v>Yes</v>
      </c>
    </row>
    <row r="29" spans="1:12" x14ac:dyDescent="0.25">
      <c r="A29" s="48" t="s">
        <v>1228</v>
      </c>
      <c r="B29" s="14" t="s">
        <v>213</v>
      </c>
      <c r="C29" s="14">
        <v>1710.8240251</v>
      </c>
      <c r="D29" s="11" t="str">
        <f t="shared" si="14"/>
        <v>N/A</v>
      </c>
      <c r="E29" s="14">
        <v>1690.7331313</v>
      </c>
      <c r="F29" s="11" t="str">
        <f t="shared" si="12"/>
        <v>N/A</v>
      </c>
      <c r="G29" s="14">
        <v>1854.1403338</v>
      </c>
      <c r="H29" s="11" t="str">
        <f t="shared" si="15"/>
        <v>N/A</v>
      </c>
      <c r="I29" s="12">
        <v>-1.17</v>
      </c>
      <c r="J29" s="12">
        <v>9.6649999999999991</v>
      </c>
      <c r="K29" s="41" t="s">
        <v>736</v>
      </c>
      <c r="L29" s="9" t="str">
        <f t="shared" ref="L29:L30" si="16">IF(J29="Div by 0", "N/A", IF(OR(J29="N/A",K29="N/A"),"N/A", IF(J29&gt;VALUE(MID(K29,1,2)), "No", IF(J29&lt;-1*VALUE(MID(K29,1,2)), "No", "Yes"))))</f>
        <v>Yes</v>
      </c>
    </row>
    <row r="30" spans="1:12" x14ac:dyDescent="0.25">
      <c r="A30" s="48" t="s">
        <v>1229</v>
      </c>
      <c r="B30" s="14" t="s">
        <v>213</v>
      </c>
      <c r="C30" s="14">
        <v>1855.190372</v>
      </c>
      <c r="D30" s="11" t="str">
        <f t="shared" si="14"/>
        <v>N/A</v>
      </c>
      <c r="E30" s="14">
        <v>1649.7937325</v>
      </c>
      <c r="F30" s="11" t="str">
        <f t="shared" si="12"/>
        <v>N/A</v>
      </c>
      <c r="G30" s="14">
        <v>1939.5666429</v>
      </c>
      <c r="H30" s="11" t="str">
        <f t="shared" si="15"/>
        <v>N/A</v>
      </c>
      <c r="I30" s="12">
        <v>-11.1</v>
      </c>
      <c r="J30" s="12">
        <v>17.559999999999999</v>
      </c>
      <c r="K30" s="41" t="s">
        <v>736</v>
      </c>
      <c r="L30" s="9" t="str">
        <f t="shared" si="16"/>
        <v>Yes</v>
      </c>
    </row>
    <row r="31" spans="1:12" x14ac:dyDescent="0.25">
      <c r="A31" s="42" t="s">
        <v>2</v>
      </c>
      <c r="B31" s="33" t="s">
        <v>213</v>
      </c>
      <c r="C31" s="13">
        <v>99.009295206000004</v>
      </c>
      <c r="D31" s="11" t="str">
        <f t="shared" ref="D31:D69" si="17">IF($B31="N/A","N/A",IF(C31&gt;10,"No",IF(C31&lt;-10,"No","Yes")))</f>
        <v>N/A</v>
      </c>
      <c r="E31" s="13">
        <v>99.173678344999999</v>
      </c>
      <c r="F31" s="11" t="str">
        <f t="shared" ref="F31:F69" si="18">IF($B31="N/A","N/A",IF(E31&gt;10,"No",IF(E31&lt;-10,"No","Yes")))</f>
        <v>N/A</v>
      </c>
      <c r="G31" s="13">
        <v>99.443471674999998</v>
      </c>
      <c r="H31" s="11" t="str">
        <f t="shared" ref="H31:H69" si="19">IF($B31="N/A","N/A",IF(G31&gt;10,"No",IF(G31&lt;-10,"No","Yes")))</f>
        <v>N/A</v>
      </c>
      <c r="I31" s="12">
        <v>0.16600000000000001</v>
      </c>
      <c r="J31" s="12">
        <v>0.27200000000000002</v>
      </c>
      <c r="K31" s="41" t="s">
        <v>736</v>
      </c>
      <c r="L31" s="9" t="str">
        <f t="shared" ref="L31:L99" si="20">IF(J31="Div by 0", "N/A", IF(K31="N/A","N/A", IF(J31&gt;VALUE(MID(K31,1,2)), "No", IF(J31&lt;-1*VALUE(MID(K31,1,2)), "No", "Yes"))))</f>
        <v>Yes</v>
      </c>
    </row>
    <row r="32" spans="1:12" x14ac:dyDescent="0.25">
      <c r="A32" s="42" t="s">
        <v>22</v>
      </c>
      <c r="B32" s="33" t="s">
        <v>213</v>
      </c>
      <c r="C32" s="1">
        <v>2189447</v>
      </c>
      <c r="D32" s="11" t="str">
        <f t="shared" si="17"/>
        <v>N/A</v>
      </c>
      <c r="E32" s="1">
        <v>2137405</v>
      </c>
      <c r="F32" s="11" t="str">
        <f t="shared" si="18"/>
        <v>N/A</v>
      </c>
      <c r="G32" s="1">
        <v>2142795</v>
      </c>
      <c r="H32" s="11" t="str">
        <f t="shared" si="19"/>
        <v>N/A</v>
      </c>
      <c r="I32" s="12">
        <v>-2.38</v>
      </c>
      <c r="J32" s="12">
        <v>0.25219999999999998</v>
      </c>
      <c r="K32" s="41" t="s">
        <v>736</v>
      </c>
      <c r="L32" s="9" t="str">
        <f t="shared" si="20"/>
        <v>Yes</v>
      </c>
    </row>
    <row r="33" spans="1:12" x14ac:dyDescent="0.25">
      <c r="A33" s="42" t="s">
        <v>449</v>
      </c>
      <c r="B33" s="41" t="s">
        <v>213</v>
      </c>
      <c r="C33" s="1">
        <v>127153</v>
      </c>
      <c r="D33" s="1" t="str">
        <f t="shared" si="17"/>
        <v>N/A</v>
      </c>
      <c r="E33" s="1">
        <v>130547</v>
      </c>
      <c r="F33" s="1" t="str">
        <f t="shared" si="18"/>
        <v>N/A</v>
      </c>
      <c r="G33" s="1">
        <v>132653</v>
      </c>
      <c r="H33" s="11" t="str">
        <f t="shared" si="19"/>
        <v>N/A</v>
      </c>
      <c r="I33" s="12">
        <v>2.669</v>
      </c>
      <c r="J33" s="12">
        <v>1.613</v>
      </c>
      <c r="K33" s="41" t="s">
        <v>736</v>
      </c>
      <c r="L33" s="9" t="str">
        <f t="shared" si="20"/>
        <v>Yes</v>
      </c>
    </row>
    <row r="34" spans="1:12" x14ac:dyDescent="0.25">
      <c r="A34" s="42" t="s">
        <v>1230</v>
      </c>
      <c r="B34" s="5" t="s">
        <v>213</v>
      </c>
      <c r="C34" s="1">
        <v>41316</v>
      </c>
      <c r="D34" s="9" t="str">
        <f t="shared" ref="D34:D38" si="21">IF($B34="N/A","N/A",IF(C34&lt;0,"No","Yes"))</f>
        <v>N/A</v>
      </c>
      <c r="E34" s="1">
        <v>42698</v>
      </c>
      <c r="F34" s="9" t="str">
        <f t="shared" ref="F34:F38" si="22">IF($B34="N/A","N/A",IF(E34&lt;0,"No","Yes"))</f>
        <v>N/A</v>
      </c>
      <c r="G34" s="1">
        <v>44517</v>
      </c>
      <c r="H34" s="9" t="str">
        <f t="shared" ref="H34:H38" si="23">IF($B34="N/A","N/A",IF(G34&lt;0,"No","Yes"))</f>
        <v>N/A</v>
      </c>
      <c r="I34" s="12">
        <v>3.3450000000000002</v>
      </c>
      <c r="J34" s="12">
        <v>4.26</v>
      </c>
      <c r="K34" s="1" t="s">
        <v>736</v>
      </c>
      <c r="L34" s="9" t="str">
        <f t="shared" si="20"/>
        <v>Yes</v>
      </c>
    </row>
    <row r="35" spans="1:12" x14ac:dyDescent="0.25">
      <c r="A35" s="42" t="s">
        <v>1231</v>
      </c>
      <c r="B35" s="5" t="s">
        <v>213</v>
      </c>
      <c r="C35" s="1">
        <v>9994</v>
      </c>
      <c r="D35" s="9" t="str">
        <f t="shared" si="21"/>
        <v>N/A</v>
      </c>
      <c r="E35" s="1">
        <v>9908</v>
      </c>
      <c r="F35" s="9" t="str">
        <f t="shared" si="22"/>
        <v>N/A</v>
      </c>
      <c r="G35" s="1">
        <v>9227</v>
      </c>
      <c r="H35" s="9" t="str">
        <f t="shared" si="23"/>
        <v>N/A</v>
      </c>
      <c r="I35" s="12">
        <v>-0.86099999999999999</v>
      </c>
      <c r="J35" s="12">
        <v>-6.87</v>
      </c>
      <c r="K35" s="1" t="s">
        <v>736</v>
      </c>
      <c r="L35" s="9" t="str">
        <f t="shared" si="20"/>
        <v>Yes</v>
      </c>
    </row>
    <row r="36" spans="1:12" x14ac:dyDescent="0.25">
      <c r="A36" s="42" t="s">
        <v>1232</v>
      </c>
      <c r="B36" s="5" t="s">
        <v>213</v>
      </c>
      <c r="C36" s="1">
        <v>47953</v>
      </c>
      <c r="D36" s="9" t="str">
        <f t="shared" si="21"/>
        <v>N/A</v>
      </c>
      <c r="E36" s="1">
        <v>48405</v>
      </c>
      <c r="F36" s="9" t="str">
        <f t="shared" si="22"/>
        <v>N/A</v>
      </c>
      <c r="G36" s="1">
        <v>48784</v>
      </c>
      <c r="H36" s="9" t="str">
        <f t="shared" si="23"/>
        <v>N/A</v>
      </c>
      <c r="I36" s="12">
        <v>0.94259999999999999</v>
      </c>
      <c r="J36" s="12">
        <v>0.78300000000000003</v>
      </c>
      <c r="K36" s="1" t="s">
        <v>736</v>
      </c>
      <c r="L36" s="9" t="str">
        <f t="shared" si="20"/>
        <v>Yes</v>
      </c>
    </row>
    <row r="37" spans="1:12" x14ac:dyDescent="0.25">
      <c r="A37" s="42" t="s">
        <v>1233</v>
      </c>
      <c r="B37" s="5" t="s">
        <v>213</v>
      </c>
      <c r="C37" s="1">
        <v>27890</v>
      </c>
      <c r="D37" s="9" t="str">
        <f t="shared" si="21"/>
        <v>N/A</v>
      </c>
      <c r="E37" s="1">
        <v>29536</v>
      </c>
      <c r="F37" s="9" t="str">
        <f t="shared" si="22"/>
        <v>N/A</v>
      </c>
      <c r="G37" s="1">
        <v>30125</v>
      </c>
      <c r="H37" s="9" t="str">
        <f t="shared" si="23"/>
        <v>N/A</v>
      </c>
      <c r="I37" s="12">
        <v>5.9020000000000001</v>
      </c>
      <c r="J37" s="12">
        <v>1.994</v>
      </c>
      <c r="K37" s="1" t="s">
        <v>736</v>
      </c>
      <c r="L37" s="9" t="str">
        <f t="shared" si="20"/>
        <v>Yes</v>
      </c>
    </row>
    <row r="38" spans="1:12" x14ac:dyDescent="0.25">
      <c r="A38" s="42" t="s">
        <v>1234</v>
      </c>
      <c r="B38" s="5" t="s">
        <v>213</v>
      </c>
      <c r="C38" s="1">
        <v>0</v>
      </c>
      <c r="D38" s="9" t="str">
        <f t="shared" si="21"/>
        <v>N/A</v>
      </c>
      <c r="E38" s="1">
        <v>0</v>
      </c>
      <c r="F38" s="9" t="str">
        <f t="shared" si="22"/>
        <v>N/A</v>
      </c>
      <c r="G38" s="1">
        <v>0</v>
      </c>
      <c r="H38" s="9" t="str">
        <f t="shared" si="23"/>
        <v>N/A</v>
      </c>
      <c r="I38" s="12" t="s">
        <v>1744</v>
      </c>
      <c r="J38" s="12" t="s">
        <v>1744</v>
      </c>
      <c r="K38" s="1" t="s">
        <v>736</v>
      </c>
      <c r="L38" s="9" t="str">
        <f t="shared" si="20"/>
        <v>N/A</v>
      </c>
    </row>
    <row r="39" spans="1:12" x14ac:dyDescent="0.25">
      <c r="A39" s="42" t="s">
        <v>450</v>
      </c>
      <c r="B39" s="41" t="s">
        <v>213</v>
      </c>
      <c r="C39" s="1">
        <v>362478</v>
      </c>
      <c r="D39" s="1" t="str">
        <f t="shared" si="17"/>
        <v>N/A</v>
      </c>
      <c r="E39" s="1">
        <v>371005</v>
      </c>
      <c r="F39" s="1" t="str">
        <f t="shared" si="18"/>
        <v>N/A</v>
      </c>
      <c r="G39" s="1">
        <v>373948</v>
      </c>
      <c r="H39" s="11" t="str">
        <f t="shared" si="19"/>
        <v>N/A</v>
      </c>
      <c r="I39" s="12">
        <v>2.3519999999999999</v>
      </c>
      <c r="J39" s="12">
        <v>0.79330000000000001</v>
      </c>
      <c r="K39" s="41" t="s">
        <v>736</v>
      </c>
      <c r="L39" s="9" t="str">
        <f t="shared" si="20"/>
        <v>Yes</v>
      </c>
    </row>
    <row r="40" spans="1:12" x14ac:dyDescent="0.25">
      <c r="A40" s="42" t="s">
        <v>1235</v>
      </c>
      <c r="B40" s="5" t="s">
        <v>213</v>
      </c>
      <c r="C40" s="1">
        <v>232539</v>
      </c>
      <c r="D40" s="9" t="str">
        <f t="shared" ref="D40:D45" si="24">IF($B40="N/A","N/A",IF(C40&lt;0,"No","Yes"))</f>
        <v>N/A</v>
      </c>
      <c r="E40" s="1">
        <v>238365</v>
      </c>
      <c r="F40" s="9" t="str">
        <f t="shared" ref="F40:F45" si="25">IF($B40="N/A","N/A",IF(E40&lt;0,"No","Yes"))</f>
        <v>N/A</v>
      </c>
      <c r="G40" s="1">
        <v>243000</v>
      </c>
      <c r="H40" s="9" t="str">
        <f t="shared" ref="H40:H45" si="26">IF($B40="N/A","N/A",IF(G40&lt;0,"No","Yes"))</f>
        <v>N/A</v>
      </c>
      <c r="I40" s="12">
        <v>2.5049999999999999</v>
      </c>
      <c r="J40" s="12">
        <v>1.944</v>
      </c>
      <c r="K40" s="1" t="s">
        <v>736</v>
      </c>
      <c r="L40" s="9" t="str">
        <f t="shared" si="20"/>
        <v>Yes</v>
      </c>
    </row>
    <row r="41" spans="1:12" x14ac:dyDescent="0.25">
      <c r="A41" s="42" t="s">
        <v>1236</v>
      </c>
      <c r="B41" s="5" t="s">
        <v>213</v>
      </c>
      <c r="C41" s="1">
        <v>12137</v>
      </c>
      <c r="D41" s="9" t="str">
        <f t="shared" si="24"/>
        <v>N/A</v>
      </c>
      <c r="E41" s="1">
        <v>12106</v>
      </c>
      <c r="F41" s="9" t="str">
        <f t="shared" si="25"/>
        <v>N/A</v>
      </c>
      <c r="G41" s="1">
        <v>10237</v>
      </c>
      <c r="H41" s="9" t="str">
        <f t="shared" si="26"/>
        <v>N/A</v>
      </c>
      <c r="I41" s="12">
        <v>-0.255</v>
      </c>
      <c r="J41" s="12">
        <v>-15.4</v>
      </c>
      <c r="K41" s="1" t="s">
        <v>736</v>
      </c>
      <c r="L41" s="9" t="str">
        <f t="shared" si="20"/>
        <v>Yes</v>
      </c>
    </row>
    <row r="42" spans="1:12" x14ac:dyDescent="0.25">
      <c r="A42" s="42" t="s">
        <v>1237</v>
      </c>
      <c r="B42" s="5" t="s">
        <v>213</v>
      </c>
      <c r="C42" s="1">
        <v>68127</v>
      </c>
      <c r="D42" s="9" t="str">
        <f t="shared" si="24"/>
        <v>N/A</v>
      </c>
      <c r="E42" s="1">
        <v>71240</v>
      </c>
      <c r="F42" s="9" t="str">
        <f t="shared" si="25"/>
        <v>N/A</v>
      </c>
      <c r="G42" s="1">
        <v>73283</v>
      </c>
      <c r="H42" s="9" t="str">
        <f t="shared" si="26"/>
        <v>N/A</v>
      </c>
      <c r="I42" s="12">
        <v>4.569</v>
      </c>
      <c r="J42" s="12">
        <v>2.8679999999999999</v>
      </c>
      <c r="K42" s="1" t="s">
        <v>736</v>
      </c>
      <c r="L42" s="9" t="str">
        <f t="shared" si="20"/>
        <v>Yes</v>
      </c>
    </row>
    <row r="43" spans="1:12" x14ac:dyDescent="0.25">
      <c r="A43" s="42" t="s">
        <v>1238</v>
      </c>
      <c r="B43" s="5" t="s">
        <v>213</v>
      </c>
      <c r="C43" s="1">
        <v>1793</v>
      </c>
      <c r="D43" s="9" t="str">
        <f t="shared" si="24"/>
        <v>N/A</v>
      </c>
      <c r="E43" s="1">
        <v>1801</v>
      </c>
      <c r="F43" s="9" t="str">
        <f t="shared" si="25"/>
        <v>N/A</v>
      </c>
      <c r="G43" s="1">
        <v>1785</v>
      </c>
      <c r="H43" s="9" t="str">
        <f t="shared" si="26"/>
        <v>N/A</v>
      </c>
      <c r="I43" s="12">
        <v>0.44619999999999999</v>
      </c>
      <c r="J43" s="12">
        <v>-0.88800000000000001</v>
      </c>
      <c r="K43" s="1" t="s">
        <v>736</v>
      </c>
      <c r="L43" s="9" t="str">
        <f t="shared" si="20"/>
        <v>Yes</v>
      </c>
    </row>
    <row r="44" spans="1:12" x14ac:dyDescent="0.25">
      <c r="A44" s="42" t="s">
        <v>1239</v>
      </c>
      <c r="B44" s="5" t="s">
        <v>213</v>
      </c>
      <c r="C44" s="1">
        <v>47882</v>
      </c>
      <c r="D44" s="9" t="str">
        <f t="shared" si="24"/>
        <v>N/A</v>
      </c>
      <c r="E44" s="1">
        <v>47493</v>
      </c>
      <c r="F44" s="9" t="str">
        <f t="shared" si="25"/>
        <v>N/A</v>
      </c>
      <c r="G44" s="1">
        <v>45643</v>
      </c>
      <c r="H44" s="9" t="str">
        <f t="shared" si="26"/>
        <v>N/A</v>
      </c>
      <c r="I44" s="12">
        <v>-0.81200000000000006</v>
      </c>
      <c r="J44" s="12">
        <v>-3.9</v>
      </c>
      <c r="K44" s="1" t="s">
        <v>736</v>
      </c>
      <c r="L44" s="9" t="str">
        <f t="shared" si="20"/>
        <v>Yes</v>
      </c>
    </row>
    <row r="45" spans="1:12" x14ac:dyDescent="0.25">
      <c r="A45" s="42" t="s">
        <v>1240</v>
      </c>
      <c r="B45" s="5" t="s">
        <v>213</v>
      </c>
      <c r="C45" s="1">
        <v>0</v>
      </c>
      <c r="D45" s="9" t="str">
        <f t="shared" si="24"/>
        <v>N/A</v>
      </c>
      <c r="E45" s="1">
        <v>0</v>
      </c>
      <c r="F45" s="9" t="str">
        <f t="shared" si="25"/>
        <v>N/A</v>
      </c>
      <c r="G45" s="1">
        <v>0</v>
      </c>
      <c r="H45" s="9" t="str">
        <f t="shared" si="26"/>
        <v>N/A</v>
      </c>
      <c r="I45" s="12" t="s">
        <v>1744</v>
      </c>
      <c r="J45" s="12" t="s">
        <v>1744</v>
      </c>
      <c r="K45" s="1" t="s">
        <v>736</v>
      </c>
      <c r="L45" s="9" t="str">
        <f t="shared" si="20"/>
        <v>N/A</v>
      </c>
    </row>
    <row r="46" spans="1:12" x14ac:dyDescent="0.25">
      <c r="A46" s="42" t="s">
        <v>451</v>
      </c>
      <c r="B46" s="41" t="s">
        <v>213</v>
      </c>
      <c r="C46" s="1">
        <v>1175646</v>
      </c>
      <c r="D46" s="1" t="str">
        <f t="shared" si="17"/>
        <v>N/A</v>
      </c>
      <c r="E46" s="1">
        <v>1161388</v>
      </c>
      <c r="F46" s="1" t="str">
        <f t="shared" si="18"/>
        <v>N/A</v>
      </c>
      <c r="G46" s="1">
        <v>1145786</v>
      </c>
      <c r="H46" s="11" t="str">
        <f t="shared" si="19"/>
        <v>N/A</v>
      </c>
      <c r="I46" s="12">
        <v>-1.21</v>
      </c>
      <c r="J46" s="12">
        <v>-1.34</v>
      </c>
      <c r="K46" s="41" t="s">
        <v>736</v>
      </c>
      <c r="L46" s="9" t="str">
        <f t="shared" si="20"/>
        <v>Yes</v>
      </c>
    </row>
    <row r="47" spans="1:12" x14ac:dyDescent="0.25">
      <c r="A47" s="42" t="s">
        <v>1241</v>
      </c>
      <c r="B47" s="5" t="s">
        <v>213</v>
      </c>
      <c r="C47" s="1">
        <v>338907</v>
      </c>
      <c r="D47" s="9" t="str">
        <f t="shared" ref="D47:D53" si="27">IF($B47="N/A","N/A",IF(C47&lt;0,"No","Yes"))</f>
        <v>N/A</v>
      </c>
      <c r="E47" s="1">
        <v>333593</v>
      </c>
      <c r="F47" s="9" t="str">
        <f t="shared" ref="F47:F53" si="28">IF($B47="N/A","N/A",IF(E47&lt;0,"No","Yes"))</f>
        <v>N/A</v>
      </c>
      <c r="G47" s="1">
        <v>315387</v>
      </c>
      <c r="H47" s="9" t="str">
        <f t="shared" ref="H47:H53" si="29">IF($B47="N/A","N/A",IF(G47&lt;0,"No","Yes"))</f>
        <v>N/A</v>
      </c>
      <c r="I47" s="12">
        <v>-1.57</v>
      </c>
      <c r="J47" s="12">
        <v>-5.46</v>
      </c>
      <c r="K47" s="1" t="s">
        <v>736</v>
      </c>
      <c r="L47" s="9" t="str">
        <f t="shared" si="20"/>
        <v>Yes</v>
      </c>
    </row>
    <row r="48" spans="1:12" x14ac:dyDescent="0.25">
      <c r="A48" s="42" t="s">
        <v>1242</v>
      </c>
      <c r="B48" s="5" t="s">
        <v>213</v>
      </c>
      <c r="C48" s="1">
        <v>0</v>
      </c>
      <c r="D48" s="9" t="str">
        <f t="shared" si="27"/>
        <v>N/A</v>
      </c>
      <c r="E48" s="1">
        <v>0</v>
      </c>
      <c r="F48" s="9" t="str">
        <f t="shared" si="28"/>
        <v>N/A</v>
      </c>
      <c r="G48" s="1">
        <v>0</v>
      </c>
      <c r="H48" s="9" t="str">
        <f t="shared" si="29"/>
        <v>N/A</v>
      </c>
      <c r="I48" s="12" t="s">
        <v>1744</v>
      </c>
      <c r="J48" s="12" t="s">
        <v>1744</v>
      </c>
      <c r="K48" s="1" t="s">
        <v>736</v>
      </c>
      <c r="L48" s="9" t="str">
        <f t="shared" si="20"/>
        <v>N/A</v>
      </c>
    </row>
    <row r="49" spans="1:12" x14ac:dyDescent="0.25">
      <c r="A49" s="42" t="s">
        <v>1243</v>
      </c>
      <c r="B49" s="5" t="s">
        <v>213</v>
      </c>
      <c r="C49" s="1">
        <v>48088</v>
      </c>
      <c r="D49" s="9" t="str">
        <f t="shared" si="27"/>
        <v>N/A</v>
      </c>
      <c r="E49" s="1">
        <v>44780</v>
      </c>
      <c r="F49" s="9" t="str">
        <f t="shared" si="28"/>
        <v>N/A</v>
      </c>
      <c r="G49" s="1">
        <v>41850</v>
      </c>
      <c r="H49" s="9" t="str">
        <f t="shared" si="29"/>
        <v>N/A</v>
      </c>
      <c r="I49" s="12">
        <v>-6.88</v>
      </c>
      <c r="J49" s="12">
        <v>-6.54</v>
      </c>
      <c r="K49" s="1" t="s">
        <v>736</v>
      </c>
      <c r="L49" s="9" t="str">
        <f t="shared" si="20"/>
        <v>Yes</v>
      </c>
    </row>
    <row r="50" spans="1:12" x14ac:dyDescent="0.25">
      <c r="A50" s="42" t="s">
        <v>1244</v>
      </c>
      <c r="B50" s="5" t="s">
        <v>213</v>
      </c>
      <c r="C50" s="1">
        <v>611161</v>
      </c>
      <c r="D50" s="9" t="str">
        <f t="shared" si="27"/>
        <v>N/A</v>
      </c>
      <c r="E50" s="1">
        <v>622607</v>
      </c>
      <c r="F50" s="9" t="str">
        <f t="shared" si="28"/>
        <v>N/A</v>
      </c>
      <c r="G50" s="1">
        <v>636868</v>
      </c>
      <c r="H50" s="9" t="str">
        <f t="shared" si="29"/>
        <v>N/A</v>
      </c>
      <c r="I50" s="12">
        <v>1.873</v>
      </c>
      <c r="J50" s="12">
        <v>2.2909999999999999</v>
      </c>
      <c r="K50" s="1" t="s">
        <v>736</v>
      </c>
      <c r="L50" s="9" t="str">
        <f t="shared" si="20"/>
        <v>Yes</v>
      </c>
    </row>
    <row r="51" spans="1:12" x14ac:dyDescent="0.25">
      <c r="A51" s="42" t="s">
        <v>1245</v>
      </c>
      <c r="B51" s="5" t="s">
        <v>213</v>
      </c>
      <c r="C51" s="1">
        <v>164618</v>
      </c>
      <c r="D51" s="9" t="str">
        <f t="shared" si="27"/>
        <v>N/A</v>
      </c>
      <c r="E51" s="1">
        <v>148338</v>
      </c>
      <c r="F51" s="9" t="str">
        <f t="shared" si="28"/>
        <v>N/A</v>
      </c>
      <c r="G51" s="1">
        <v>139816</v>
      </c>
      <c r="H51" s="9" t="str">
        <f t="shared" si="29"/>
        <v>N/A</v>
      </c>
      <c r="I51" s="12">
        <v>-9.89</v>
      </c>
      <c r="J51" s="12">
        <v>-5.74</v>
      </c>
      <c r="K51" s="1" t="s">
        <v>736</v>
      </c>
      <c r="L51" s="9" t="str">
        <f t="shared" si="20"/>
        <v>Yes</v>
      </c>
    </row>
    <row r="52" spans="1:12" x14ac:dyDescent="0.25">
      <c r="A52" s="42" t="s">
        <v>1246</v>
      </c>
      <c r="B52" s="5" t="s">
        <v>213</v>
      </c>
      <c r="C52" s="1">
        <v>12872</v>
      </c>
      <c r="D52" s="9" t="str">
        <f t="shared" si="27"/>
        <v>N/A</v>
      </c>
      <c r="E52" s="1">
        <v>12070</v>
      </c>
      <c r="F52" s="9" t="str">
        <f t="shared" si="28"/>
        <v>N/A</v>
      </c>
      <c r="G52" s="1">
        <v>11865</v>
      </c>
      <c r="H52" s="9" t="str">
        <f t="shared" si="29"/>
        <v>N/A</v>
      </c>
      <c r="I52" s="12">
        <v>-6.23</v>
      </c>
      <c r="J52" s="12">
        <v>-1.7</v>
      </c>
      <c r="K52" s="1" t="s">
        <v>736</v>
      </c>
      <c r="L52" s="9" t="str">
        <f t="shared" si="20"/>
        <v>Yes</v>
      </c>
    </row>
    <row r="53" spans="1:12" x14ac:dyDescent="0.25">
      <c r="A53" s="42" t="s">
        <v>1247</v>
      </c>
      <c r="B53" s="5" t="s">
        <v>213</v>
      </c>
      <c r="C53" s="1">
        <v>0</v>
      </c>
      <c r="D53" s="9" t="str">
        <f t="shared" si="27"/>
        <v>N/A</v>
      </c>
      <c r="E53" s="1">
        <v>0</v>
      </c>
      <c r="F53" s="9" t="str">
        <f t="shared" si="28"/>
        <v>N/A</v>
      </c>
      <c r="G53" s="1">
        <v>0</v>
      </c>
      <c r="H53" s="9" t="str">
        <f t="shared" si="29"/>
        <v>N/A</v>
      </c>
      <c r="I53" s="12" t="s">
        <v>1744</v>
      </c>
      <c r="J53" s="12" t="s">
        <v>1744</v>
      </c>
      <c r="K53" s="1" t="s">
        <v>736</v>
      </c>
      <c r="L53" s="9" t="str">
        <f t="shared" si="20"/>
        <v>N/A</v>
      </c>
    </row>
    <row r="54" spans="1:12" x14ac:dyDescent="0.25">
      <c r="A54" s="42" t="s">
        <v>452</v>
      </c>
      <c r="B54" s="41" t="s">
        <v>213</v>
      </c>
      <c r="C54" s="1">
        <v>524170</v>
      </c>
      <c r="D54" s="1" t="str">
        <f t="shared" si="17"/>
        <v>N/A</v>
      </c>
      <c r="E54" s="1">
        <v>474465</v>
      </c>
      <c r="F54" s="1" t="str">
        <f t="shared" si="18"/>
        <v>N/A</v>
      </c>
      <c r="G54" s="1">
        <v>490408</v>
      </c>
      <c r="H54" s="11" t="str">
        <f t="shared" si="19"/>
        <v>N/A</v>
      </c>
      <c r="I54" s="12">
        <v>-9.48</v>
      </c>
      <c r="J54" s="12">
        <v>3.36</v>
      </c>
      <c r="K54" s="41" t="s">
        <v>736</v>
      </c>
      <c r="L54" s="9" t="str">
        <f t="shared" si="20"/>
        <v>Yes</v>
      </c>
    </row>
    <row r="55" spans="1:12" x14ac:dyDescent="0.25">
      <c r="A55" s="42" t="s">
        <v>1248</v>
      </c>
      <c r="B55" s="5" t="s">
        <v>213</v>
      </c>
      <c r="C55" s="1">
        <v>186459</v>
      </c>
      <c r="D55" s="9" t="str">
        <f t="shared" ref="D55:D60" si="30">IF($B55="N/A","N/A",IF(C55&lt;0,"No","Yes"))</f>
        <v>N/A</v>
      </c>
      <c r="E55" s="1">
        <v>187643</v>
      </c>
      <c r="F55" s="9" t="str">
        <f t="shared" ref="F55:F60" si="31">IF($B55="N/A","N/A",IF(E55&lt;0,"No","Yes"))</f>
        <v>N/A</v>
      </c>
      <c r="G55" s="1">
        <v>178998</v>
      </c>
      <c r="H55" s="9" t="str">
        <f t="shared" ref="H55:H60" si="32">IF($B55="N/A","N/A",IF(G55&lt;0,"No","Yes"))</f>
        <v>N/A</v>
      </c>
      <c r="I55" s="12">
        <v>0.63500000000000001</v>
      </c>
      <c r="J55" s="12">
        <v>-4.6100000000000003</v>
      </c>
      <c r="K55" s="1" t="s">
        <v>736</v>
      </c>
      <c r="L55" s="9" t="str">
        <f t="shared" si="20"/>
        <v>Yes</v>
      </c>
    </row>
    <row r="56" spans="1:12" x14ac:dyDescent="0.25">
      <c r="A56" s="42" t="s">
        <v>1249</v>
      </c>
      <c r="B56" s="5" t="s">
        <v>213</v>
      </c>
      <c r="C56" s="1">
        <v>0</v>
      </c>
      <c r="D56" s="9" t="str">
        <f t="shared" si="30"/>
        <v>N/A</v>
      </c>
      <c r="E56" s="1">
        <v>0</v>
      </c>
      <c r="F56" s="9" t="str">
        <f t="shared" si="31"/>
        <v>N/A</v>
      </c>
      <c r="G56" s="1">
        <v>0</v>
      </c>
      <c r="H56" s="9" t="str">
        <f t="shared" si="32"/>
        <v>N/A</v>
      </c>
      <c r="I56" s="12" t="s">
        <v>1744</v>
      </c>
      <c r="J56" s="12" t="s">
        <v>1744</v>
      </c>
      <c r="K56" s="1" t="s">
        <v>736</v>
      </c>
      <c r="L56" s="9" t="str">
        <f t="shared" si="20"/>
        <v>N/A</v>
      </c>
    </row>
    <row r="57" spans="1:12" x14ac:dyDescent="0.25">
      <c r="A57" s="42" t="s">
        <v>1250</v>
      </c>
      <c r="B57" s="5" t="s">
        <v>213</v>
      </c>
      <c r="C57" s="1">
        <v>99093</v>
      </c>
      <c r="D57" s="9" t="str">
        <f t="shared" si="30"/>
        <v>N/A</v>
      </c>
      <c r="E57" s="1">
        <v>92406</v>
      </c>
      <c r="F57" s="9" t="str">
        <f t="shared" si="31"/>
        <v>N/A</v>
      </c>
      <c r="G57" s="1">
        <v>84889</v>
      </c>
      <c r="H57" s="9" t="str">
        <f t="shared" si="32"/>
        <v>N/A</v>
      </c>
      <c r="I57" s="12">
        <v>-6.75</v>
      </c>
      <c r="J57" s="12">
        <v>-8.1300000000000008</v>
      </c>
      <c r="K57" s="1" t="s">
        <v>736</v>
      </c>
      <c r="L57" s="9" t="str">
        <f t="shared" si="20"/>
        <v>Yes</v>
      </c>
    </row>
    <row r="58" spans="1:12" x14ac:dyDescent="0.25">
      <c r="A58" s="42" t="s">
        <v>1251</v>
      </c>
      <c r="B58" s="5" t="s">
        <v>213</v>
      </c>
      <c r="C58" s="1">
        <v>42385</v>
      </c>
      <c r="D58" s="9" t="str">
        <f t="shared" si="30"/>
        <v>N/A</v>
      </c>
      <c r="E58" s="1">
        <v>44429</v>
      </c>
      <c r="F58" s="9" t="str">
        <f t="shared" si="31"/>
        <v>N/A</v>
      </c>
      <c r="G58" s="1">
        <v>46731</v>
      </c>
      <c r="H58" s="9" t="str">
        <f t="shared" si="32"/>
        <v>N/A</v>
      </c>
      <c r="I58" s="12">
        <v>4.8220000000000001</v>
      </c>
      <c r="J58" s="12">
        <v>5.181</v>
      </c>
      <c r="K58" s="1" t="s">
        <v>736</v>
      </c>
      <c r="L58" s="9" t="str">
        <f t="shared" si="20"/>
        <v>Yes</v>
      </c>
    </row>
    <row r="59" spans="1:12" x14ac:dyDescent="0.25">
      <c r="A59" s="42" t="s">
        <v>1252</v>
      </c>
      <c r="B59" s="5" t="s">
        <v>213</v>
      </c>
      <c r="C59" s="1">
        <v>105544</v>
      </c>
      <c r="D59" s="9" t="str">
        <f t="shared" si="30"/>
        <v>N/A</v>
      </c>
      <c r="E59" s="1">
        <v>101230</v>
      </c>
      <c r="F59" s="9" t="str">
        <f t="shared" si="31"/>
        <v>N/A</v>
      </c>
      <c r="G59" s="1">
        <v>95139</v>
      </c>
      <c r="H59" s="9" t="str">
        <f t="shared" si="32"/>
        <v>N/A</v>
      </c>
      <c r="I59" s="12">
        <v>-4.09</v>
      </c>
      <c r="J59" s="12">
        <v>-6.02</v>
      </c>
      <c r="K59" s="1" t="s">
        <v>736</v>
      </c>
      <c r="L59" s="9" t="str">
        <f t="shared" si="20"/>
        <v>Yes</v>
      </c>
    </row>
    <row r="60" spans="1:12" x14ac:dyDescent="0.25">
      <c r="A60" s="42" t="s">
        <v>1253</v>
      </c>
      <c r="B60" s="5" t="s">
        <v>213</v>
      </c>
      <c r="C60" s="1">
        <v>90689</v>
      </c>
      <c r="D60" s="9" t="str">
        <f t="shared" si="30"/>
        <v>N/A</v>
      </c>
      <c r="E60" s="1">
        <v>48757</v>
      </c>
      <c r="F60" s="9" t="str">
        <f t="shared" si="31"/>
        <v>N/A</v>
      </c>
      <c r="G60" s="1">
        <v>84651</v>
      </c>
      <c r="H60" s="9" t="str">
        <f t="shared" si="32"/>
        <v>N/A</v>
      </c>
      <c r="I60" s="12">
        <v>-46.2</v>
      </c>
      <c r="J60" s="12">
        <v>73.62</v>
      </c>
      <c r="K60" s="1" t="s">
        <v>736</v>
      </c>
      <c r="L60" s="9" t="str">
        <f t="shared" si="20"/>
        <v>No</v>
      </c>
    </row>
    <row r="61" spans="1:12" x14ac:dyDescent="0.25">
      <c r="A61" s="3" t="s">
        <v>186</v>
      </c>
      <c r="B61" s="33" t="s">
        <v>213</v>
      </c>
      <c r="C61" s="1">
        <v>1672222</v>
      </c>
      <c r="D61" s="1" t="str">
        <f t="shared" si="17"/>
        <v>N/A</v>
      </c>
      <c r="E61" s="1">
        <v>1631552</v>
      </c>
      <c r="F61" s="1" t="str">
        <f t="shared" si="18"/>
        <v>N/A</v>
      </c>
      <c r="G61" s="1">
        <v>1672187</v>
      </c>
      <c r="H61" s="11" t="str">
        <f t="shared" si="19"/>
        <v>N/A</v>
      </c>
      <c r="I61" s="12">
        <v>-2.4300000000000002</v>
      </c>
      <c r="J61" s="12">
        <v>2.4910000000000001</v>
      </c>
      <c r="K61" s="41" t="s">
        <v>736</v>
      </c>
      <c r="L61" s="9" t="str">
        <f>IF(J61="Div by 0", "N/A", IF(OR(J61="N/A",K61="N/A"),"N/A", IF(J61&gt;VALUE(MID(K61,1,2)), "No", IF(J61&lt;-1*VALUE(MID(K61,1,2)), "No", "Yes"))))</f>
        <v>Yes</v>
      </c>
    </row>
    <row r="62" spans="1:12" x14ac:dyDescent="0.25">
      <c r="A62" s="3" t="s">
        <v>187</v>
      </c>
      <c r="B62" s="33" t="s">
        <v>213</v>
      </c>
      <c r="C62" s="1">
        <v>399524</v>
      </c>
      <c r="D62" s="1" t="str">
        <f t="shared" si="17"/>
        <v>N/A</v>
      </c>
      <c r="E62" s="1">
        <v>535864</v>
      </c>
      <c r="F62" s="1" t="str">
        <f t="shared" si="18"/>
        <v>N/A</v>
      </c>
      <c r="G62" s="1">
        <v>611632</v>
      </c>
      <c r="H62" s="11" t="str">
        <f t="shared" si="19"/>
        <v>N/A</v>
      </c>
      <c r="I62" s="12">
        <v>34.130000000000003</v>
      </c>
      <c r="J62" s="12">
        <v>14.14</v>
      </c>
      <c r="K62" s="41" t="s">
        <v>736</v>
      </c>
      <c r="L62" s="9" t="str">
        <f t="shared" ref="L62:L69" si="33">IF(J62="Div by 0", "N/A", IF(OR(J62="N/A",K62="N/A"),"N/A", IF(J62&gt;VALUE(MID(K62,1,2)), "No", IF(J62&lt;-1*VALUE(MID(K62,1,2)), "No", "Yes"))))</f>
        <v>Yes</v>
      </c>
    </row>
    <row r="63" spans="1:12" x14ac:dyDescent="0.25">
      <c r="A63" s="3" t="s">
        <v>188</v>
      </c>
      <c r="B63" s="33" t="s">
        <v>213</v>
      </c>
      <c r="C63" s="1">
        <v>2180706</v>
      </c>
      <c r="D63" s="1" t="str">
        <f t="shared" si="17"/>
        <v>N/A</v>
      </c>
      <c r="E63" s="1">
        <v>2129390</v>
      </c>
      <c r="F63" s="1" t="str">
        <f t="shared" si="18"/>
        <v>N/A</v>
      </c>
      <c r="G63" s="1">
        <v>2138930</v>
      </c>
      <c r="H63" s="11" t="str">
        <f t="shared" si="19"/>
        <v>N/A</v>
      </c>
      <c r="I63" s="12">
        <v>-2.35</v>
      </c>
      <c r="J63" s="12">
        <v>0.44800000000000001</v>
      </c>
      <c r="K63" s="41" t="s">
        <v>736</v>
      </c>
      <c r="L63" s="9" t="str">
        <f t="shared" si="33"/>
        <v>Yes</v>
      </c>
    </row>
    <row r="64" spans="1:12" x14ac:dyDescent="0.25">
      <c r="A64" s="3" t="s">
        <v>189</v>
      </c>
      <c r="B64" s="33" t="s">
        <v>213</v>
      </c>
      <c r="C64" s="1">
        <v>0</v>
      </c>
      <c r="D64" s="1" t="str">
        <f t="shared" si="17"/>
        <v>N/A</v>
      </c>
      <c r="E64" s="1">
        <v>0</v>
      </c>
      <c r="F64" s="1" t="str">
        <f t="shared" si="18"/>
        <v>N/A</v>
      </c>
      <c r="G64" s="1">
        <v>0</v>
      </c>
      <c r="H64" s="11" t="str">
        <f t="shared" si="19"/>
        <v>N/A</v>
      </c>
      <c r="I64" s="12" t="s">
        <v>1744</v>
      </c>
      <c r="J64" s="12" t="s">
        <v>1744</v>
      </c>
      <c r="K64" s="41" t="s">
        <v>736</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1744</v>
      </c>
      <c r="J65" s="12" t="s">
        <v>1744</v>
      </c>
      <c r="K65" s="41" t="s">
        <v>736</v>
      </c>
      <c r="L65" s="9" t="str">
        <f t="shared" si="33"/>
        <v>N/A</v>
      </c>
    </row>
    <row r="66" spans="1:12" x14ac:dyDescent="0.25">
      <c r="A66" s="3" t="s">
        <v>191</v>
      </c>
      <c r="B66" s="33" t="s">
        <v>213</v>
      </c>
      <c r="C66" s="1">
        <v>841</v>
      </c>
      <c r="D66" s="1" t="str">
        <f t="shared" si="17"/>
        <v>N/A</v>
      </c>
      <c r="E66" s="1">
        <v>874</v>
      </c>
      <c r="F66" s="1" t="str">
        <f t="shared" si="18"/>
        <v>N/A</v>
      </c>
      <c r="G66" s="1">
        <v>1016</v>
      </c>
      <c r="H66" s="11" t="str">
        <f t="shared" si="19"/>
        <v>N/A</v>
      </c>
      <c r="I66" s="12">
        <v>3.9239999999999999</v>
      </c>
      <c r="J66" s="12">
        <v>16.25</v>
      </c>
      <c r="K66" s="41" t="s">
        <v>736</v>
      </c>
      <c r="L66" s="9" t="str">
        <f t="shared" si="33"/>
        <v>Yes</v>
      </c>
    </row>
    <row r="67" spans="1:12" x14ac:dyDescent="0.25">
      <c r="A67" s="3" t="s">
        <v>192</v>
      </c>
      <c r="B67" s="33" t="s">
        <v>213</v>
      </c>
      <c r="C67" s="1">
        <v>0</v>
      </c>
      <c r="D67" s="1" t="str">
        <f t="shared" si="17"/>
        <v>N/A</v>
      </c>
      <c r="E67" s="1">
        <v>0</v>
      </c>
      <c r="F67" s="1" t="str">
        <f t="shared" si="18"/>
        <v>N/A</v>
      </c>
      <c r="G67" s="1">
        <v>0</v>
      </c>
      <c r="H67" s="11" t="str">
        <f t="shared" si="19"/>
        <v>N/A</v>
      </c>
      <c r="I67" s="12" t="s">
        <v>1744</v>
      </c>
      <c r="J67" s="12" t="s">
        <v>1744</v>
      </c>
      <c r="K67" s="41" t="s">
        <v>736</v>
      </c>
      <c r="L67" s="9" t="str">
        <f t="shared" si="33"/>
        <v>N/A</v>
      </c>
    </row>
    <row r="68" spans="1:12" x14ac:dyDescent="0.25">
      <c r="A68" s="2" t="s">
        <v>193</v>
      </c>
      <c r="B68" s="41" t="s">
        <v>213</v>
      </c>
      <c r="C68" s="1">
        <v>741397</v>
      </c>
      <c r="D68" s="1" t="str">
        <f t="shared" si="17"/>
        <v>N/A</v>
      </c>
      <c r="E68" s="1">
        <v>846520</v>
      </c>
      <c r="F68" s="1" t="str">
        <f t="shared" si="18"/>
        <v>N/A</v>
      </c>
      <c r="G68" s="1">
        <v>781393</v>
      </c>
      <c r="H68" s="11" t="str">
        <f t="shared" si="19"/>
        <v>N/A</v>
      </c>
      <c r="I68" s="12">
        <v>14.18</v>
      </c>
      <c r="J68" s="12">
        <v>-7.69</v>
      </c>
      <c r="K68" s="41" t="s">
        <v>736</v>
      </c>
      <c r="L68" s="9" t="str">
        <f t="shared" si="33"/>
        <v>Yes</v>
      </c>
    </row>
    <row r="69" spans="1:12" x14ac:dyDescent="0.25">
      <c r="A69" s="2" t="s">
        <v>194</v>
      </c>
      <c r="B69" s="41" t="s">
        <v>213</v>
      </c>
      <c r="C69" s="1">
        <v>2187417</v>
      </c>
      <c r="D69" s="1" t="str">
        <f t="shared" si="17"/>
        <v>N/A</v>
      </c>
      <c r="E69" s="1">
        <v>2135367</v>
      </c>
      <c r="F69" s="1" t="str">
        <f t="shared" si="18"/>
        <v>N/A</v>
      </c>
      <c r="G69" s="1">
        <v>2141088</v>
      </c>
      <c r="H69" s="11" t="str">
        <f t="shared" si="19"/>
        <v>N/A</v>
      </c>
      <c r="I69" s="12">
        <v>-2.38</v>
      </c>
      <c r="J69" s="12">
        <v>0.26790000000000003</v>
      </c>
      <c r="K69" s="41" t="s">
        <v>736</v>
      </c>
      <c r="L69" s="9" t="str">
        <f t="shared" si="33"/>
        <v>Yes</v>
      </c>
    </row>
    <row r="70" spans="1:12" x14ac:dyDescent="0.25">
      <c r="A70" s="42" t="s">
        <v>78</v>
      </c>
      <c r="B70" s="41" t="s">
        <v>294</v>
      </c>
      <c r="C70" s="13">
        <v>9.8042200665999992</v>
      </c>
      <c r="D70" s="11" t="str">
        <f>IF($B70="N/A","N/A",IF(C70&gt;=20,"No",IF(C70&lt;0,"No","Yes")))</f>
        <v>Yes</v>
      </c>
      <c r="E70" s="13">
        <v>15.065584355</v>
      </c>
      <c r="F70" s="11" t="str">
        <f>IF($B70="N/A","N/A",IF(E70&gt;=20,"No",IF(E70&lt;0,"No","Yes")))</f>
        <v>Yes</v>
      </c>
      <c r="G70" s="13">
        <v>19.552858205</v>
      </c>
      <c r="H70" s="11" t="str">
        <f>IF($B70="N/A","N/A",IF(G70&gt;=20,"No",IF(G70&lt;0,"No","Yes")))</f>
        <v>Yes</v>
      </c>
      <c r="I70" s="12">
        <v>53.66</v>
      </c>
      <c r="J70" s="12">
        <v>29.78</v>
      </c>
      <c r="K70" s="41" t="s">
        <v>736</v>
      </c>
      <c r="L70" s="9" t="str">
        <f t="shared" si="20"/>
        <v>Yes</v>
      </c>
    </row>
    <row r="71" spans="1:12" x14ac:dyDescent="0.25">
      <c r="A71" s="42" t="s">
        <v>79</v>
      </c>
      <c r="B71" s="33" t="s">
        <v>213</v>
      </c>
      <c r="C71" s="13">
        <v>86.541811229999993</v>
      </c>
      <c r="D71" s="11" t="str">
        <f>IF($B71="N/A","N/A",IF(C71&gt;10,"No",IF(C71&lt;-10,"No","Yes")))</f>
        <v>N/A</v>
      </c>
      <c r="E71" s="13">
        <v>81.377081556999997</v>
      </c>
      <c r="F71" s="11" t="str">
        <f>IF($B71="N/A","N/A",IF(E71&gt;10,"No",IF(E71&lt;-10,"No","Yes")))</f>
        <v>N/A</v>
      </c>
      <c r="G71" s="13">
        <v>77.413993399999995</v>
      </c>
      <c r="H71" s="11" t="str">
        <f>IF($B71="N/A","N/A",IF(G71&gt;10,"No",IF(G71&lt;-10,"No","Yes")))</f>
        <v>N/A</v>
      </c>
      <c r="I71" s="12">
        <v>-5.97</v>
      </c>
      <c r="J71" s="12">
        <v>-4.87</v>
      </c>
      <c r="K71" s="41" t="s">
        <v>736</v>
      </c>
      <c r="L71" s="9" t="str">
        <f t="shared" si="20"/>
        <v>Yes</v>
      </c>
    </row>
    <row r="72" spans="1:12" x14ac:dyDescent="0.25">
      <c r="A72" s="42" t="s">
        <v>80</v>
      </c>
      <c r="B72" s="33" t="s">
        <v>213</v>
      </c>
      <c r="C72" s="13">
        <v>0</v>
      </c>
      <c r="D72" s="11" t="str">
        <f>IF($B72="N/A","N/A",IF(C72&gt;10,"No",IF(C72&lt;-10,"No","Yes")))</f>
        <v>N/A</v>
      </c>
      <c r="E72" s="13">
        <v>0</v>
      </c>
      <c r="F72" s="11" t="str">
        <f>IF($B72="N/A","N/A",IF(E72&gt;10,"No",IF(E72&lt;-10,"No","Yes")))</f>
        <v>N/A</v>
      </c>
      <c r="G72" s="13">
        <v>0</v>
      </c>
      <c r="H72" s="11" t="str">
        <f>IF($B72="N/A","N/A",IF(G72&gt;10,"No",IF(G72&lt;-10,"No","Yes")))</f>
        <v>N/A</v>
      </c>
      <c r="I72" s="12" t="s">
        <v>1744</v>
      </c>
      <c r="J72" s="12" t="s">
        <v>1744</v>
      </c>
      <c r="K72" s="41" t="s">
        <v>736</v>
      </c>
      <c r="L72" s="9" t="str">
        <f t="shared" si="20"/>
        <v>N/A</v>
      </c>
    </row>
    <row r="73" spans="1:12" x14ac:dyDescent="0.25">
      <c r="A73" s="42" t="s">
        <v>81</v>
      </c>
      <c r="B73" s="33" t="s">
        <v>213</v>
      </c>
      <c r="C73" s="13">
        <v>2.6888064734000001</v>
      </c>
      <c r="D73" s="11" t="str">
        <f>IF($B73="N/A","N/A",IF(C73&gt;10,"No",IF(C73&lt;-10,"No","Yes")))</f>
        <v>N/A</v>
      </c>
      <c r="E73" s="13">
        <v>3.0113446779999999</v>
      </c>
      <c r="F73" s="11" t="str">
        <f>IF($B73="N/A","N/A",IF(E73&gt;10,"No",IF(E73&lt;-10,"No","Yes")))</f>
        <v>N/A</v>
      </c>
      <c r="G73" s="13">
        <v>4.8612669209000003</v>
      </c>
      <c r="H73" s="11" t="str">
        <f>IF($B73="N/A","N/A",IF(G73&gt;10,"No",IF(G73&lt;-10,"No","Yes")))</f>
        <v>N/A</v>
      </c>
      <c r="I73" s="12">
        <v>12</v>
      </c>
      <c r="J73" s="12">
        <v>61.43</v>
      </c>
      <c r="K73" s="41" t="s">
        <v>736</v>
      </c>
      <c r="L73" s="9" t="str">
        <f t="shared" si="20"/>
        <v>No</v>
      </c>
    </row>
    <row r="74" spans="1:12" x14ac:dyDescent="0.25">
      <c r="A74" s="42" t="s">
        <v>121</v>
      </c>
      <c r="B74" s="33" t="s">
        <v>213</v>
      </c>
      <c r="C74" s="13">
        <v>97.083614295000004</v>
      </c>
      <c r="D74" s="11" t="str">
        <f>IF($B74="N/A","N/A",IF(C74&gt;10,"No",IF(C74&lt;-10,"No","Yes")))</f>
        <v>N/A</v>
      </c>
      <c r="E74" s="13">
        <v>96.771771771999994</v>
      </c>
      <c r="F74" s="11" t="str">
        <f>IF($B74="N/A","N/A",IF(E74&gt;10,"No",IF(E74&lt;-10,"No","Yes")))</f>
        <v>N/A</v>
      </c>
      <c r="G74" s="13">
        <v>94.989155635000003</v>
      </c>
      <c r="H74" s="11" t="str">
        <f>IF($B74="N/A","N/A",IF(G74&gt;10,"No",IF(G74&lt;-10,"No","Yes")))</f>
        <v>N/A</v>
      </c>
      <c r="I74" s="12">
        <v>-0.32100000000000001</v>
      </c>
      <c r="J74" s="12">
        <v>-1.84</v>
      </c>
      <c r="K74" s="41" t="s">
        <v>736</v>
      </c>
      <c r="L74" s="9" t="str">
        <f t="shared" si="20"/>
        <v>Yes</v>
      </c>
    </row>
    <row r="75" spans="1:12" x14ac:dyDescent="0.25">
      <c r="A75" s="42" t="s">
        <v>82</v>
      </c>
      <c r="B75" s="33" t="s">
        <v>213</v>
      </c>
      <c r="C75" s="13">
        <v>0</v>
      </c>
      <c r="D75" s="11" t="str">
        <f>IF($B75="N/A","N/A",IF(C75&gt;10,"No",IF(C75&lt;-10,"No","Yes")))</f>
        <v>N/A</v>
      </c>
      <c r="E75" s="13">
        <v>0</v>
      </c>
      <c r="F75" s="11" t="str">
        <f>IF($B75="N/A","N/A",IF(E75&gt;10,"No",IF(E75&lt;-10,"No","Yes")))</f>
        <v>N/A</v>
      </c>
      <c r="G75" s="13">
        <v>0</v>
      </c>
      <c r="H75" s="11" t="str">
        <f>IF($B75="N/A","N/A",IF(G75&gt;10,"No",IF(G75&lt;-10,"No","Yes")))</f>
        <v>N/A</v>
      </c>
      <c r="I75" s="12" t="s">
        <v>1744</v>
      </c>
      <c r="J75" s="12" t="s">
        <v>1744</v>
      </c>
      <c r="K75" s="41" t="s">
        <v>736</v>
      </c>
      <c r="L75" s="9" t="str">
        <f t="shared" si="20"/>
        <v>N/A</v>
      </c>
    </row>
    <row r="76" spans="1:12" x14ac:dyDescent="0.25">
      <c r="A76" s="42" t="s">
        <v>195</v>
      </c>
      <c r="B76" s="33" t="s">
        <v>213</v>
      </c>
      <c r="C76" s="13">
        <v>84.509188705</v>
      </c>
      <c r="D76" s="11" t="str">
        <f t="shared" ref="D76:D98" si="34">IF($B76="N/A","N/A",IF(C76&gt;10,"No",IF(C76&lt;-10,"No","Yes")))</f>
        <v>N/A</v>
      </c>
      <c r="E76" s="13">
        <v>82.202020202</v>
      </c>
      <c r="F76" s="11" t="str">
        <f t="shared" ref="F76:F98" si="35">IF($B76="N/A","N/A",IF(E76&gt;10,"No",IF(E76&lt;-10,"No","Yes")))</f>
        <v>N/A</v>
      </c>
      <c r="G76" s="13">
        <v>82.925511803000006</v>
      </c>
      <c r="H76" s="11" t="str">
        <f t="shared" ref="H76:H98" si="36">IF($B76="N/A","N/A",IF(G76&gt;10,"No",IF(G76&lt;-10,"No","Yes")))</f>
        <v>N/A</v>
      </c>
      <c r="I76" s="12">
        <v>-2.73</v>
      </c>
      <c r="J76" s="12">
        <v>0.88009999999999999</v>
      </c>
      <c r="K76" s="41" t="s">
        <v>736</v>
      </c>
      <c r="L76" s="9" t="str">
        <f>IF(J76="Div by 0", "N/A", IF(OR(J76="N/A",K76="N/A"),"N/A", IF(J76&gt;VALUE(MID(K76,1,2)), "No", IF(J76&lt;-1*VALUE(MID(K76,1,2)), "No", "Yes"))))</f>
        <v>Yes</v>
      </c>
    </row>
    <row r="77" spans="1:12" x14ac:dyDescent="0.25">
      <c r="A77" s="42" t="s">
        <v>196</v>
      </c>
      <c r="B77" s="33" t="s">
        <v>213</v>
      </c>
      <c r="C77" s="13">
        <v>15.347377857</v>
      </c>
      <c r="D77" s="11" t="str">
        <f t="shared" si="34"/>
        <v>N/A</v>
      </c>
      <c r="E77" s="13">
        <v>17.676767677000001</v>
      </c>
      <c r="F77" s="11" t="str">
        <f t="shared" si="35"/>
        <v>N/A</v>
      </c>
      <c r="G77" s="13">
        <v>16.988062443</v>
      </c>
      <c r="H77" s="11" t="str">
        <f t="shared" si="36"/>
        <v>N/A</v>
      </c>
      <c r="I77" s="12">
        <v>15.18</v>
      </c>
      <c r="J77" s="12">
        <v>-3.9</v>
      </c>
      <c r="K77" s="41" t="s">
        <v>736</v>
      </c>
      <c r="L77" s="9" t="str">
        <f t="shared" ref="L77:L81" si="37">IF(J77="Div by 0", "N/A", IF(OR(J77="N/A",K77="N/A"),"N/A", IF(J77&gt;VALUE(MID(K77,1,2)), "No", IF(J77&lt;-1*VALUE(MID(K77,1,2)), "No", "Yes"))))</f>
        <v>Yes</v>
      </c>
    </row>
    <row r="78" spans="1:12" x14ac:dyDescent="0.25">
      <c r="A78" s="42" t="s">
        <v>197</v>
      </c>
      <c r="B78" s="33" t="s">
        <v>213</v>
      </c>
      <c r="C78" s="13">
        <v>0</v>
      </c>
      <c r="D78" s="11" t="str">
        <f t="shared" si="34"/>
        <v>N/A</v>
      </c>
      <c r="E78" s="13">
        <v>0</v>
      </c>
      <c r="F78" s="11" t="str">
        <f t="shared" si="35"/>
        <v>N/A</v>
      </c>
      <c r="G78" s="13">
        <v>0</v>
      </c>
      <c r="H78" s="11" t="str">
        <f t="shared" si="36"/>
        <v>N/A</v>
      </c>
      <c r="I78" s="12" t="s">
        <v>1744</v>
      </c>
      <c r="J78" s="12" t="s">
        <v>1744</v>
      </c>
      <c r="K78" s="41" t="s">
        <v>736</v>
      </c>
      <c r="L78" s="9" t="str">
        <f t="shared" si="37"/>
        <v>N/A</v>
      </c>
    </row>
    <row r="79" spans="1:12" x14ac:dyDescent="0.25">
      <c r="A79" s="42" t="s">
        <v>198</v>
      </c>
      <c r="B79" s="33" t="s">
        <v>213</v>
      </c>
      <c r="C79" s="13">
        <v>84.201312909999999</v>
      </c>
      <c r="D79" s="11" t="str">
        <f t="shared" si="34"/>
        <v>N/A</v>
      </c>
      <c r="E79" s="13">
        <v>82.366697848000001</v>
      </c>
      <c r="F79" s="11" t="str">
        <f t="shared" si="35"/>
        <v>N/A</v>
      </c>
      <c r="G79" s="13">
        <v>82.038488951999994</v>
      </c>
      <c r="H79" s="11" t="str">
        <f t="shared" si="36"/>
        <v>N/A</v>
      </c>
      <c r="I79" s="12">
        <v>-2.1800000000000002</v>
      </c>
      <c r="J79" s="12">
        <v>-0.39800000000000002</v>
      </c>
      <c r="K79" s="41" t="s">
        <v>736</v>
      </c>
      <c r="L79" s="9" t="str">
        <f t="shared" si="37"/>
        <v>Yes</v>
      </c>
    </row>
    <row r="80" spans="1:12" x14ac:dyDescent="0.25">
      <c r="A80" s="42" t="s">
        <v>199</v>
      </c>
      <c r="B80" s="33" t="s">
        <v>213</v>
      </c>
      <c r="C80" s="13">
        <v>15.79868709</v>
      </c>
      <c r="D80" s="11" t="str">
        <f t="shared" si="34"/>
        <v>N/A</v>
      </c>
      <c r="E80" s="13">
        <v>17.633302151999999</v>
      </c>
      <c r="F80" s="11" t="str">
        <f t="shared" si="35"/>
        <v>N/A</v>
      </c>
      <c r="G80" s="13">
        <v>17.961511047999998</v>
      </c>
      <c r="H80" s="11" t="str">
        <f t="shared" si="36"/>
        <v>N/A</v>
      </c>
      <c r="I80" s="12">
        <v>11.61</v>
      </c>
      <c r="J80" s="12">
        <v>1.861</v>
      </c>
      <c r="K80" s="41" t="s">
        <v>736</v>
      </c>
      <c r="L80" s="9" t="str">
        <f t="shared" si="37"/>
        <v>Yes</v>
      </c>
    </row>
    <row r="81" spans="1:12" x14ac:dyDescent="0.25">
      <c r="A81" s="42" t="s">
        <v>200</v>
      </c>
      <c r="B81" s="41" t="s">
        <v>213</v>
      </c>
      <c r="C81" s="13">
        <v>0</v>
      </c>
      <c r="D81" s="11" t="str">
        <f t="shared" si="34"/>
        <v>N/A</v>
      </c>
      <c r="E81" s="13">
        <v>0</v>
      </c>
      <c r="F81" s="11" t="str">
        <f t="shared" si="35"/>
        <v>N/A</v>
      </c>
      <c r="G81" s="13">
        <v>0</v>
      </c>
      <c r="H81" s="11" t="str">
        <f t="shared" si="36"/>
        <v>N/A</v>
      </c>
      <c r="I81" s="12" t="s">
        <v>1744</v>
      </c>
      <c r="J81" s="12" t="s">
        <v>1744</v>
      </c>
      <c r="K81" s="41" t="s">
        <v>736</v>
      </c>
      <c r="L81" s="9" t="str">
        <f t="shared" si="37"/>
        <v>N/A</v>
      </c>
    </row>
    <row r="82" spans="1:12" x14ac:dyDescent="0.25">
      <c r="A82" s="42" t="s">
        <v>73</v>
      </c>
      <c r="B82" s="33" t="s">
        <v>213</v>
      </c>
      <c r="C82" s="34">
        <v>1846840</v>
      </c>
      <c r="D82" s="11" t="str">
        <f t="shared" si="34"/>
        <v>N/A</v>
      </c>
      <c r="E82" s="34">
        <v>1730489</v>
      </c>
      <c r="F82" s="11" t="str">
        <f t="shared" si="35"/>
        <v>N/A</v>
      </c>
      <c r="G82" s="34">
        <v>1804767</v>
      </c>
      <c r="H82" s="11" t="str">
        <f t="shared" si="36"/>
        <v>N/A</v>
      </c>
      <c r="I82" s="12">
        <v>-6.3</v>
      </c>
      <c r="J82" s="12">
        <v>4.2919999999999998</v>
      </c>
      <c r="K82" s="41" t="s">
        <v>736</v>
      </c>
      <c r="L82" s="9" t="str">
        <f t="shared" si="20"/>
        <v>Yes</v>
      </c>
    </row>
    <row r="83" spans="1:12" x14ac:dyDescent="0.25">
      <c r="A83" s="42" t="s">
        <v>1254</v>
      </c>
      <c r="B83" s="33" t="s">
        <v>213</v>
      </c>
      <c r="C83" s="8">
        <v>0.1128955405</v>
      </c>
      <c r="D83" s="11" t="str">
        <f t="shared" si="34"/>
        <v>N/A</v>
      </c>
      <c r="E83" s="8">
        <v>2.00521356E-2</v>
      </c>
      <c r="F83" s="11" t="str">
        <f t="shared" si="35"/>
        <v>N/A</v>
      </c>
      <c r="G83" s="8">
        <v>5.9841519699999998E-2</v>
      </c>
      <c r="H83" s="11" t="str">
        <f t="shared" si="36"/>
        <v>N/A</v>
      </c>
      <c r="I83" s="12">
        <v>-82.2</v>
      </c>
      <c r="J83" s="12">
        <v>198.4</v>
      </c>
      <c r="K83" s="41" t="s">
        <v>736</v>
      </c>
      <c r="L83" s="9" t="str">
        <f t="shared" si="20"/>
        <v>No</v>
      </c>
    </row>
    <row r="84" spans="1:12" x14ac:dyDescent="0.25">
      <c r="A84" s="42" t="s">
        <v>1255</v>
      </c>
      <c r="B84" s="33" t="s">
        <v>213</v>
      </c>
      <c r="C84" s="8">
        <v>2.4365944E-3</v>
      </c>
      <c r="D84" s="11" t="str">
        <f t="shared" si="34"/>
        <v>N/A</v>
      </c>
      <c r="E84" s="8">
        <v>8.6680700000000004E-4</v>
      </c>
      <c r="F84" s="11" t="str">
        <f t="shared" si="35"/>
        <v>N/A</v>
      </c>
      <c r="G84" s="8">
        <v>1.662264E-4</v>
      </c>
      <c r="H84" s="11" t="str">
        <f t="shared" si="36"/>
        <v>N/A</v>
      </c>
      <c r="I84" s="12">
        <v>-64.400000000000006</v>
      </c>
      <c r="J84" s="12">
        <v>-80.8</v>
      </c>
      <c r="K84" s="41" t="s">
        <v>736</v>
      </c>
      <c r="L84" s="9" t="str">
        <f t="shared" si="20"/>
        <v>No</v>
      </c>
    </row>
    <row r="85" spans="1:12" x14ac:dyDescent="0.25">
      <c r="A85" s="42" t="s">
        <v>1256</v>
      </c>
      <c r="B85" s="33" t="s">
        <v>213</v>
      </c>
      <c r="C85" s="8">
        <v>25.48309545</v>
      </c>
      <c r="D85" s="11" t="str">
        <f t="shared" si="34"/>
        <v>N/A</v>
      </c>
      <c r="E85" s="8">
        <v>13.318489745000001</v>
      </c>
      <c r="F85" s="11" t="str">
        <f t="shared" si="35"/>
        <v>N/A</v>
      </c>
      <c r="G85" s="8">
        <v>14.107804498</v>
      </c>
      <c r="H85" s="11" t="str">
        <f t="shared" si="36"/>
        <v>N/A</v>
      </c>
      <c r="I85" s="12">
        <v>-47.7</v>
      </c>
      <c r="J85" s="12">
        <v>5.9260000000000002</v>
      </c>
      <c r="K85" s="41" t="s">
        <v>736</v>
      </c>
      <c r="L85" s="9" t="str">
        <f t="shared" si="20"/>
        <v>Yes</v>
      </c>
    </row>
    <row r="86" spans="1:12" x14ac:dyDescent="0.25">
      <c r="A86" s="42" t="s">
        <v>1257</v>
      </c>
      <c r="B86" s="33" t="s">
        <v>213</v>
      </c>
      <c r="C86" s="8">
        <v>0</v>
      </c>
      <c r="D86" s="11" t="str">
        <f t="shared" si="34"/>
        <v>N/A</v>
      </c>
      <c r="E86" s="8">
        <v>0</v>
      </c>
      <c r="F86" s="11" t="str">
        <f t="shared" si="35"/>
        <v>N/A</v>
      </c>
      <c r="G86" s="8">
        <v>0</v>
      </c>
      <c r="H86" s="11" t="str">
        <f t="shared" si="36"/>
        <v>N/A</v>
      </c>
      <c r="I86" s="12" t="s">
        <v>1744</v>
      </c>
      <c r="J86" s="12" t="s">
        <v>1744</v>
      </c>
      <c r="K86" s="41" t="s">
        <v>736</v>
      </c>
      <c r="L86" s="9" t="str">
        <f t="shared" si="20"/>
        <v>N/A</v>
      </c>
    </row>
    <row r="87" spans="1:12" x14ac:dyDescent="0.25">
      <c r="A87" s="42" t="s">
        <v>1258</v>
      </c>
      <c r="B87" s="33" t="s">
        <v>213</v>
      </c>
      <c r="C87" s="8">
        <v>3.6548916000000001E-2</v>
      </c>
      <c r="D87" s="11" t="str">
        <f t="shared" si="34"/>
        <v>N/A</v>
      </c>
      <c r="E87" s="8">
        <v>5.1372762299999999E-2</v>
      </c>
      <c r="F87" s="11" t="str">
        <f t="shared" si="35"/>
        <v>N/A</v>
      </c>
      <c r="G87" s="8">
        <v>0.25615494960000001</v>
      </c>
      <c r="H87" s="11" t="str">
        <f t="shared" si="36"/>
        <v>N/A</v>
      </c>
      <c r="I87" s="12">
        <v>40.56</v>
      </c>
      <c r="J87" s="12">
        <v>398.6</v>
      </c>
      <c r="K87" s="41" t="s">
        <v>736</v>
      </c>
      <c r="L87" s="9" t="str">
        <f t="shared" si="20"/>
        <v>No</v>
      </c>
    </row>
    <row r="88" spans="1:12" x14ac:dyDescent="0.25">
      <c r="A88" s="42" t="s">
        <v>1259</v>
      </c>
      <c r="B88" s="33" t="s">
        <v>213</v>
      </c>
      <c r="C88" s="8">
        <v>4.331723E-4</v>
      </c>
      <c r="D88" s="11" t="str">
        <f t="shared" si="34"/>
        <v>N/A</v>
      </c>
      <c r="E88" s="8">
        <v>2.8893570000000001E-4</v>
      </c>
      <c r="F88" s="11" t="str">
        <f t="shared" si="35"/>
        <v>N/A</v>
      </c>
      <c r="G88" s="8">
        <v>0</v>
      </c>
      <c r="H88" s="11" t="str">
        <f t="shared" si="36"/>
        <v>N/A</v>
      </c>
      <c r="I88" s="12">
        <v>-33.299999999999997</v>
      </c>
      <c r="J88" s="12">
        <v>-100</v>
      </c>
      <c r="K88" s="41" t="s">
        <v>736</v>
      </c>
      <c r="L88" s="9" t="str">
        <f t="shared" si="20"/>
        <v>No</v>
      </c>
    </row>
    <row r="89" spans="1:12" x14ac:dyDescent="0.25">
      <c r="A89" s="42" t="s">
        <v>1260</v>
      </c>
      <c r="B89" s="33" t="s">
        <v>213</v>
      </c>
      <c r="C89" s="8">
        <v>55.388284853999998</v>
      </c>
      <c r="D89" s="11" t="str">
        <f t="shared" si="34"/>
        <v>N/A</v>
      </c>
      <c r="E89" s="8">
        <v>26.096900934000001</v>
      </c>
      <c r="F89" s="11" t="str">
        <f t="shared" si="35"/>
        <v>N/A</v>
      </c>
      <c r="G89" s="8">
        <v>24.413733186000002</v>
      </c>
      <c r="H89" s="11" t="str">
        <f t="shared" si="36"/>
        <v>N/A</v>
      </c>
      <c r="I89" s="12">
        <v>-52.9</v>
      </c>
      <c r="J89" s="12">
        <v>-6.45</v>
      </c>
      <c r="K89" s="41" t="s">
        <v>736</v>
      </c>
      <c r="L89" s="9" t="str">
        <f t="shared" si="20"/>
        <v>Yes</v>
      </c>
    </row>
    <row r="90" spans="1:12" x14ac:dyDescent="0.25">
      <c r="A90" s="42" t="s">
        <v>1261</v>
      </c>
      <c r="B90" s="33" t="s">
        <v>213</v>
      </c>
      <c r="C90" s="8">
        <v>0</v>
      </c>
      <c r="D90" s="11" t="str">
        <f t="shared" si="34"/>
        <v>N/A</v>
      </c>
      <c r="E90" s="8">
        <v>8.4947087000000008E-3</v>
      </c>
      <c r="F90" s="11" t="str">
        <f t="shared" si="35"/>
        <v>N/A</v>
      </c>
      <c r="G90" s="8">
        <v>3.44642826E-2</v>
      </c>
      <c r="H90" s="11" t="str">
        <f t="shared" si="36"/>
        <v>N/A</v>
      </c>
      <c r="I90" s="12" t="s">
        <v>1744</v>
      </c>
      <c r="J90" s="12">
        <v>305.7</v>
      </c>
      <c r="K90" s="41" t="s">
        <v>736</v>
      </c>
      <c r="L90" s="9" t="str">
        <f t="shared" si="20"/>
        <v>No</v>
      </c>
    </row>
    <row r="91" spans="1:12" x14ac:dyDescent="0.25">
      <c r="A91" s="42" t="s">
        <v>1262</v>
      </c>
      <c r="B91" s="33" t="s">
        <v>213</v>
      </c>
      <c r="C91" s="8">
        <v>14.039007169</v>
      </c>
      <c r="D91" s="11" t="str">
        <f t="shared" si="34"/>
        <v>N/A</v>
      </c>
      <c r="E91" s="8">
        <v>16.535904013</v>
      </c>
      <c r="F91" s="11" t="str">
        <f t="shared" si="35"/>
        <v>N/A</v>
      </c>
      <c r="G91" s="8">
        <v>20.195404725</v>
      </c>
      <c r="H91" s="11" t="str">
        <f t="shared" si="36"/>
        <v>N/A</v>
      </c>
      <c r="I91" s="12">
        <v>17.79</v>
      </c>
      <c r="J91" s="12">
        <v>22.13</v>
      </c>
      <c r="K91" s="41" t="s">
        <v>736</v>
      </c>
      <c r="L91" s="9" t="str">
        <f t="shared" si="20"/>
        <v>Yes</v>
      </c>
    </row>
    <row r="92" spans="1:12" x14ac:dyDescent="0.25">
      <c r="A92" s="42" t="s">
        <v>1263</v>
      </c>
      <c r="B92" s="33" t="s">
        <v>213</v>
      </c>
      <c r="C92" s="8">
        <v>0</v>
      </c>
      <c r="D92" s="11" t="str">
        <f t="shared" si="34"/>
        <v>N/A</v>
      </c>
      <c r="E92" s="8">
        <v>0</v>
      </c>
      <c r="F92" s="11" t="str">
        <f t="shared" si="35"/>
        <v>N/A</v>
      </c>
      <c r="G92" s="8">
        <v>0</v>
      </c>
      <c r="H92" s="11" t="str">
        <f t="shared" si="36"/>
        <v>N/A</v>
      </c>
      <c r="I92" s="12" t="s">
        <v>1744</v>
      </c>
      <c r="J92" s="12" t="s">
        <v>1744</v>
      </c>
      <c r="K92" s="41" t="s">
        <v>736</v>
      </c>
      <c r="L92" s="9" t="str">
        <f t="shared" si="20"/>
        <v>N/A</v>
      </c>
    </row>
    <row r="93" spans="1:12" x14ac:dyDescent="0.25">
      <c r="A93" s="42" t="s">
        <v>1264</v>
      </c>
      <c r="B93" s="33" t="s">
        <v>213</v>
      </c>
      <c r="C93" s="8">
        <v>0</v>
      </c>
      <c r="D93" s="11" t="str">
        <f t="shared" si="34"/>
        <v>N/A</v>
      </c>
      <c r="E93" s="8">
        <v>0</v>
      </c>
      <c r="F93" s="11" t="str">
        <f t="shared" si="35"/>
        <v>N/A</v>
      </c>
      <c r="G93" s="8">
        <v>0</v>
      </c>
      <c r="H93" s="11" t="str">
        <f t="shared" si="36"/>
        <v>N/A</v>
      </c>
      <c r="I93" s="12" t="s">
        <v>1744</v>
      </c>
      <c r="J93" s="12" t="s">
        <v>1744</v>
      </c>
      <c r="K93" s="41" t="s">
        <v>736</v>
      </c>
      <c r="L93" s="9" t="str">
        <f t="shared" si="20"/>
        <v>N/A</v>
      </c>
    </row>
    <row r="94" spans="1:12" x14ac:dyDescent="0.25">
      <c r="A94" s="42" t="s">
        <v>1265</v>
      </c>
      <c r="B94" s="33" t="s">
        <v>213</v>
      </c>
      <c r="C94" s="8">
        <v>0</v>
      </c>
      <c r="D94" s="11" t="str">
        <f t="shared" si="34"/>
        <v>N/A</v>
      </c>
      <c r="E94" s="8">
        <v>0</v>
      </c>
      <c r="F94" s="11" t="str">
        <f t="shared" si="35"/>
        <v>N/A</v>
      </c>
      <c r="G94" s="8">
        <v>0</v>
      </c>
      <c r="H94" s="11" t="str">
        <f t="shared" si="36"/>
        <v>N/A</v>
      </c>
      <c r="I94" s="12" t="s">
        <v>1744</v>
      </c>
      <c r="J94" s="12" t="s">
        <v>1744</v>
      </c>
      <c r="K94" s="41" t="s">
        <v>736</v>
      </c>
      <c r="L94" s="9" t="str">
        <f t="shared" si="20"/>
        <v>N/A</v>
      </c>
    </row>
    <row r="95" spans="1:12" x14ac:dyDescent="0.25">
      <c r="A95" s="42" t="s">
        <v>1266</v>
      </c>
      <c r="B95" s="41" t="s">
        <v>213</v>
      </c>
      <c r="C95" s="13">
        <v>0</v>
      </c>
      <c r="D95" s="11" t="str">
        <f t="shared" si="34"/>
        <v>N/A</v>
      </c>
      <c r="E95" s="13">
        <v>0</v>
      </c>
      <c r="F95" s="11" t="str">
        <f t="shared" si="35"/>
        <v>N/A</v>
      </c>
      <c r="G95" s="13">
        <v>0</v>
      </c>
      <c r="H95" s="11" t="str">
        <f t="shared" si="36"/>
        <v>N/A</v>
      </c>
      <c r="I95" s="12" t="s">
        <v>1744</v>
      </c>
      <c r="J95" s="12" t="s">
        <v>1744</v>
      </c>
      <c r="K95" s="41" t="s">
        <v>736</v>
      </c>
      <c r="L95" s="9" t="str">
        <f t="shared" si="20"/>
        <v>N/A</v>
      </c>
    </row>
    <row r="96" spans="1:12" x14ac:dyDescent="0.25">
      <c r="A96" s="42" t="s">
        <v>1267</v>
      </c>
      <c r="B96" s="41" t="s">
        <v>213</v>
      </c>
      <c r="C96" s="13">
        <v>2.9745944423999999</v>
      </c>
      <c r="D96" s="11" t="str">
        <f t="shared" si="34"/>
        <v>N/A</v>
      </c>
      <c r="E96" s="13">
        <v>3.4952548095</v>
      </c>
      <c r="F96" s="11" t="str">
        <f t="shared" si="35"/>
        <v>N/A</v>
      </c>
      <c r="G96" s="13">
        <v>3.8595009771000002</v>
      </c>
      <c r="H96" s="11" t="str">
        <f t="shared" si="36"/>
        <v>N/A</v>
      </c>
      <c r="I96" s="12">
        <v>17.5</v>
      </c>
      <c r="J96" s="12">
        <v>10.42</v>
      </c>
      <c r="K96" s="41" t="s">
        <v>736</v>
      </c>
      <c r="L96" s="9" t="str">
        <f t="shared" si="20"/>
        <v>Yes</v>
      </c>
    </row>
    <row r="97" spans="1:12" x14ac:dyDescent="0.25">
      <c r="A97" s="42" t="s">
        <v>1268</v>
      </c>
      <c r="B97" s="33" t="s">
        <v>213</v>
      </c>
      <c r="C97" s="8">
        <v>0</v>
      </c>
      <c r="D97" s="11" t="str">
        <f t="shared" si="34"/>
        <v>N/A</v>
      </c>
      <c r="E97" s="8">
        <v>39.152748154000001</v>
      </c>
      <c r="F97" s="11" t="str">
        <f t="shared" si="35"/>
        <v>N/A</v>
      </c>
      <c r="G97" s="8">
        <v>35.902085976000002</v>
      </c>
      <c r="H97" s="11" t="str">
        <f t="shared" si="36"/>
        <v>N/A</v>
      </c>
      <c r="I97" s="12" t="s">
        <v>1744</v>
      </c>
      <c r="J97" s="12">
        <v>-8.3000000000000007</v>
      </c>
      <c r="K97" s="41" t="s">
        <v>736</v>
      </c>
      <c r="L97" s="9" t="str">
        <f t="shared" si="20"/>
        <v>Yes</v>
      </c>
    </row>
    <row r="98" spans="1:12" x14ac:dyDescent="0.25">
      <c r="A98" s="42" t="s">
        <v>1269</v>
      </c>
      <c r="B98" s="33" t="s">
        <v>213</v>
      </c>
      <c r="C98" s="8">
        <v>1.9627038617000001</v>
      </c>
      <c r="D98" s="11" t="str">
        <f t="shared" si="34"/>
        <v>N/A</v>
      </c>
      <c r="E98" s="8">
        <v>1.3196269956</v>
      </c>
      <c r="F98" s="11" t="str">
        <f t="shared" si="35"/>
        <v>N/A</v>
      </c>
      <c r="G98" s="8">
        <v>1.1708436602000001</v>
      </c>
      <c r="H98" s="11" t="str">
        <f t="shared" si="36"/>
        <v>N/A</v>
      </c>
      <c r="I98" s="12">
        <v>-32.799999999999997</v>
      </c>
      <c r="J98" s="12">
        <v>-11.3</v>
      </c>
      <c r="K98" s="41" t="s">
        <v>736</v>
      </c>
      <c r="L98" s="9" t="str">
        <f t="shared" si="20"/>
        <v>Yes</v>
      </c>
    </row>
    <row r="99" spans="1:12" x14ac:dyDescent="0.25">
      <c r="A99" s="42" t="s">
        <v>1270</v>
      </c>
      <c r="B99" s="49" t="s">
        <v>278</v>
      </c>
      <c r="C99" s="8">
        <v>0</v>
      </c>
      <c r="D99" s="11" t="str">
        <f>IF($B99="N/A","N/A",IF(C99&gt;=5,"No",IF(C99&lt;0,"No","Yes")))</f>
        <v>Yes</v>
      </c>
      <c r="E99" s="8">
        <v>0</v>
      </c>
      <c r="F99" s="11" t="str">
        <f>IF($B99="N/A","N/A",IF(E99&gt;=5,"No",IF(E99&lt;0,"No","Yes")))</f>
        <v>Yes</v>
      </c>
      <c r="G99" s="8">
        <v>0</v>
      </c>
      <c r="H99" s="11" t="str">
        <f>IF($B99="N/A","N/A",IF(G99&gt;=5,"No",IF(G99&lt;0,"No","Yes")))</f>
        <v>Yes</v>
      </c>
      <c r="I99" s="12" t="s">
        <v>1744</v>
      </c>
      <c r="J99" s="12" t="s">
        <v>1744</v>
      </c>
      <c r="K99" s="41" t="s">
        <v>736</v>
      </c>
      <c r="L99" s="9" t="str">
        <f t="shared" si="20"/>
        <v>N/A</v>
      </c>
    </row>
    <row r="100" spans="1:12" x14ac:dyDescent="0.25">
      <c r="A100" s="42" t="s">
        <v>107</v>
      </c>
      <c r="B100" s="33" t="s">
        <v>213</v>
      </c>
      <c r="C100" s="43">
        <v>6621765786</v>
      </c>
      <c r="D100" s="11" t="str">
        <f>IF($B100="N/A","N/A",IF(C100&gt;10,"No",IF(C100&lt;-10,"No","Yes")))</f>
        <v>N/A</v>
      </c>
      <c r="E100" s="43">
        <v>6472789573</v>
      </c>
      <c r="F100" s="11" t="str">
        <f>IF($B100="N/A","N/A",IF(E100&gt;10,"No",IF(E100&lt;-10,"No","Yes")))</f>
        <v>N/A</v>
      </c>
      <c r="G100" s="43">
        <v>7152949403</v>
      </c>
      <c r="H100" s="11" t="str">
        <f>IF($B100="N/A","N/A",IF(G100&gt;10,"No",IF(G100&lt;-10,"No","Yes")))</f>
        <v>N/A</v>
      </c>
      <c r="I100" s="12">
        <v>-2.25</v>
      </c>
      <c r="J100" s="12">
        <v>10.51</v>
      </c>
      <c r="K100" s="41" t="s">
        <v>736</v>
      </c>
      <c r="L100" s="9" t="str">
        <f t="shared" ref="L100:L111" si="38">IF(J100="Div by 0", "N/A", IF(K100="N/A","N/A", IF(J100&gt;VALUE(MID(K100,1,2)), "No", IF(J100&lt;-1*VALUE(MID(K100,1,2)), "No", "Yes"))))</f>
        <v>Yes</v>
      </c>
    </row>
    <row r="101" spans="1:12" x14ac:dyDescent="0.25">
      <c r="A101" s="42" t="s">
        <v>453</v>
      </c>
      <c r="B101" s="33" t="s">
        <v>213</v>
      </c>
      <c r="C101" s="43">
        <v>4376078323</v>
      </c>
      <c r="D101" s="11" t="str">
        <f>IF($B101="N/A","N/A",IF(C101&gt;10,"No",IF(C101&lt;-10,"No","Yes")))</f>
        <v>N/A</v>
      </c>
      <c r="E101" s="43">
        <v>4246576042</v>
      </c>
      <c r="F101" s="11" t="str">
        <f>IF($B101="N/A","N/A",IF(E101&gt;10,"No",IF(E101&lt;-10,"No","Yes")))</f>
        <v>N/A</v>
      </c>
      <c r="G101" s="43">
        <v>4695915383</v>
      </c>
      <c r="H101" s="11" t="str">
        <f>IF($B101="N/A","N/A",IF(G101&gt;10,"No",IF(G101&lt;-10,"No","Yes")))</f>
        <v>N/A</v>
      </c>
      <c r="I101" s="12">
        <v>-2.96</v>
      </c>
      <c r="J101" s="12">
        <v>10.58</v>
      </c>
      <c r="K101" s="41" t="s">
        <v>736</v>
      </c>
      <c r="L101" s="9" t="str">
        <f t="shared" si="38"/>
        <v>Yes</v>
      </c>
    </row>
    <row r="102" spans="1:12" x14ac:dyDescent="0.25">
      <c r="A102" s="42" t="s">
        <v>454</v>
      </c>
      <c r="B102" s="33" t="s">
        <v>213</v>
      </c>
      <c r="C102" s="43">
        <v>2245687463</v>
      </c>
      <c r="D102" s="11" t="str">
        <f>IF($B102="N/A","N/A",IF(C102&gt;10,"No",IF(C102&lt;-10,"No","Yes")))</f>
        <v>N/A</v>
      </c>
      <c r="E102" s="43">
        <v>2226213531</v>
      </c>
      <c r="F102" s="11" t="str">
        <f>IF($B102="N/A","N/A",IF(E102&gt;10,"No",IF(E102&lt;-10,"No","Yes")))</f>
        <v>N/A</v>
      </c>
      <c r="G102" s="43">
        <v>2457034020</v>
      </c>
      <c r="H102" s="11" t="str">
        <f>IF($B102="N/A","N/A",IF(G102&gt;10,"No",IF(G102&lt;-10,"No","Yes")))</f>
        <v>N/A</v>
      </c>
      <c r="I102" s="12">
        <v>-0.86699999999999999</v>
      </c>
      <c r="J102" s="12">
        <v>10.37</v>
      </c>
      <c r="K102" s="41" t="s">
        <v>736</v>
      </c>
      <c r="L102" s="9" t="str">
        <f t="shared" si="38"/>
        <v>Yes</v>
      </c>
    </row>
    <row r="103" spans="1:12" x14ac:dyDescent="0.25">
      <c r="A103" s="42" t="s">
        <v>455</v>
      </c>
      <c r="B103" s="33" t="s">
        <v>213</v>
      </c>
      <c r="C103" s="43">
        <v>0</v>
      </c>
      <c r="D103" s="11" t="str">
        <f>IF($B103="N/A","N/A",IF(C103&gt;10,"No",IF(C103&lt;-10,"No","Yes")))</f>
        <v>N/A</v>
      </c>
      <c r="E103" s="43">
        <v>0</v>
      </c>
      <c r="F103" s="11" t="str">
        <f>IF($B103="N/A","N/A",IF(E103&gt;10,"No",IF(E103&lt;-10,"No","Yes")))</f>
        <v>N/A</v>
      </c>
      <c r="G103" s="43">
        <v>0</v>
      </c>
      <c r="H103" s="11" t="str">
        <f>IF($B103="N/A","N/A",IF(G103&gt;10,"No",IF(G103&lt;-10,"No","Yes")))</f>
        <v>N/A</v>
      </c>
      <c r="I103" s="12" t="s">
        <v>1744</v>
      </c>
      <c r="J103" s="12" t="s">
        <v>1744</v>
      </c>
      <c r="K103" s="41" t="s">
        <v>736</v>
      </c>
      <c r="L103" s="9" t="str">
        <f t="shared" si="38"/>
        <v>N/A</v>
      </c>
    </row>
    <row r="104" spans="1:12" x14ac:dyDescent="0.25">
      <c r="A104" s="42" t="s">
        <v>108</v>
      </c>
      <c r="B104" s="50" t="s">
        <v>295</v>
      </c>
      <c r="C104" s="8">
        <v>1.8712911056999999</v>
      </c>
      <c r="D104" s="11" t="str">
        <f>IF($B104="N/A","N/A",IF(C104&gt;2,"No",IF(C104&lt;0.9,"No","Yes")))</f>
        <v>Yes</v>
      </c>
      <c r="E104" s="8">
        <v>2.0643653206999999</v>
      </c>
      <c r="F104" s="11" t="str">
        <f>IF($B104="N/A","N/A",IF(E104&gt;2,"No",IF(E104&lt;0.9,"No","Yes")))</f>
        <v>No</v>
      </c>
      <c r="G104" s="8">
        <v>2.5470687311</v>
      </c>
      <c r="H104" s="11" t="str">
        <f>IF($B104="N/A","N/A",IF(G104&gt;2,"No",IF(G104&lt;0.9,"No","Yes")))</f>
        <v>No</v>
      </c>
      <c r="I104" s="12">
        <v>10.32</v>
      </c>
      <c r="J104" s="12">
        <v>23.38</v>
      </c>
      <c r="K104" s="41" t="s">
        <v>736</v>
      </c>
      <c r="L104" s="9" t="str">
        <f t="shared" si="38"/>
        <v>Yes</v>
      </c>
    </row>
    <row r="105" spans="1:12" x14ac:dyDescent="0.25">
      <c r="A105" s="42" t="s">
        <v>456</v>
      </c>
      <c r="B105" s="50" t="s">
        <v>295</v>
      </c>
      <c r="C105" s="8">
        <v>1.1264175795</v>
      </c>
      <c r="D105" s="11" t="str">
        <f>IF($B105="N/A","N/A",IF(C105&gt;2,"No",IF(C105&lt;0.9,"No","Yes")))</f>
        <v>Yes</v>
      </c>
      <c r="E105" s="8">
        <v>1.0675982292999999</v>
      </c>
      <c r="F105" s="11" t="str">
        <f>IF($B105="N/A","N/A",IF(E105&gt;2,"No",IF(E105&lt;0.9,"No","Yes")))</f>
        <v>Yes</v>
      </c>
      <c r="G105" s="8">
        <v>1.0943533631</v>
      </c>
      <c r="H105" s="11" t="str">
        <f>IF($B105="N/A","N/A",IF(G105&gt;2,"No",IF(G105&lt;0.9,"No","Yes")))</f>
        <v>Yes</v>
      </c>
      <c r="I105" s="12">
        <v>-5.22</v>
      </c>
      <c r="J105" s="12">
        <v>2.5059999999999998</v>
      </c>
      <c r="K105" s="41" t="s">
        <v>736</v>
      </c>
      <c r="L105" s="9" t="str">
        <f t="shared" si="38"/>
        <v>Yes</v>
      </c>
    </row>
    <row r="106" spans="1:12" x14ac:dyDescent="0.25">
      <c r="A106" s="42" t="s">
        <v>457</v>
      </c>
      <c r="B106" s="50" t="s">
        <v>295</v>
      </c>
      <c r="C106" s="8">
        <v>1.0711541308999999</v>
      </c>
      <c r="D106" s="11" t="str">
        <f>IF($B106="N/A","N/A",IF(C106&gt;2,"No",IF(C106&lt;0.9,"No","Yes")))</f>
        <v>Yes</v>
      </c>
      <c r="E106" s="8">
        <v>1.2974416431</v>
      </c>
      <c r="F106" s="11" t="str">
        <f>IF($B106="N/A","N/A",IF(E106&gt;2,"No",IF(E106&lt;0.9,"No","Yes")))</f>
        <v>Yes</v>
      </c>
      <c r="G106" s="8">
        <v>1.7485130335000001</v>
      </c>
      <c r="H106" s="11" t="str">
        <f>IF($B106="N/A","N/A",IF(G106&gt;2,"No",IF(G106&lt;0.9,"No","Yes")))</f>
        <v>Yes</v>
      </c>
      <c r="I106" s="12">
        <v>21.13</v>
      </c>
      <c r="J106" s="12">
        <v>34.770000000000003</v>
      </c>
      <c r="K106" s="41" t="s">
        <v>736</v>
      </c>
      <c r="L106" s="9" t="str">
        <f t="shared" si="38"/>
        <v>No</v>
      </c>
    </row>
    <row r="107" spans="1:12" x14ac:dyDescent="0.25">
      <c r="A107" s="42" t="s">
        <v>458</v>
      </c>
      <c r="B107" s="50" t="s">
        <v>295</v>
      </c>
      <c r="C107" s="8" t="s">
        <v>1744</v>
      </c>
      <c r="D107" s="11" t="str">
        <f>IF($B107="N/A","N/A",IF(C107&gt;2,"No",IF(C107&lt;0.9,"No","Yes")))</f>
        <v>No</v>
      </c>
      <c r="E107" s="8" t="s">
        <v>1744</v>
      </c>
      <c r="F107" s="11" t="str">
        <f>IF($B107="N/A","N/A",IF(E107&gt;2,"No",IF(E107&lt;0.9,"No","Yes")))</f>
        <v>No</v>
      </c>
      <c r="G107" s="8" t="s">
        <v>1744</v>
      </c>
      <c r="H107" s="11" t="str">
        <f>IF($B107="N/A","N/A",IF(G107&gt;2,"No",IF(G107&lt;0.9,"No","Yes")))</f>
        <v>No</v>
      </c>
      <c r="I107" s="12" t="s">
        <v>1744</v>
      </c>
      <c r="J107" s="12" t="s">
        <v>1744</v>
      </c>
      <c r="K107" s="41" t="s">
        <v>736</v>
      </c>
      <c r="L107" s="9" t="str">
        <f t="shared" si="38"/>
        <v>N/A</v>
      </c>
    </row>
    <row r="108" spans="1:12" x14ac:dyDescent="0.25">
      <c r="A108" s="42" t="s">
        <v>1271</v>
      </c>
      <c r="B108" s="33" t="s">
        <v>213</v>
      </c>
      <c r="C108" s="43">
        <v>304.56916294000001</v>
      </c>
      <c r="D108" s="11" t="str">
        <f>IF($B108="N/A","N/A",IF(C108&gt;10,"No",IF(C108&lt;-10,"No","Yes")))</f>
        <v>N/A</v>
      </c>
      <c r="E108" s="43">
        <v>305.73135617999998</v>
      </c>
      <c r="F108" s="11" t="str">
        <f>IF($B108="N/A","N/A",IF(E108&gt;10,"No",IF(E108&lt;-10,"No","Yes")))</f>
        <v>N/A</v>
      </c>
      <c r="G108" s="43">
        <v>337.10871702999998</v>
      </c>
      <c r="H108" s="11" t="str">
        <f>IF($B108="N/A","N/A",IF(G108&gt;10,"No",IF(G108&lt;-10,"No","Yes")))</f>
        <v>N/A</v>
      </c>
      <c r="I108" s="12">
        <v>0.38159999999999999</v>
      </c>
      <c r="J108" s="12">
        <v>10.26</v>
      </c>
      <c r="K108" s="41" t="s">
        <v>736</v>
      </c>
      <c r="L108" s="9" t="str">
        <f t="shared" si="38"/>
        <v>Yes</v>
      </c>
    </row>
    <row r="109" spans="1:12" x14ac:dyDescent="0.25">
      <c r="A109" s="42" t="s">
        <v>1272</v>
      </c>
      <c r="B109" s="33" t="s">
        <v>213</v>
      </c>
      <c r="C109" s="43">
        <v>282.85198658000002</v>
      </c>
      <c r="D109" s="11" t="str">
        <f>IF($B109="N/A","N/A",IF(C109&gt;10,"No",IF(C109&lt;-10,"No","Yes")))</f>
        <v>N/A</v>
      </c>
      <c r="E109" s="43">
        <v>278.74386158999999</v>
      </c>
      <c r="F109" s="11" t="str">
        <f>IF($B109="N/A","N/A",IF(E109&gt;10,"No",IF(E109&lt;-10,"No","Yes")))</f>
        <v>N/A</v>
      </c>
      <c r="G109" s="43">
        <v>302.58120615000001</v>
      </c>
      <c r="H109" s="11" t="str">
        <f>IF($B109="N/A","N/A",IF(G109&gt;10,"No",IF(G109&lt;-10,"No","Yes")))</f>
        <v>N/A</v>
      </c>
      <c r="I109" s="12">
        <v>-1.45</v>
      </c>
      <c r="J109" s="12">
        <v>8.5519999999999996</v>
      </c>
      <c r="K109" s="41" t="s">
        <v>736</v>
      </c>
      <c r="L109" s="9" t="str">
        <f t="shared" si="38"/>
        <v>Yes</v>
      </c>
    </row>
    <row r="110" spans="1:12" x14ac:dyDescent="0.25">
      <c r="A110" s="42" t="s">
        <v>1273</v>
      </c>
      <c r="B110" s="33" t="s">
        <v>213</v>
      </c>
      <c r="C110" s="43">
        <v>103.42839445</v>
      </c>
      <c r="D110" s="11" t="str">
        <f>IF($B110="N/A","N/A",IF(C110&gt;10,"No",IF(C110&lt;-10,"No","Yes")))</f>
        <v>N/A</v>
      </c>
      <c r="E110" s="43">
        <v>105.25724801</v>
      </c>
      <c r="F110" s="11" t="str">
        <f>IF($B110="N/A","N/A",IF(E110&gt;10,"No",IF(E110&lt;-10,"No","Yes")))</f>
        <v>N/A</v>
      </c>
      <c r="G110" s="43">
        <v>115.92058874999999</v>
      </c>
      <c r="H110" s="11" t="str">
        <f>IF($B110="N/A","N/A",IF(G110&gt;10,"No",IF(G110&lt;-10,"No","Yes")))</f>
        <v>N/A</v>
      </c>
      <c r="I110" s="12">
        <v>1.768</v>
      </c>
      <c r="J110" s="12">
        <v>10.130000000000001</v>
      </c>
      <c r="K110" s="41" t="s">
        <v>736</v>
      </c>
      <c r="L110" s="9" t="str">
        <f t="shared" si="38"/>
        <v>Yes</v>
      </c>
    </row>
    <row r="111" spans="1:12" x14ac:dyDescent="0.25">
      <c r="A111" s="42" t="s">
        <v>1274</v>
      </c>
      <c r="B111" s="33" t="s">
        <v>213</v>
      </c>
      <c r="C111" s="43" t="s">
        <v>1744</v>
      </c>
      <c r="D111" s="11" t="str">
        <f>IF($B111="N/A","N/A",IF(C111&gt;10,"No",IF(C111&lt;-10,"No","Yes")))</f>
        <v>N/A</v>
      </c>
      <c r="E111" s="43" t="s">
        <v>1744</v>
      </c>
      <c r="F111" s="11" t="str">
        <f>IF($B111="N/A","N/A",IF(E111&gt;10,"No",IF(E111&lt;-10,"No","Yes")))</f>
        <v>N/A</v>
      </c>
      <c r="G111" s="43" t="s">
        <v>1744</v>
      </c>
      <c r="H111" s="11" t="str">
        <f>IF($B111="N/A","N/A",IF(G111&gt;10,"No",IF(G111&lt;-10,"No","Yes")))</f>
        <v>N/A</v>
      </c>
      <c r="I111" s="12" t="s">
        <v>1744</v>
      </c>
      <c r="J111" s="12" t="s">
        <v>1744</v>
      </c>
      <c r="K111" s="41" t="s">
        <v>736</v>
      </c>
      <c r="L111" s="9" t="str">
        <f t="shared" si="38"/>
        <v>N/A</v>
      </c>
    </row>
    <row r="112" spans="1:12" x14ac:dyDescent="0.25">
      <c r="A112" s="42" t="s">
        <v>325</v>
      </c>
      <c r="B112" s="41" t="s">
        <v>296</v>
      </c>
      <c r="C112" s="8">
        <v>95.919654597999994</v>
      </c>
      <c r="D112" s="11" t="str">
        <f>IF(OR($B112="N/A",$C112="N/A"),"N/A",IF(C112&gt;98,"Yes","No"))</f>
        <v>No</v>
      </c>
      <c r="E112" s="8">
        <v>96.574958886999994</v>
      </c>
      <c r="F112" s="11" t="str">
        <f>IF(OR($B112="N/A",$E112="N/A"),"N/A",IF(E112&gt;98,"Yes","No"))</f>
        <v>No</v>
      </c>
      <c r="G112" s="8">
        <v>98.585305641000005</v>
      </c>
      <c r="H112" s="11" t="str">
        <f t="shared" ref="H112:H115" si="39">IF($B112="N/A","N/A",IF(G112&gt;98,"Yes","No"))</f>
        <v>Yes</v>
      </c>
      <c r="I112" s="12">
        <v>0.68320000000000003</v>
      </c>
      <c r="J112" s="12">
        <v>2.0819999999999999</v>
      </c>
      <c r="K112" s="41" t="s">
        <v>736</v>
      </c>
      <c r="L112" s="9" t="str">
        <f>IF(J112="Div by 0", "N/A", IF(OR(J112="N/A",K112="N/A"),"N/A", IF(J112&gt;VALUE(MID(K112,1,2)), "No", IF(J112&lt;-1*VALUE(MID(K112,1,2)), "No", "Yes"))))</f>
        <v>Yes</v>
      </c>
    </row>
    <row r="113" spans="1:12" x14ac:dyDescent="0.25">
      <c r="A113" s="42" t="s">
        <v>459</v>
      </c>
      <c r="B113" s="41" t="s">
        <v>296</v>
      </c>
      <c r="C113" s="8">
        <v>99.746212463000006</v>
      </c>
      <c r="D113" s="11" t="str">
        <f t="shared" ref="D113:D115" si="40">IF(OR($B113="N/A",$C113="N/A"),"N/A",IF(C113&gt;98,"Yes","No"))</f>
        <v>Yes</v>
      </c>
      <c r="E113" s="8">
        <v>99.551708231999996</v>
      </c>
      <c r="F113" s="11" t="str">
        <f t="shared" ref="F113:F115" si="41">IF(OR($B113="N/A",$E113="N/A"),"N/A",IF(E113&gt;98,"Yes","No"))</f>
        <v>Yes</v>
      </c>
      <c r="G113" s="8">
        <v>99.470884608000006</v>
      </c>
      <c r="H113" s="11" t="str">
        <f t="shared" si="39"/>
        <v>Yes</v>
      </c>
      <c r="I113" s="12">
        <v>-0.19500000000000001</v>
      </c>
      <c r="J113" s="12">
        <v>-8.1000000000000003E-2</v>
      </c>
      <c r="K113" s="41" t="s">
        <v>736</v>
      </c>
      <c r="L113" s="9" t="str">
        <f t="shared" ref="L113:L115" si="42">IF(J113="Div by 0", "N/A", IF(OR(J113="N/A",K113="N/A"),"N/A", IF(J113&gt;VALUE(MID(K113,1,2)), "No", IF(J113&lt;-1*VALUE(MID(K113,1,2)), "No", "Yes"))))</f>
        <v>Yes</v>
      </c>
    </row>
    <row r="114" spans="1:12" x14ac:dyDescent="0.25">
      <c r="A114" s="42" t="s">
        <v>460</v>
      </c>
      <c r="B114" s="41" t="s">
        <v>296</v>
      </c>
      <c r="C114" s="8">
        <v>91.936791201999995</v>
      </c>
      <c r="D114" s="11" t="str">
        <f t="shared" si="40"/>
        <v>No</v>
      </c>
      <c r="E114" s="8">
        <v>94.593622547999999</v>
      </c>
      <c r="F114" s="11" t="str">
        <f t="shared" si="41"/>
        <v>No</v>
      </c>
      <c r="G114" s="8">
        <v>95.142469622999997</v>
      </c>
      <c r="H114" s="11" t="str">
        <f t="shared" si="39"/>
        <v>No</v>
      </c>
      <c r="I114" s="12">
        <v>2.89</v>
      </c>
      <c r="J114" s="12">
        <v>0.58020000000000005</v>
      </c>
      <c r="K114" s="41" t="s">
        <v>736</v>
      </c>
      <c r="L114" s="9" t="str">
        <f t="shared" si="42"/>
        <v>Yes</v>
      </c>
    </row>
    <row r="115" spans="1:12" x14ac:dyDescent="0.25">
      <c r="A115" s="42" t="s">
        <v>461</v>
      </c>
      <c r="B115" s="41" t="s">
        <v>296</v>
      </c>
      <c r="C115" s="8" t="s">
        <v>1744</v>
      </c>
      <c r="D115" s="11" t="str">
        <f t="shared" si="40"/>
        <v>Yes</v>
      </c>
      <c r="E115" s="8" t="s">
        <v>1744</v>
      </c>
      <c r="F115" s="11" t="str">
        <f t="shared" si="41"/>
        <v>Yes</v>
      </c>
      <c r="G115" s="8" t="s">
        <v>1744</v>
      </c>
      <c r="H115" s="11" t="str">
        <f t="shared" si="39"/>
        <v>Yes</v>
      </c>
      <c r="I115" s="12" t="s">
        <v>1744</v>
      </c>
      <c r="J115" s="12" t="s">
        <v>1744</v>
      </c>
      <c r="K115" s="41" t="s">
        <v>736</v>
      </c>
      <c r="L115" s="9" t="str">
        <f t="shared" si="42"/>
        <v>N/A</v>
      </c>
    </row>
    <row r="116" spans="1:12" x14ac:dyDescent="0.25">
      <c r="A116" s="3" t="s">
        <v>462</v>
      </c>
      <c r="B116" s="41" t="s">
        <v>213</v>
      </c>
      <c r="C116" s="1">
        <v>2189447</v>
      </c>
      <c r="D116" s="11" t="str">
        <f>IF($B116="N/A","N/A",IF(C116&gt;10,"No",IF(C116&lt;-10,"No","Yes")))</f>
        <v>N/A</v>
      </c>
      <c r="E116" s="1">
        <v>2137405</v>
      </c>
      <c r="F116" s="11" t="str">
        <f>IF($B116="N/A","N/A",IF(E116&gt;10,"No",IF(E116&lt;-10,"No","Yes")))</f>
        <v>N/A</v>
      </c>
      <c r="G116" s="1">
        <v>2142795</v>
      </c>
      <c r="H116" s="11" t="str">
        <f>IF($B116="N/A","N/A",IF(G116&gt;10,"No",IF(G116&lt;-10,"No","Yes")))</f>
        <v>N/A</v>
      </c>
      <c r="I116" s="12">
        <v>-2.38</v>
      </c>
      <c r="J116" s="12">
        <v>0.25219999999999998</v>
      </c>
      <c r="K116" s="41" t="s">
        <v>736</v>
      </c>
      <c r="L116" s="9" t="str">
        <f>IF(J116="Div by 0", "N/A", IF(OR(J116="N/A",K116="N/A"),"N/A", IF(J116&gt;VALUE(MID(K116,1,2)), "No", IF(J116&lt;-1*VALUE(MID(K116,1,2)), "No", "Yes"))))</f>
        <v>Yes</v>
      </c>
    </row>
    <row r="117" spans="1:12" x14ac:dyDescent="0.25">
      <c r="A117" s="3" t="s">
        <v>211</v>
      </c>
      <c r="B117" s="41" t="s">
        <v>213</v>
      </c>
      <c r="C117" s="8">
        <v>68.848024181</v>
      </c>
      <c r="D117" s="11" t="str">
        <f>IF($B117="N/A","N/A",IF(C117&gt;10,"No",IF(C117&lt;-10,"No","Yes")))</f>
        <v>N/A</v>
      </c>
      <c r="E117" s="8">
        <v>69.654277031999996</v>
      </c>
      <c r="F117" s="11" t="str">
        <f>IF($B117="N/A","N/A",IF(E117&gt;10,"No",IF(E117&lt;-10,"No","Yes")))</f>
        <v>N/A</v>
      </c>
      <c r="G117" s="8">
        <v>71.540301334999995</v>
      </c>
      <c r="H117" s="11" t="str">
        <f>IF($B117="N/A","N/A",IF(G117&gt;10,"No",IF(G117&lt;-10,"No","Yes")))</f>
        <v>N/A</v>
      </c>
      <c r="I117" s="12">
        <v>1.171</v>
      </c>
      <c r="J117" s="12">
        <v>2.7080000000000002</v>
      </c>
      <c r="K117" s="41" t="s">
        <v>736</v>
      </c>
      <c r="L117" s="9" t="str">
        <f>IF(J117="Div by 0", "N/A", IF(OR(J117="N/A",K117="N/A"),"N/A", IF(J117&gt;VALUE(MID(K117,1,2)), "No", IF(J117&lt;-1*VALUE(MID(K117,1,2)), "No", "Yes"))))</f>
        <v>Yes</v>
      </c>
    </row>
    <row r="118" spans="1:12" x14ac:dyDescent="0.25">
      <c r="A118" s="4" t="s">
        <v>1613</v>
      </c>
      <c r="B118" s="41" t="s">
        <v>213</v>
      </c>
      <c r="C118" s="14">
        <v>1099584676</v>
      </c>
      <c r="D118" s="11" t="str">
        <f>IF($B118="N/A","N/A",IF(C118&gt;10,"No",IF(C118&lt;-10,"No","Yes")))</f>
        <v>N/A</v>
      </c>
      <c r="E118" s="14">
        <v>1034718553</v>
      </c>
      <c r="F118" s="11" t="str">
        <f>IF($B118="N/A","N/A",IF(E118&gt;10,"No",IF(E118&lt;-10,"No","Yes")))</f>
        <v>N/A</v>
      </c>
      <c r="G118" s="14">
        <v>1071397845</v>
      </c>
      <c r="H118" s="11" t="str">
        <f>IF($B118="N/A","N/A",IF(G118&gt;10,"No",IF(G118&lt;-10,"No","Yes")))</f>
        <v>N/A</v>
      </c>
      <c r="I118" s="12">
        <v>-5.9</v>
      </c>
      <c r="J118" s="12">
        <v>3.5449999999999999</v>
      </c>
      <c r="K118" s="41" t="s">
        <v>736</v>
      </c>
      <c r="L118" s="9" t="str">
        <f>IF(J118="Div by 0", "N/A", IF(K118="N/A","N/A", IF(J118&gt;VALUE(MID(K118,1,2)), "No", IF(J118&lt;-1*VALUE(MID(K118,1,2)), "No", "Yes"))))</f>
        <v>Yes</v>
      </c>
    </row>
    <row r="119" spans="1:12" x14ac:dyDescent="0.25">
      <c r="A119" s="4" t="s">
        <v>1614</v>
      </c>
      <c r="B119" s="41" t="s">
        <v>213</v>
      </c>
      <c r="C119" s="14">
        <v>3829428822</v>
      </c>
      <c r="D119" s="11" t="str">
        <f>IF($B119="N/A","N/A",IF(C119&gt;10,"No",IF(C119&lt;-10,"No","Yes")))</f>
        <v>N/A</v>
      </c>
      <c r="E119" s="14">
        <v>3669221597</v>
      </c>
      <c r="F119" s="11" t="str">
        <f>IF($B119="N/A","N/A",IF(E119&gt;10,"No",IF(E119&lt;-10,"No","Yes")))</f>
        <v>N/A</v>
      </c>
      <c r="G119" s="14">
        <v>3447103669</v>
      </c>
      <c r="H119" s="11" t="str">
        <f>IF($B119="N/A","N/A",IF(G119&gt;10,"No",IF(G119&lt;-10,"No","Yes")))</f>
        <v>N/A</v>
      </c>
      <c r="I119" s="12">
        <v>-4.18</v>
      </c>
      <c r="J119" s="12">
        <v>-6.05</v>
      </c>
      <c r="K119" s="41" t="s">
        <v>736</v>
      </c>
      <c r="L119" s="9" t="str">
        <f>IF(J119="Div by 0", "N/A", IF(K119="N/A","N/A", IF(J119&gt;VALUE(MID(K119,1,2)), "No", IF(J119&lt;-1*VALUE(MID(K119,1,2)), "No", "Yes"))))</f>
        <v>Yes</v>
      </c>
    </row>
    <row r="120" spans="1:12" x14ac:dyDescent="0.25">
      <c r="A120" s="4" t="s">
        <v>1615</v>
      </c>
      <c r="B120" s="41" t="s">
        <v>213</v>
      </c>
      <c r="C120" s="1">
        <v>516394</v>
      </c>
      <c r="D120" s="11" t="str">
        <f>IF($B120="N/A","N/A",IF(C120&gt;10,"No",IF(C120&lt;-10,"No","Yes")))</f>
        <v>N/A</v>
      </c>
      <c r="E120" s="1">
        <v>504986</v>
      </c>
      <c r="F120" s="11" t="str">
        <f>IF($B120="N/A","N/A",IF(E120&gt;10,"No",IF(E120&lt;-10,"No","Yes")))</f>
        <v>N/A</v>
      </c>
      <c r="G120" s="1">
        <v>469625</v>
      </c>
      <c r="H120" s="11" t="str">
        <f>IF($B120="N/A","N/A",IF(G120&gt;10,"No",IF(G120&lt;-10,"No","Yes")))</f>
        <v>N/A</v>
      </c>
      <c r="I120" s="12">
        <v>-2.21</v>
      </c>
      <c r="J120" s="12">
        <v>-7</v>
      </c>
      <c r="K120" s="41" t="s">
        <v>736</v>
      </c>
      <c r="L120" s="9" t="str">
        <f>IF(J120="Div by 0", "N/A", IF(K120="N/A","N/A", IF(J120&gt;VALUE(MID(K120,1,2)), "No", IF(J120&lt;-1*VALUE(MID(K120,1,2)), "No", "Yes"))))</f>
        <v>Yes</v>
      </c>
    </row>
    <row r="121" spans="1:12" x14ac:dyDescent="0.25">
      <c r="A121" s="4" t="s">
        <v>1616</v>
      </c>
      <c r="B121" s="5" t="s">
        <v>213</v>
      </c>
      <c r="C121" s="1">
        <v>118962</v>
      </c>
      <c r="D121" s="9" t="str">
        <f t="shared" ref="D121:H134" si="43">IF($B121="N/A","N/A",IF(C121&lt;0,"No","Yes"))</f>
        <v>N/A</v>
      </c>
      <c r="E121" s="1">
        <v>116435</v>
      </c>
      <c r="F121" s="9" t="str">
        <f t="shared" si="43"/>
        <v>N/A</v>
      </c>
      <c r="G121" s="1">
        <v>113744</v>
      </c>
      <c r="H121" s="9" t="str">
        <f t="shared" si="43"/>
        <v>N/A</v>
      </c>
      <c r="I121" s="12">
        <v>-2.12</v>
      </c>
      <c r="J121" s="12">
        <v>-2.31</v>
      </c>
      <c r="K121" s="5" t="s">
        <v>736</v>
      </c>
      <c r="L121" s="9" t="str">
        <f t="shared" ref="L121:L142" si="44">IF(J121="Div by 0", "N/A", IF(OR(J121="N/A",K121="N/A"),"N/A", IF(J121&gt;VALUE(MID(K121,1,2)), "No", IF(J121&lt;-1*VALUE(MID(K121,1,2)), "No", "Yes"))))</f>
        <v>Yes</v>
      </c>
    </row>
    <row r="122" spans="1:12" x14ac:dyDescent="0.25">
      <c r="A122" s="4" t="s">
        <v>1617</v>
      </c>
      <c r="B122" s="5" t="s">
        <v>213</v>
      </c>
      <c r="C122" s="1">
        <v>162960</v>
      </c>
      <c r="D122" s="9" t="str">
        <f t="shared" si="43"/>
        <v>N/A</v>
      </c>
      <c r="E122" s="1">
        <v>154336</v>
      </c>
      <c r="F122" s="9" t="str">
        <f t="shared" si="43"/>
        <v>N/A</v>
      </c>
      <c r="G122" s="1">
        <v>139606</v>
      </c>
      <c r="H122" s="9" t="str">
        <f t="shared" si="43"/>
        <v>N/A</v>
      </c>
      <c r="I122" s="12">
        <v>-5.29</v>
      </c>
      <c r="J122" s="12">
        <v>-9.5399999999999991</v>
      </c>
      <c r="K122" s="5" t="s">
        <v>736</v>
      </c>
      <c r="L122" s="9" t="str">
        <f t="shared" si="44"/>
        <v>Yes</v>
      </c>
    </row>
    <row r="123" spans="1:12" x14ac:dyDescent="0.25">
      <c r="A123" s="4" t="s">
        <v>1618</v>
      </c>
      <c r="B123" s="5" t="s">
        <v>213</v>
      </c>
      <c r="C123" s="1">
        <v>146198</v>
      </c>
      <c r="D123" s="9" t="str">
        <f t="shared" si="43"/>
        <v>N/A</v>
      </c>
      <c r="E123" s="1">
        <v>150943</v>
      </c>
      <c r="F123" s="9" t="str">
        <f t="shared" si="43"/>
        <v>N/A</v>
      </c>
      <c r="G123" s="1">
        <v>139143</v>
      </c>
      <c r="H123" s="9" t="str">
        <f t="shared" si="43"/>
        <v>N/A</v>
      </c>
      <c r="I123" s="12">
        <v>3.246</v>
      </c>
      <c r="J123" s="12">
        <v>-7.82</v>
      </c>
      <c r="K123" s="5" t="s">
        <v>736</v>
      </c>
      <c r="L123" s="9" t="str">
        <f t="shared" si="44"/>
        <v>Yes</v>
      </c>
    </row>
    <row r="124" spans="1:12" x14ac:dyDescent="0.25">
      <c r="A124" s="4" t="s">
        <v>1619</v>
      </c>
      <c r="B124" s="5" t="s">
        <v>213</v>
      </c>
      <c r="C124" s="1">
        <v>88274</v>
      </c>
      <c r="D124" s="9" t="str">
        <f t="shared" si="43"/>
        <v>N/A</v>
      </c>
      <c r="E124" s="1">
        <v>83272</v>
      </c>
      <c r="F124" s="9" t="str">
        <f t="shared" si="43"/>
        <v>N/A</v>
      </c>
      <c r="G124" s="1">
        <v>77132</v>
      </c>
      <c r="H124" s="9" t="str">
        <f t="shared" si="43"/>
        <v>N/A</v>
      </c>
      <c r="I124" s="12">
        <v>-5.67</v>
      </c>
      <c r="J124" s="12">
        <v>-7.37</v>
      </c>
      <c r="K124" s="5" t="s">
        <v>736</v>
      </c>
      <c r="L124" s="9" t="str">
        <f t="shared" si="44"/>
        <v>Yes</v>
      </c>
    </row>
    <row r="125" spans="1:12" x14ac:dyDescent="0.25">
      <c r="A125" s="2" t="s">
        <v>1620</v>
      </c>
      <c r="B125" s="5" t="s">
        <v>213</v>
      </c>
      <c r="C125" s="13">
        <v>23.351926760000001</v>
      </c>
      <c r="D125" s="9" t="str">
        <f t="shared" si="43"/>
        <v>N/A</v>
      </c>
      <c r="E125" s="13">
        <v>23.430898277000001</v>
      </c>
      <c r="F125" s="9" t="str">
        <f t="shared" si="43"/>
        <v>N/A</v>
      </c>
      <c r="G125" s="13">
        <v>21.794497553999999</v>
      </c>
      <c r="H125" s="9" t="str">
        <f t="shared" si="43"/>
        <v>N/A</v>
      </c>
      <c r="I125" s="12">
        <v>0.3382</v>
      </c>
      <c r="J125" s="12">
        <v>-6.98</v>
      </c>
      <c r="K125" s="41" t="s">
        <v>736</v>
      </c>
      <c r="L125" s="9" t="str">
        <f>IF(J125="Div by 0", "N/A", IF(OR(J125="N/A",K125="N/A"),"N/A", IF(J125&gt;VALUE(MID(K125,1,2)), "No", IF(J125&lt;-1*VALUE(MID(K125,1,2)), "No", "Yes"))))</f>
        <v>Yes</v>
      </c>
    </row>
    <row r="126" spans="1:12" ht="25" x14ac:dyDescent="0.25">
      <c r="A126" s="2" t="s">
        <v>1621</v>
      </c>
      <c r="B126" s="5" t="s">
        <v>213</v>
      </c>
      <c r="C126" s="13">
        <v>89.394030478999994</v>
      </c>
      <c r="D126" s="9" t="str">
        <f t="shared" si="43"/>
        <v>N/A</v>
      </c>
      <c r="E126" s="13">
        <v>85.586910020999994</v>
      </c>
      <c r="F126" s="9" t="str">
        <f t="shared" si="43"/>
        <v>N/A</v>
      </c>
      <c r="G126" s="13">
        <v>82.943690113000002</v>
      </c>
      <c r="H126" s="9" t="str">
        <f t="shared" si="43"/>
        <v>N/A</v>
      </c>
      <c r="I126" s="12">
        <v>-4.26</v>
      </c>
      <c r="J126" s="12">
        <v>-3.09</v>
      </c>
      <c r="K126" s="5" t="s">
        <v>736</v>
      </c>
      <c r="L126" s="9" t="str">
        <f t="shared" ref="L126:L129" si="45">IF(J126="Div by 0", "N/A", IF(OR(J126="N/A",K126="N/A"),"N/A", IF(J126&gt;VALUE(MID(K126,1,2)), "No", IF(J126&lt;-1*VALUE(MID(K126,1,2)), "No", "Yes"))))</f>
        <v>Yes</v>
      </c>
    </row>
    <row r="127" spans="1:12" ht="25" x14ac:dyDescent="0.25">
      <c r="A127" s="2" t="s">
        <v>1622</v>
      </c>
      <c r="B127" s="5" t="s">
        <v>213</v>
      </c>
      <c r="C127" s="13">
        <v>44.046576498</v>
      </c>
      <c r="D127" s="9" t="str">
        <f t="shared" si="43"/>
        <v>N/A</v>
      </c>
      <c r="E127" s="13">
        <v>40.869201396000001</v>
      </c>
      <c r="F127" s="9" t="str">
        <f t="shared" si="43"/>
        <v>N/A</v>
      </c>
      <c r="G127" s="13">
        <v>36.841383022999999</v>
      </c>
      <c r="H127" s="9" t="str">
        <f t="shared" si="43"/>
        <v>N/A</v>
      </c>
      <c r="I127" s="12">
        <v>-7.21</v>
      </c>
      <c r="J127" s="12">
        <v>-9.86</v>
      </c>
      <c r="K127" s="5" t="s">
        <v>736</v>
      </c>
      <c r="L127" s="9" t="str">
        <f t="shared" si="45"/>
        <v>Yes</v>
      </c>
    </row>
    <row r="128" spans="1:12" ht="25" x14ac:dyDescent="0.25">
      <c r="A128" s="2" t="s">
        <v>1623</v>
      </c>
      <c r="B128" s="5" t="s">
        <v>213</v>
      </c>
      <c r="C128" s="13">
        <v>12.380962866000001</v>
      </c>
      <c r="D128" s="9" t="str">
        <f t="shared" si="43"/>
        <v>N/A</v>
      </c>
      <c r="E128" s="13">
        <v>12.956091448</v>
      </c>
      <c r="F128" s="9" t="str">
        <f t="shared" si="43"/>
        <v>N/A</v>
      </c>
      <c r="G128" s="13">
        <v>12.128510276</v>
      </c>
      <c r="H128" s="9" t="str">
        <f t="shared" si="43"/>
        <v>N/A</v>
      </c>
      <c r="I128" s="12">
        <v>4.6449999999999996</v>
      </c>
      <c r="J128" s="12">
        <v>-6.39</v>
      </c>
      <c r="K128" s="5" t="s">
        <v>736</v>
      </c>
      <c r="L128" s="9" t="str">
        <f t="shared" si="45"/>
        <v>Yes</v>
      </c>
    </row>
    <row r="129" spans="1:12" ht="25" x14ac:dyDescent="0.25">
      <c r="A129" s="2" t="s">
        <v>1624</v>
      </c>
      <c r="B129" s="5" t="s">
        <v>213</v>
      </c>
      <c r="C129" s="13">
        <v>16.735105539999999</v>
      </c>
      <c r="D129" s="9" t="str">
        <f t="shared" si="43"/>
        <v>N/A</v>
      </c>
      <c r="E129" s="13">
        <v>17.475687404999999</v>
      </c>
      <c r="F129" s="9" t="str">
        <f t="shared" si="43"/>
        <v>N/A</v>
      </c>
      <c r="G129" s="13">
        <v>15.693950468000001</v>
      </c>
      <c r="H129" s="9" t="str">
        <f t="shared" si="43"/>
        <v>N/A</v>
      </c>
      <c r="I129" s="12">
        <v>4.4249999999999998</v>
      </c>
      <c r="J129" s="12">
        <v>-10.199999999999999</v>
      </c>
      <c r="K129" s="5" t="s">
        <v>736</v>
      </c>
      <c r="L129" s="9" t="str">
        <f t="shared" si="45"/>
        <v>Yes</v>
      </c>
    </row>
    <row r="130" spans="1:12" ht="25" x14ac:dyDescent="0.25">
      <c r="A130" s="2" t="s">
        <v>1625</v>
      </c>
      <c r="B130" s="5" t="s">
        <v>213</v>
      </c>
      <c r="C130" s="13">
        <v>17.196365566000001</v>
      </c>
      <c r="D130" s="9" t="str">
        <f t="shared" si="43"/>
        <v>N/A</v>
      </c>
      <c r="E130" s="13">
        <v>17.614151678999999</v>
      </c>
      <c r="F130" s="9" t="str">
        <f t="shared" si="43"/>
        <v>N/A</v>
      </c>
      <c r="G130" s="13">
        <v>20.323662497000001</v>
      </c>
      <c r="H130" s="9" t="str">
        <f t="shared" si="43"/>
        <v>N/A</v>
      </c>
      <c r="I130" s="12">
        <v>2.4300000000000002</v>
      </c>
      <c r="J130" s="12">
        <v>15.38</v>
      </c>
      <c r="K130" s="41" t="s">
        <v>736</v>
      </c>
      <c r="L130" s="9" t="str">
        <f>IF(J130="Div by 0", "N/A", IF(OR(J130="N/A",K130="N/A"),"N/A", IF(J130&gt;VALUE(MID(K130,1,2)), "No", IF(J130&lt;-1*VALUE(MID(K130,1,2)), "No", "Yes"))))</f>
        <v>Yes</v>
      </c>
    </row>
    <row r="131" spans="1:12" ht="25" x14ac:dyDescent="0.25">
      <c r="A131" s="2" t="s">
        <v>1626</v>
      </c>
      <c r="B131" s="5" t="s">
        <v>213</v>
      </c>
      <c r="C131" s="13">
        <v>6.7307207344000002</v>
      </c>
      <c r="D131" s="9" t="str">
        <f t="shared" si="43"/>
        <v>N/A</v>
      </c>
      <c r="E131" s="13">
        <v>7.1962897754000004</v>
      </c>
      <c r="F131" s="9" t="str">
        <f t="shared" si="43"/>
        <v>N/A</v>
      </c>
      <c r="G131" s="13">
        <v>12.792762695</v>
      </c>
      <c r="H131" s="9" t="str">
        <f t="shared" si="43"/>
        <v>N/A</v>
      </c>
      <c r="I131" s="12">
        <v>6.9169999999999998</v>
      </c>
      <c r="J131" s="12">
        <v>77.77</v>
      </c>
      <c r="K131" s="5" t="s">
        <v>736</v>
      </c>
      <c r="L131" s="9" t="str">
        <f t="shared" si="44"/>
        <v>No</v>
      </c>
    </row>
    <row r="132" spans="1:12" ht="25" x14ac:dyDescent="0.25">
      <c r="A132" s="2" t="s">
        <v>494</v>
      </c>
      <c r="B132" s="5" t="s">
        <v>213</v>
      </c>
      <c r="C132" s="13">
        <v>27.769391261999999</v>
      </c>
      <c r="D132" s="9" t="str">
        <f t="shared" si="43"/>
        <v>N/A</v>
      </c>
      <c r="E132" s="13">
        <v>28.449616421000002</v>
      </c>
      <c r="F132" s="9" t="str">
        <f t="shared" si="43"/>
        <v>N/A</v>
      </c>
      <c r="G132" s="13">
        <v>30.694955803999999</v>
      </c>
      <c r="H132" s="9" t="str">
        <f t="shared" si="43"/>
        <v>N/A</v>
      </c>
      <c r="I132" s="12">
        <v>2.4500000000000002</v>
      </c>
      <c r="J132" s="12">
        <v>7.8920000000000003</v>
      </c>
      <c r="K132" s="5" t="s">
        <v>736</v>
      </c>
      <c r="L132" s="9" t="str">
        <f t="shared" si="44"/>
        <v>Yes</v>
      </c>
    </row>
    <row r="133" spans="1:12" ht="25" x14ac:dyDescent="0.25">
      <c r="A133" s="2" t="s">
        <v>495</v>
      </c>
      <c r="B133" s="5" t="s">
        <v>213</v>
      </c>
      <c r="C133" s="13">
        <v>18.801214791</v>
      </c>
      <c r="D133" s="9" t="str">
        <f t="shared" si="43"/>
        <v>N/A</v>
      </c>
      <c r="E133" s="13">
        <v>19.156900286999999</v>
      </c>
      <c r="F133" s="9" t="str">
        <f t="shared" si="43"/>
        <v>N/A</v>
      </c>
      <c r="G133" s="13">
        <v>21.636014747000001</v>
      </c>
      <c r="H133" s="9" t="str">
        <f t="shared" si="43"/>
        <v>N/A</v>
      </c>
      <c r="I133" s="12">
        <v>1.8919999999999999</v>
      </c>
      <c r="J133" s="12">
        <v>12.94</v>
      </c>
      <c r="K133" s="5" t="s">
        <v>736</v>
      </c>
      <c r="L133" s="9" t="str">
        <f t="shared" si="44"/>
        <v>Yes</v>
      </c>
    </row>
    <row r="134" spans="1:12" ht="25" x14ac:dyDescent="0.25">
      <c r="A134" s="2" t="s">
        <v>496</v>
      </c>
      <c r="B134" s="5" t="s">
        <v>213</v>
      </c>
      <c r="C134" s="13">
        <v>9.1238643315000001</v>
      </c>
      <c r="D134" s="9" t="str">
        <f t="shared" si="43"/>
        <v>N/A</v>
      </c>
      <c r="E134" s="13">
        <v>9.3020463060999994</v>
      </c>
      <c r="F134" s="9" t="str">
        <f t="shared" si="43"/>
        <v>N/A</v>
      </c>
      <c r="G134" s="13">
        <v>10.290151947</v>
      </c>
      <c r="H134" s="9" t="str">
        <f t="shared" si="43"/>
        <v>N/A</v>
      </c>
      <c r="I134" s="12">
        <v>1.9530000000000001</v>
      </c>
      <c r="J134" s="12">
        <v>10.62</v>
      </c>
      <c r="K134" s="5" t="s">
        <v>736</v>
      </c>
      <c r="L134" s="9" t="str">
        <f t="shared" si="44"/>
        <v>Yes</v>
      </c>
    </row>
    <row r="135" spans="1:12" ht="25" x14ac:dyDescent="0.25">
      <c r="A135" s="2" t="s">
        <v>497</v>
      </c>
      <c r="B135" s="33" t="s">
        <v>213</v>
      </c>
      <c r="C135" s="13">
        <v>4.1437352099</v>
      </c>
      <c r="D135" s="11" t="str">
        <f t="shared" ref="D135:D141" si="46">IF($B135="N/A","N/A",IF(C135&gt;10,"No",IF(C135&lt;-10,"No","Yes")))</f>
        <v>N/A</v>
      </c>
      <c r="E135" s="13">
        <v>4.5866618083999997</v>
      </c>
      <c r="F135" s="11" t="str">
        <f t="shared" ref="F135:F141" si="47">IF($B135="N/A","N/A",IF(E135&gt;10,"No",IF(E135&lt;-10,"No","Yes")))</f>
        <v>N/A</v>
      </c>
      <c r="G135" s="13">
        <v>5.4175139739000002</v>
      </c>
      <c r="H135" s="11" t="str">
        <f t="shared" ref="H135:H141" si="48">IF($B135="N/A","N/A",IF(G135&gt;10,"No",IF(G135&lt;-10,"No","Yes")))</f>
        <v>N/A</v>
      </c>
      <c r="I135" s="12">
        <v>10.69</v>
      </c>
      <c r="J135" s="12">
        <v>18.11</v>
      </c>
      <c r="K135" s="5" t="s">
        <v>736</v>
      </c>
      <c r="L135" s="9" t="str">
        <f t="shared" si="44"/>
        <v>Yes</v>
      </c>
    </row>
    <row r="136" spans="1:12" ht="25" x14ac:dyDescent="0.25">
      <c r="A136" s="2" t="s">
        <v>498</v>
      </c>
      <c r="B136" s="33" t="s">
        <v>213</v>
      </c>
      <c r="C136" s="13">
        <v>2.36253713E-2</v>
      </c>
      <c r="D136" s="11" t="str">
        <f t="shared" si="46"/>
        <v>N/A</v>
      </c>
      <c r="E136" s="13">
        <v>1.1881517499999999E-2</v>
      </c>
      <c r="F136" s="11" t="str">
        <f t="shared" si="47"/>
        <v>N/A</v>
      </c>
      <c r="G136" s="13">
        <v>5.5363321999999998E-3</v>
      </c>
      <c r="H136" s="11" t="str">
        <f t="shared" si="48"/>
        <v>N/A</v>
      </c>
      <c r="I136" s="12">
        <v>-49.7</v>
      </c>
      <c r="J136" s="12">
        <v>-53.4</v>
      </c>
      <c r="K136" s="5" t="s">
        <v>736</v>
      </c>
      <c r="L136" s="9" t="str">
        <f t="shared" si="44"/>
        <v>No</v>
      </c>
    </row>
    <row r="137" spans="1:12" ht="25" x14ac:dyDescent="0.25">
      <c r="A137" s="2" t="s">
        <v>499</v>
      </c>
      <c r="B137" s="33" t="s">
        <v>213</v>
      </c>
      <c r="C137" s="13">
        <v>0.6237485331</v>
      </c>
      <c r="D137" s="11" t="str">
        <f t="shared" si="46"/>
        <v>N/A</v>
      </c>
      <c r="E137" s="13">
        <v>0.34159362830000001</v>
      </c>
      <c r="F137" s="11" t="str">
        <f t="shared" si="47"/>
        <v>N/A</v>
      </c>
      <c r="G137" s="13">
        <v>0.29811019430000002</v>
      </c>
      <c r="H137" s="11" t="str">
        <f t="shared" si="48"/>
        <v>N/A</v>
      </c>
      <c r="I137" s="12">
        <v>-45.2</v>
      </c>
      <c r="J137" s="12">
        <v>-12.7</v>
      </c>
      <c r="K137" s="5" t="s">
        <v>736</v>
      </c>
      <c r="L137" s="9" t="str">
        <f t="shared" si="44"/>
        <v>Yes</v>
      </c>
    </row>
    <row r="138" spans="1:12" ht="25" x14ac:dyDescent="0.25">
      <c r="A138" s="2" t="s">
        <v>500</v>
      </c>
      <c r="B138" s="33" t="s">
        <v>213</v>
      </c>
      <c r="C138" s="13">
        <v>1.6109792135000001</v>
      </c>
      <c r="D138" s="11" t="str">
        <f t="shared" si="46"/>
        <v>N/A</v>
      </c>
      <c r="E138" s="13">
        <v>1.8370806318999999</v>
      </c>
      <c r="F138" s="11" t="str">
        <f t="shared" si="47"/>
        <v>N/A</v>
      </c>
      <c r="G138" s="13">
        <v>2.1836571732999999</v>
      </c>
      <c r="H138" s="11" t="str">
        <f t="shared" si="48"/>
        <v>N/A</v>
      </c>
      <c r="I138" s="12">
        <v>14.04</v>
      </c>
      <c r="J138" s="12">
        <v>18.87</v>
      </c>
      <c r="K138" s="5" t="s">
        <v>736</v>
      </c>
      <c r="L138" s="9" t="str">
        <f t="shared" si="44"/>
        <v>Yes</v>
      </c>
    </row>
    <row r="139" spans="1:12" ht="25" x14ac:dyDescent="0.25">
      <c r="A139" s="2" t="s">
        <v>501</v>
      </c>
      <c r="B139" s="33" t="s">
        <v>213</v>
      </c>
      <c r="C139" s="13">
        <v>2.0902644105000001</v>
      </c>
      <c r="D139" s="11" t="str">
        <f t="shared" si="46"/>
        <v>N/A</v>
      </c>
      <c r="E139" s="13">
        <v>2.0398585307000001</v>
      </c>
      <c r="F139" s="11" t="str">
        <f t="shared" si="47"/>
        <v>N/A</v>
      </c>
      <c r="G139" s="13">
        <v>2.0848549374999998</v>
      </c>
      <c r="H139" s="11" t="str">
        <f t="shared" si="48"/>
        <v>N/A</v>
      </c>
      <c r="I139" s="12">
        <v>-2.41</v>
      </c>
      <c r="J139" s="12">
        <v>2.206</v>
      </c>
      <c r="K139" s="5" t="s">
        <v>736</v>
      </c>
      <c r="L139" s="9" t="str">
        <f t="shared" si="44"/>
        <v>Yes</v>
      </c>
    </row>
    <row r="140" spans="1:12" ht="25" x14ac:dyDescent="0.25">
      <c r="A140" s="2" t="s">
        <v>502</v>
      </c>
      <c r="B140" s="33" t="s">
        <v>213</v>
      </c>
      <c r="C140" s="13">
        <v>9.5022405373000005</v>
      </c>
      <c r="D140" s="11" t="str">
        <f t="shared" si="46"/>
        <v>N/A</v>
      </c>
      <c r="E140" s="13">
        <v>9.4129342200000004</v>
      </c>
      <c r="F140" s="11" t="str">
        <f t="shared" si="47"/>
        <v>N/A</v>
      </c>
      <c r="G140" s="13">
        <v>10.708969923</v>
      </c>
      <c r="H140" s="11" t="str">
        <f t="shared" si="48"/>
        <v>N/A</v>
      </c>
      <c r="I140" s="12">
        <v>-0.94</v>
      </c>
      <c r="J140" s="12">
        <v>13.77</v>
      </c>
      <c r="K140" s="5" t="s">
        <v>736</v>
      </c>
      <c r="L140" s="9" t="str">
        <f t="shared" si="44"/>
        <v>Yes</v>
      </c>
    </row>
    <row r="141" spans="1:12" ht="25" x14ac:dyDescent="0.25">
      <c r="A141" s="2" t="s">
        <v>503</v>
      </c>
      <c r="B141" s="33" t="s">
        <v>213</v>
      </c>
      <c r="C141" s="13">
        <v>0</v>
      </c>
      <c r="D141" s="11" t="str">
        <f t="shared" si="46"/>
        <v>N/A</v>
      </c>
      <c r="E141" s="13">
        <v>0</v>
      </c>
      <c r="F141" s="11" t="str">
        <f t="shared" si="47"/>
        <v>N/A</v>
      </c>
      <c r="G141" s="13">
        <v>0</v>
      </c>
      <c r="H141" s="11" t="str">
        <f t="shared" si="48"/>
        <v>N/A</v>
      </c>
      <c r="I141" s="12" t="s">
        <v>1744</v>
      </c>
      <c r="J141" s="12" t="s">
        <v>1744</v>
      </c>
      <c r="K141" s="5" t="s">
        <v>736</v>
      </c>
      <c r="L141" s="9" t="str">
        <f t="shared" si="44"/>
        <v>N/A</v>
      </c>
    </row>
    <row r="142" spans="1:12" ht="25" x14ac:dyDescent="0.25">
      <c r="A142" s="2" t="s">
        <v>504</v>
      </c>
      <c r="B142" s="33" t="s">
        <v>213</v>
      </c>
      <c r="C142" s="13">
        <v>20.758568069999999</v>
      </c>
      <c r="D142" s="9" t="str">
        <f t="shared" ref="D142" si="49">IF($B142="N/A","N/A",IF(C142&lt;0,"No","Yes"))</f>
        <v>N/A</v>
      </c>
      <c r="E142" s="13">
        <v>19.957781008000001</v>
      </c>
      <c r="F142" s="9" t="str">
        <f t="shared" ref="F142" si="50">IF($B142="N/A","N/A",IF(E142&lt;0,"No","Yes"))</f>
        <v>N/A</v>
      </c>
      <c r="G142" s="13">
        <v>27.402714931999999</v>
      </c>
      <c r="H142" s="9" t="str">
        <f t="shared" ref="H142" si="51">IF($B142="N/A","N/A",IF(G142&lt;0,"No","Yes"))</f>
        <v>N/A</v>
      </c>
      <c r="I142" s="12">
        <v>-3.86</v>
      </c>
      <c r="J142" s="12">
        <v>37.299999999999997</v>
      </c>
      <c r="K142" s="5" t="s">
        <v>736</v>
      </c>
      <c r="L142" s="9" t="str">
        <f t="shared" si="44"/>
        <v>No</v>
      </c>
    </row>
    <row r="143" spans="1:12" x14ac:dyDescent="0.25">
      <c r="A143" s="3" t="s">
        <v>733</v>
      </c>
      <c r="B143" s="33" t="s">
        <v>213</v>
      </c>
      <c r="C143" s="14">
        <v>0</v>
      </c>
      <c r="D143" s="11" t="str">
        <f>IF($B143="N/A","N/A",IF(C143&gt;10,"No",IF(C143&lt;-10,"No","Yes")))</f>
        <v>N/A</v>
      </c>
      <c r="E143" s="14">
        <v>0</v>
      </c>
      <c r="F143" s="11" t="str">
        <f>IF($B143="N/A","N/A",IF(E143&gt;10,"No",IF(E143&lt;-10,"No","Yes")))</f>
        <v>N/A</v>
      </c>
      <c r="G143" s="14">
        <v>0</v>
      </c>
      <c r="H143" s="11" t="str">
        <f>IF($B143="N/A","N/A",IF(G143&gt;10,"No",IF(G143&lt;-10,"No","Yes")))</f>
        <v>N/A</v>
      </c>
      <c r="I143" s="12" t="s">
        <v>1744</v>
      </c>
      <c r="J143" s="12" t="s">
        <v>1744</v>
      </c>
      <c r="K143" s="41" t="s">
        <v>736</v>
      </c>
      <c r="L143" s="9" t="str">
        <f>IF(J143="Div by 0", "N/A", IF(K143="N/A","N/A", IF(J143&gt;VALUE(MID(K143,1,2)), "No", IF(J143&lt;-1*VALUE(MID(K143,1,2)), "No", "Yes"))))</f>
        <v>N/A</v>
      </c>
    </row>
    <row r="144" spans="1:12" x14ac:dyDescent="0.25">
      <c r="A144" s="3" t="s">
        <v>734</v>
      </c>
      <c r="B144" s="33" t="s">
        <v>213</v>
      </c>
      <c r="C144" s="1">
        <v>0</v>
      </c>
      <c r="D144" s="11" t="str">
        <f>IF($B144="N/A","N/A",IF(C144&gt;10,"No",IF(C144&lt;-10,"No","Yes")))</f>
        <v>N/A</v>
      </c>
      <c r="E144" s="1">
        <v>0</v>
      </c>
      <c r="F144" s="11" t="str">
        <f>IF($B144="N/A","N/A",IF(E144&gt;10,"No",IF(E144&lt;-10,"No","Yes")))</f>
        <v>N/A</v>
      </c>
      <c r="G144" s="1">
        <v>0</v>
      </c>
      <c r="H144" s="11" t="str">
        <f>IF($B144="N/A","N/A",IF(G144&gt;10,"No",IF(G144&lt;-10,"No","Yes")))</f>
        <v>N/A</v>
      </c>
      <c r="I144" s="12" t="s">
        <v>1744</v>
      </c>
      <c r="J144" s="12" t="s">
        <v>1744</v>
      </c>
      <c r="K144" s="41" t="s">
        <v>736</v>
      </c>
      <c r="L144" s="9" t="str">
        <f>IF(J144="Div by 0", "N/A", IF(K144="N/A","N/A", IF(J144&gt;VALUE(MID(K144,1,2)), "No", IF(J144&lt;-1*VALUE(MID(K144,1,2)), "No", "Yes"))))</f>
        <v>N/A</v>
      </c>
    </row>
    <row r="145" spans="1:12" x14ac:dyDescent="0.25">
      <c r="A145" s="2" t="s">
        <v>505</v>
      </c>
      <c r="B145" s="5" t="s">
        <v>213</v>
      </c>
      <c r="C145" s="13">
        <v>0</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1744</v>
      </c>
      <c r="J145" s="12" t="s">
        <v>1744</v>
      </c>
      <c r="K145" s="41" t="s">
        <v>736</v>
      </c>
      <c r="L145" s="9" t="str">
        <f>IF(J145="Div by 0", "N/A", IF(OR(J145="N/A",K145="N/A"),"N/A", IF(J145&gt;VALUE(MID(K145,1,2)), "No", IF(J145&lt;-1*VALUE(MID(K145,1,2)), "No", "Yes"))))</f>
        <v>N/A</v>
      </c>
    </row>
    <row r="146" spans="1:12" x14ac:dyDescent="0.25">
      <c r="A146" s="2" t="s">
        <v>506</v>
      </c>
      <c r="B146" s="5" t="s">
        <v>213</v>
      </c>
      <c r="C146" s="13">
        <v>0</v>
      </c>
      <c r="D146" s="9" t="str">
        <f t="shared" si="52"/>
        <v>N/A</v>
      </c>
      <c r="E146" s="13">
        <v>0</v>
      </c>
      <c r="F146" s="9" t="str">
        <f t="shared" si="53"/>
        <v>N/A</v>
      </c>
      <c r="G146" s="13">
        <v>0</v>
      </c>
      <c r="H146" s="9" t="str">
        <f t="shared" si="54"/>
        <v>N/A</v>
      </c>
      <c r="I146" s="12" t="s">
        <v>1744</v>
      </c>
      <c r="J146" s="12" t="s">
        <v>1744</v>
      </c>
      <c r="K146" s="5" t="s">
        <v>736</v>
      </c>
      <c r="L146" s="9" t="str">
        <f t="shared" ref="L146:L149" si="55">IF(J146="Div by 0", "N/A", IF(OR(J146="N/A",K146="N/A"),"N/A", IF(J146&gt;VALUE(MID(K146,1,2)), "No", IF(J146&lt;-1*VALUE(MID(K146,1,2)), "No", "Yes"))))</f>
        <v>N/A</v>
      </c>
    </row>
    <row r="147" spans="1:12" x14ac:dyDescent="0.25">
      <c r="A147" s="2" t="s">
        <v>507</v>
      </c>
      <c r="B147" s="5" t="s">
        <v>213</v>
      </c>
      <c r="C147" s="13">
        <v>0</v>
      </c>
      <c r="D147" s="9" t="str">
        <f t="shared" si="52"/>
        <v>N/A</v>
      </c>
      <c r="E147" s="13">
        <v>0</v>
      </c>
      <c r="F147" s="9" t="str">
        <f t="shared" si="53"/>
        <v>N/A</v>
      </c>
      <c r="G147" s="13">
        <v>0</v>
      </c>
      <c r="H147" s="9" t="str">
        <f t="shared" si="54"/>
        <v>N/A</v>
      </c>
      <c r="I147" s="12" t="s">
        <v>1744</v>
      </c>
      <c r="J147" s="12" t="s">
        <v>1744</v>
      </c>
      <c r="K147" s="5" t="s">
        <v>736</v>
      </c>
      <c r="L147" s="9" t="str">
        <f t="shared" si="55"/>
        <v>N/A</v>
      </c>
    </row>
    <row r="148" spans="1:12" x14ac:dyDescent="0.25">
      <c r="A148" s="2" t="s">
        <v>508</v>
      </c>
      <c r="B148" s="5" t="s">
        <v>213</v>
      </c>
      <c r="C148" s="13">
        <v>0</v>
      </c>
      <c r="D148" s="9" t="str">
        <f t="shared" si="52"/>
        <v>N/A</v>
      </c>
      <c r="E148" s="13">
        <v>0</v>
      </c>
      <c r="F148" s="9" t="str">
        <f t="shared" si="53"/>
        <v>N/A</v>
      </c>
      <c r="G148" s="13">
        <v>0</v>
      </c>
      <c r="H148" s="9" t="str">
        <f t="shared" si="54"/>
        <v>N/A</v>
      </c>
      <c r="I148" s="12" t="s">
        <v>1744</v>
      </c>
      <c r="J148" s="12" t="s">
        <v>1744</v>
      </c>
      <c r="K148" s="5" t="s">
        <v>736</v>
      </c>
      <c r="L148" s="9" t="str">
        <f t="shared" si="55"/>
        <v>N/A</v>
      </c>
    </row>
    <row r="149" spans="1:12" x14ac:dyDescent="0.25">
      <c r="A149" s="2" t="s">
        <v>509</v>
      </c>
      <c r="B149" s="5" t="s">
        <v>213</v>
      </c>
      <c r="C149" s="13">
        <v>0</v>
      </c>
      <c r="D149" s="9" t="str">
        <f t="shared" si="52"/>
        <v>N/A</v>
      </c>
      <c r="E149" s="13">
        <v>0</v>
      </c>
      <c r="F149" s="9" t="str">
        <f t="shared" si="53"/>
        <v>N/A</v>
      </c>
      <c r="G149" s="13">
        <v>0</v>
      </c>
      <c r="H149" s="9" t="str">
        <f t="shared" si="54"/>
        <v>N/A</v>
      </c>
      <c r="I149" s="12" t="s">
        <v>1744</v>
      </c>
      <c r="J149" s="12" t="s">
        <v>1744</v>
      </c>
      <c r="K149" s="5" t="s">
        <v>736</v>
      </c>
      <c r="L149" s="9" t="str">
        <f t="shared" si="55"/>
        <v>N/A</v>
      </c>
    </row>
    <row r="150" spans="1:12" x14ac:dyDescent="0.25">
      <c r="A150" s="4" t="s">
        <v>735</v>
      </c>
      <c r="B150" s="41" t="s">
        <v>213</v>
      </c>
      <c r="C150" s="1">
        <v>1673053</v>
      </c>
      <c r="D150" s="11" t="str">
        <f t="shared" ref="D150:D172" si="56">IF($B150="N/A","N/A",IF(C150&gt;10,"No",IF(C150&lt;-10,"No","Yes")))</f>
        <v>N/A</v>
      </c>
      <c r="E150" s="1">
        <v>1632419</v>
      </c>
      <c r="F150" s="11" t="str">
        <f t="shared" ref="F150:F172" si="57">IF($B150="N/A","N/A",IF(E150&gt;10,"No",IF(E150&lt;-10,"No","Yes")))</f>
        <v>N/A</v>
      </c>
      <c r="G150" s="1">
        <v>1673170</v>
      </c>
      <c r="H150" s="11" t="str">
        <f t="shared" ref="H150:H172" si="58">IF($B150="N/A","N/A",IF(G150&gt;10,"No",IF(G150&lt;-10,"No","Yes")))</f>
        <v>N/A</v>
      </c>
      <c r="I150" s="12">
        <v>-2.4300000000000002</v>
      </c>
      <c r="J150" s="12">
        <v>2.496</v>
      </c>
      <c r="K150" s="41" t="s">
        <v>736</v>
      </c>
      <c r="L150" s="9" t="str">
        <f t="shared" ref="L150:L172" si="59">IF(J150="Div by 0", "N/A", IF(K150="N/A","N/A", IF(J150&gt;VALUE(MID(K150,1,2)), "No", IF(J150&lt;-1*VALUE(MID(K150,1,2)), "No", "Yes"))))</f>
        <v>Yes</v>
      </c>
    </row>
    <row r="151" spans="1:12" x14ac:dyDescent="0.25">
      <c r="A151" s="4" t="s">
        <v>532</v>
      </c>
      <c r="B151" s="41" t="s">
        <v>213</v>
      </c>
      <c r="C151" s="1">
        <v>8191</v>
      </c>
      <c r="D151" s="11" t="str">
        <f t="shared" si="56"/>
        <v>N/A</v>
      </c>
      <c r="E151" s="1">
        <v>14112</v>
      </c>
      <c r="F151" s="11" t="str">
        <f t="shared" si="57"/>
        <v>N/A</v>
      </c>
      <c r="G151" s="1">
        <v>18909</v>
      </c>
      <c r="H151" s="11" t="str">
        <f t="shared" si="58"/>
        <v>N/A</v>
      </c>
      <c r="I151" s="12">
        <v>72.290000000000006</v>
      </c>
      <c r="J151" s="12">
        <v>33.99</v>
      </c>
      <c r="K151" s="41" t="s">
        <v>736</v>
      </c>
      <c r="L151" s="9" t="str">
        <f t="shared" si="59"/>
        <v>No</v>
      </c>
    </row>
    <row r="152" spans="1:12" x14ac:dyDescent="0.25">
      <c r="A152" s="4" t="s">
        <v>533</v>
      </c>
      <c r="B152" s="41" t="s">
        <v>213</v>
      </c>
      <c r="C152" s="1">
        <v>199518</v>
      </c>
      <c r="D152" s="11" t="str">
        <f t="shared" si="56"/>
        <v>N/A</v>
      </c>
      <c r="E152" s="1">
        <v>216669</v>
      </c>
      <c r="F152" s="11" t="str">
        <f t="shared" si="57"/>
        <v>N/A</v>
      </c>
      <c r="G152" s="1">
        <v>234342</v>
      </c>
      <c r="H152" s="11" t="str">
        <f t="shared" si="58"/>
        <v>N/A</v>
      </c>
      <c r="I152" s="12">
        <v>8.5960000000000001</v>
      </c>
      <c r="J152" s="12">
        <v>8.157</v>
      </c>
      <c r="K152" s="41" t="s">
        <v>736</v>
      </c>
      <c r="L152" s="9" t="str">
        <f t="shared" si="59"/>
        <v>Yes</v>
      </c>
    </row>
    <row r="153" spans="1:12" x14ac:dyDescent="0.25">
      <c r="A153" s="4" t="s">
        <v>534</v>
      </c>
      <c r="B153" s="41" t="s">
        <v>213</v>
      </c>
      <c r="C153" s="1">
        <v>1029448</v>
      </c>
      <c r="D153" s="11" t="str">
        <f t="shared" si="56"/>
        <v>N/A</v>
      </c>
      <c r="E153" s="1">
        <v>1010445</v>
      </c>
      <c r="F153" s="11" t="str">
        <f t="shared" si="57"/>
        <v>N/A</v>
      </c>
      <c r="G153" s="1">
        <v>1006643</v>
      </c>
      <c r="H153" s="11" t="str">
        <f t="shared" si="58"/>
        <v>N/A</v>
      </c>
      <c r="I153" s="12">
        <v>-1.85</v>
      </c>
      <c r="J153" s="12">
        <v>-0.376</v>
      </c>
      <c r="K153" s="41" t="s">
        <v>736</v>
      </c>
      <c r="L153" s="9" t="str">
        <f t="shared" si="59"/>
        <v>Yes</v>
      </c>
    </row>
    <row r="154" spans="1:12" x14ac:dyDescent="0.25">
      <c r="A154" s="4" t="s">
        <v>535</v>
      </c>
      <c r="B154" s="41" t="s">
        <v>213</v>
      </c>
      <c r="C154" s="1">
        <v>435896</v>
      </c>
      <c r="D154" s="11" t="str">
        <f t="shared" si="56"/>
        <v>N/A</v>
      </c>
      <c r="E154" s="1">
        <v>391193</v>
      </c>
      <c r="F154" s="11" t="str">
        <f t="shared" si="57"/>
        <v>N/A</v>
      </c>
      <c r="G154" s="1">
        <v>413276</v>
      </c>
      <c r="H154" s="11" t="str">
        <f t="shared" si="58"/>
        <v>N/A</v>
      </c>
      <c r="I154" s="12">
        <v>-10.3</v>
      </c>
      <c r="J154" s="12">
        <v>5.6449999999999996</v>
      </c>
      <c r="K154" s="41" t="s">
        <v>736</v>
      </c>
      <c r="L154" s="9" t="str">
        <f t="shared" si="59"/>
        <v>Yes</v>
      </c>
    </row>
    <row r="155" spans="1:12" x14ac:dyDescent="0.25">
      <c r="A155" s="2" t="s">
        <v>536</v>
      </c>
      <c r="B155" s="5" t="s">
        <v>213</v>
      </c>
      <c r="C155" s="13">
        <v>75.657368446000007</v>
      </c>
      <c r="D155" s="9" t="str">
        <f t="shared" ref="D155:D159" si="60">IF($B155="N/A","N/A",IF(C155&lt;0,"No","Yes"))</f>
        <v>N/A</v>
      </c>
      <c r="E155" s="13">
        <v>75.742780066999998</v>
      </c>
      <c r="F155" s="9" t="str">
        <f t="shared" ref="F155:F159" si="61">IF($B155="N/A","N/A",IF(E155&lt;0,"No","Yes"))</f>
        <v>N/A</v>
      </c>
      <c r="G155" s="13">
        <v>77.648974120999995</v>
      </c>
      <c r="H155" s="9" t="str">
        <f t="shared" ref="H155:H159" si="62">IF($B155="N/A","N/A",IF(G155&lt;0,"No","Yes"))</f>
        <v>N/A</v>
      </c>
      <c r="I155" s="12">
        <v>0.1129</v>
      </c>
      <c r="J155" s="12">
        <v>2.5169999999999999</v>
      </c>
      <c r="K155" s="41" t="s">
        <v>736</v>
      </c>
      <c r="L155" s="9" t="str">
        <f>IF(J155="Div by 0", "N/A", IF(OR(J155="N/A",K155="N/A"),"N/A", IF(J155&gt;VALUE(MID(K155,1,2)), "No", IF(J155&lt;-1*VALUE(MID(K155,1,2)), "No", "Yes"))))</f>
        <v>Yes</v>
      </c>
    </row>
    <row r="156" spans="1:12" x14ac:dyDescent="0.25">
      <c r="A156" s="2" t="s">
        <v>537</v>
      </c>
      <c r="B156" s="5" t="s">
        <v>213</v>
      </c>
      <c r="C156" s="13">
        <v>6.1551293996999998</v>
      </c>
      <c r="D156" s="9" t="str">
        <f t="shared" si="60"/>
        <v>N/A</v>
      </c>
      <c r="E156" s="13">
        <v>10.373190829</v>
      </c>
      <c r="F156" s="9" t="str">
        <f t="shared" si="61"/>
        <v>N/A</v>
      </c>
      <c r="G156" s="13">
        <v>13.78870302</v>
      </c>
      <c r="H156" s="9" t="str">
        <f t="shared" si="62"/>
        <v>N/A</v>
      </c>
      <c r="I156" s="12">
        <v>68.53</v>
      </c>
      <c r="J156" s="12">
        <v>32.93</v>
      </c>
      <c r="K156" s="5" t="s">
        <v>736</v>
      </c>
      <c r="L156" s="9" t="str">
        <f t="shared" ref="L156:L159" si="63">IF(J156="Div by 0", "N/A", IF(OR(J156="N/A",K156="N/A"),"N/A", IF(J156&gt;VALUE(MID(K156,1,2)), "No", IF(J156&lt;-1*VALUE(MID(K156,1,2)), "No", "Yes"))))</f>
        <v>No</v>
      </c>
    </row>
    <row r="157" spans="1:12" ht="25" x14ac:dyDescent="0.25">
      <c r="A157" s="2" t="s">
        <v>538</v>
      </c>
      <c r="B157" s="5" t="s">
        <v>213</v>
      </c>
      <c r="C157" s="13">
        <v>53.927864810999999</v>
      </c>
      <c r="D157" s="9" t="str">
        <f t="shared" si="60"/>
        <v>N/A</v>
      </c>
      <c r="E157" s="13">
        <v>57.375395224000002</v>
      </c>
      <c r="F157" s="9" t="str">
        <f t="shared" si="61"/>
        <v>N/A</v>
      </c>
      <c r="G157" s="13">
        <v>61.841778865999999</v>
      </c>
      <c r="H157" s="9" t="str">
        <f t="shared" si="62"/>
        <v>N/A</v>
      </c>
      <c r="I157" s="12">
        <v>6.3929999999999998</v>
      </c>
      <c r="J157" s="12">
        <v>7.7839999999999998</v>
      </c>
      <c r="K157" s="5" t="s">
        <v>736</v>
      </c>
      <c r="L157" s="9" t="str">
        <f t="shared" si="63"/>
        <v>Yes</v>
      </c>
    </row>
    <row r="158" spans="1:12" x14ac:dyDescent="0.25">
      <c r="A158" s="2" t="s">
        <v>539</v>
      </c>
      <c r="B158" s="5" t="s">
        <v>213</v>
      </c>
      <c r="C158" s="13">
        <v>87.180108211999993</v>
      </c>
      <c r="D158" s="9" t="str">
        <f t="shared" si="60"/>
        <v>N/A</v>
      </c>
      <c r="E158" s="13">
        <v>86.730870745999994</v>
      </c>
      <c r="F158" s="9" t="str">
        <f t="shared" si="61"/>
        <v>N/A</v>
      </c>
      <c r="G158" s="13">
        <v>87.744837824000001</v>
      </c>
      <c r="H158" s="9" t="str">
        <f t="shared" si="62"/>
        <v>N/A</v>
      </c>
      <c r="I158" s="12">
        <v>-0.51500000000000001</v>
      </c>
      <c r="J158" s="12">
        <v>1.169</v>
      </c>
      <c r="K158" s="5" t="s">
        <v>736</v>
      </c>
      <c r="L158" s="9" t="str">
        <f t="shared" si="63"/>
        <v>Yes</v>
      </c>
    </row>
    <row r="159" spans="1:12" x14ac:dyDescent="0.25">
      <c r="A159" s="2" t="s">
        <v>540</v>
      </c>
      <c r="B159" s="5" t="s">
        <v>213</v>
      </c>
      <c r="C159" s="13">
        <v>82.637759299999999</v>
      </c>
      <c r="D159" s="9" t="str">
        <f t="shared" si="60"/>
        <v>N/A</v>
      </c>
      <c r="E159" s="13">
        <v>82.096822259000007</v>
      </c>
      <c r="F159" s="9" t="str">
        <f t="shared" si="61"/>
        <v>N/A</v>
      </c>
      <c r="G159" s="13">
        <v>84.088744922999993</v>
      </c>
      <c r="H159" s="9" t="str">
        <f t="shared" si="62"/>
        <v>N/A</v>
      </c>
      <c r="I159" s="12">
        <v>-0.65500000000000003</v>
      </c>
      <c r="J159" s="12">
        <v>2.4260000000000002</v>
      </c>
      <c r="K159" s="5" t="s">
        <v>736</v>
      </c>
      <c r="L159" s="9" t="str">
        <f t="shared" si="63"/>
        <v>Yes</v>
      </c>
    </row>
    <row r="160" spans="1:12" ht="25" x14ac:dyDescent="0.25">
      <c r="A160" s="4" t="s">
        <v>541</v>
      </c>
      <c r="B160" s="41" t="s">
        <v>213</v>
      </c>
      <c r="C160" s="1">
        <v>1289251.46</v>
      </c>
      <c r="D160" s="11" t="str">
        <f t="shared" si="56"/>
        <v>N/A</v>
      </c>
      <c r="E160" s="1">
        <v>1269501.6599999999</v>
      </c>
      <c r="F160" s="11" t="str">
        <f t="shared" si="57"/>
        <v>N/A</v>
      </c>
      <c r="G160" s="1">
        <v>1293252.53</v>
      </c>
      <c r="H160" s="11" t="str">
        <f t="shared" si="58"/>
        <v>N/A</v>
      </c>
      <c r="I160" s="12">
        <v>-1.53</v>
      </c>
      <c r="J160" s="12">
        <v>1.871</v>
      </c>
      <c r="K160" s="41" t="s">
        <v>736</v>
      </c>
      <c r="L160" s="9" t="str">
        <f t="shared" si="59"/>
        <v>Yes</v>
      </c>
    </row>
    <row r="161" spans="1:12" x14ac:dyDescent="0.25">
      <c r="A161" s="4" t="s">
        <v>542</v>
      </c>
      <c r="B161" s="41" t="s">
        <v>213</v>
      </c>
      <c r="C161" s="14">
        <v>5522181110</v>
      </c>
      <c r="D161" s="11" t="str">
        <f t="shared" si="56"/>
        <v>N/A</v>
      </c>
      <c r="E161" s="14">
        <v>5438071020</v>
      </c>
      <c r="F161" s="11" t="str">
        <f t="shared" si="57"/>
        <v>N/A</v>
      </c>
      <c r="G161" s="14">
        <v>6081551558</v>
      </c>
      <c r="H161" s="11" t="str">
        <f t="shared" si="58"/>
        <v>N/A</v>
      </c>
      <c r="I161" s="12">
        <v>-1.52</v>
      </c>
      <c r="J161" s="12">
        <v>11.83</v>
      </c>
      <c r="K161" s="41" t="s">
        <v>736</v>
      </c>
      <c r="L161" s="9" t="str">
        <f t="shared" si="59"/>
        <v>Yes</v>
      </c>
    </row>
    <row r="162" spans="1:12" x14ac:dyDescent="0.25">
      <c r="A162" s="4" t="s">
        <v>1275</v>
      </c>
      <c r="B162" s="41" t="s">
        <v>213</v>
      </c>
      <c r="C162" s="14">
        <v>3300.6611923999999</v>
      </c>
      <c r="D162" s="11" t="str">
        <f t="shared" si="56"/>
        <v>N/A</v>
      </c>
      <c r="E162" s="14">
        <v>3331.2960827000002</v>
      </c>
      <c r="F162" s="11" t="str">
        <f t="shared" si="57"/>
        <v>N/A</v>
      </c>
      <c r="G162" s="14">
        <v>3634.7481475</v>
      </c>
      <c r="H162" s="11" t="str">
        <f t="shared" si="58"/>
        <v>N/A</v>
      </c>
      <c r="I162" s="12">
        <v>0.92810000000000004</v>
      </c>
      <c r="J162" s="12">
        <v>9.109</v>
      </c>
      <c r="K162" s="41" t="s">
        <v>736</v>
      </c>
      <c r="L162" s="9" t="str">
        <f t="shared" si="59"/>
        <v>Yes</v>
      </c>
    </row>
    <row r="163" spans="1:12" ht="25" x14ac:dyDescent="0.25">
      <c r="A163" s="4" t="s">
        <v>1276</v>
      </c>
      <c r="B163" s="41" t="s">
        <v>213</v>
      </c>
      <c r="C163" s="14">
        <v>6909.5477964000002</v>
      </c>
      <c r="D163" s="11" t="str">
        <f t="shared" si="56"/>
        <v>N/A</v>
      </c>
      <c r="E163" s="14">
        <v>5018.2492914000004</v>
      </c>
      <c r="F163" s="11" t="str">
        <f t="shared" si="57"/>
        <v>N/A</v>
      </c>
      <c r="G163" s="14">
        <v>3852.6971812000002</v>
      </c>
      <c r="H163" s="11" t="str">
        <f t="shared" si="58"/>
        <v>N/A</v>
      </c>
      <c r="I163" s="12">
        <v>-27.4</v>
      </c>
      <c r="J163" s="12">
        <v>-23.2</v>
      </c>
      <c r="K163" s="41" t="s">
        <v>736</v>
      </c>
      <c r="L163" s="9" t="str">
        <f t="shared" si="59"/>
        <v>Yes</v>
      </c>
    </row>
    <row r="164" spans="1:12" ht="25" x14ac:dyDescent="0.25">
      <c r="A164" s="4" t="s">
        <v>1277</v>
      </c>
      <c r="B164" s="41" t="s">
        <v>213</v>
      </c>
      <c r="C164" s="14">
        <v>12332.294856</v>
      </c>
      <c r="D164" s="11" t="str">
        <f t="shared" si="56"/>
        <v>N/A</v>
      </c>
      <c r="E164" s="14">
        <v>11801.17937</v>
      </c>
      <c r="F164" s="11" t="str">
        <f t="shared" si="57"/>
        <v>N/A</v>
      </c>
      <c r="G164" s="14">
        <v>12643.062511</v>
      </c>
      <c r="H164" s="11" t="str">
        <f t="shared" si="58"/>
        <v>N/A</v>
      </c>
      <c r="I164" s="12">
        <v>-4.3099999999999996</v>
      </c>
      <c r="J164" s="12">
        <v>7.1340000000000003</v>
      </c>
      <c r="K164" s="41" t="s">
        <v>736</v>
      </c>
      <c r="L164" s="9" t="str">
        <f t="shared" si="59"/>
        <v>Yes</v>
      </c>
    </row>
    <row r="165" spans="1:12" ht="25" x14ac:dyDescent="0.25">
      <c r="A165" s="4" t="s">
        <v>1278</v>
      </c>
      <c r="B165" s="41" t="s">
        <v>213</v>
      </c>
      <c r="C165" s="14">
        <v>1509.8202134000001</v>
      </c>
      <c r="D165" s="11" t="str">
        <f t="shared" si="56"/>
        <v>N/A</v>
      </c>
      <c r="E165" s="14">
        <v>1449.9676864999999</v>
      </c>
      <c r="F165" s="11" t="str">
        <f t="shared" si="57"/>
        <v>N/A</v>
      </c>
      <c r="G165" s="14">
        <v>1710.4950434</v>
      </c>
      <c r="H165" s="11" t="str">
        <f t="shared" si="58"/>
        <v>N/A</v>
      </c>
      <c r="I165" s="12">
        <v>-3.96</v>
      </c>
      <c r="J165" s="12">
        <v>17.97</v>
      </c>
      <c r="K165" s="41" t="s">
        <v>736</v>
      </c>
      <c r="L165" s="9" t="str">
        <f t="shared" si="59"/>
        <v>Yes</v>
      </c>
    </row>
    <row r="166" spans="1:12" ht="25" x14ac:dyDescent="0.25">
      <c r="A166" s="4" t="s">
        <v>1279</v>
      </c>
      <c r="B166" s="41" t="s">
        <v>213</v>
      </c>
      <c r="C166" s="14">
        <v>3328.2911519999998</v>
      </c>
      <c r="D166" s="11" t="str">
        <f t="shared" si="56"/>
        <v>N/A</v>
      </c>
      <c r="E166" s="14">
        <v>3438.6892250000001</v>
      </c>
      <c r="F166" s="11" t="str">
        <f t="shared" si="57"/>
        <v>N/A</v>
      </c>
      <c r="G166" s="14">
        <v>3203.7729992</v>
      </c>
      <c r="H166" s="11" t="str">
        <f t="shared" si="58"/>
        <v>N/A</v>
      </c>
      <c r="I166" s="12">
        <v>3.3170000000000002</v>
      </c>
      <c r="J166" s="12">
        <v>-6.83</v>
      </c>
      <c r="K166" s="41" t="s">
        <v>736</v>
      </c>
      <c r="L166" s="9" t="str">
        <f t="shared" si="59"/>
        <v>Yes</v>
      </c>
    </row>
    <row r="167" spans="1:12" x14ac:dyDescent="0.25">
      <c r="A167" s="42" t="s">
        <v>543</v>
      </c>
      <c r="B167" s="33" t="s">
        <v>213</v>
      </c>
      <c r="C167" s="43">
        <v>1402413541</v>
      </c>
      <c r="D167" s="11" t="str">
        <f t="shared" si="56"/>
        <v>N/A</v>
      </c>
      <c r="E167" s="43">
        <v>1363941667</v>
      </c>
      <c r="F167" s="11" t="str">
        <f t="shared" si="57"/>
        <v>N/A</v>
      </c>
      <c r="G167" s="43">
        <v>1433919787</v>
      </c>
      <c r="H167" s="11" t="str">
        <f t="shared" si="58"/>
        <v>N/A</v>
      </c>
      <c r="I167" s="12">
        <v>-2.74</v>
      </c>
      <c r="J167" s="12">
        <v>5.1310000000000002</v>
      </c>
      <c r="K167" s="41" t="s">
        <v>736</v>
      </c>
      <c r="L167" s="9" t="str">
        <f t="shared" si="59"/>
        <v>Yes</v>
      </c>
    </row>
    <row r="168" spans="1:12" x14ac:dyDescent="0.25">
      <c r="A168" s="42" t="s">
        <v>1280</v>
      </c>
      <c r="B168" s="33" t="s">
        <v>213</v>
      </c>
      <c r="C168" s="43">
        <v>838.23617123999998</v>
      </c>
      <c r="D168" s="11" t="str">
        <f t="shared" si="56"/>
        <v>N/A</v>
      </c>
      <c r="E168" s="43">
        <v>835.53405528999997</v>
      </c>
      <c r="F168" s="11" t="str">
        <f t="shared" si="57"/>
        <v>N/A</v>
      </c>
      <c r="G168" s="43">
        <v>857.00782765999998</v>
      </c>
      <c r="H168" s="11" t="str">
        <f t="shared" si="58"/>
        <v>N/A</v>
      </c>
      <c r="I168" s="12">
        <v>-0.32200000000000001</v>
      </c>
      <c r="J168" s="12">
        <v>2.57</v>
      </c>
      <c r="K168" s="41" t="s">
        <v>736</v>
      </c>
      <c r="L168" s="9" t="str">
        <f t="shared" si="59"/>
        <v>Yes</v>
      </c>
    </row>
    <row r="169" spans="1:12" ht="25" x14ac:dyDescent="0.25">
      <c r="A169" s="42" t="s">
        <v>1281</v>
      </c>
      <c r="B169" s="41" t="s">
        <v>213</v>
      </c>
      <c r="C169" s="14">
        <v>1483.3685753</v>
      </c>
      <c r="D169" s="11" t="str">
        <f t="shared" si="56"/>
        <v>N/A</v>
      </c>
      <c r="E169" s="14">
        <v>1330.845309</v>
      </c>
      <c r="F169" s="11" t="str">
        <f t="shared" si="57"/>
        <v>N/A</v>
      </c>
      <c r="G169" s="14">
        <v>1354.9982548</v>
      </c>
      <c r="H169" s="11" t="str">
        <f t="shared" si="58"/>
        <v>N/A</v>
      </c>
      <c r="I169" s="12">
        <v>-10.3</v>
      </c>
      <c r="J169" s="12">
        <v>1.8149999999999999</v>
      </c>
      <c r="K169" s="41" t="s">
        <v>736</v>
      </c>
      <c r="L169" s="9" t="str">
        <f t="shared" si="59"/>
        <v>Yes</v>
      </c>
    </row>
    <row r="170" spans="1:12" ht="25" x14ac:dyDescent="0.25">
      <c r="A170" s="42" t="s">
        <v>1282</v>
      </c>
      <c r="B170" s="41" t="s">
        <v>213</v>
      </c>
      <c r="C170" s="14">
        <v>3605.8161067999999</v>
      </c>
      <c r="D170" s="11" t="str">
        <f t="shared" si="56"/>
        <v>N/A</v>
      </c>
      <c r="E170" s="14">
        <v>3204.8524108000001</v>
      </c>
      <c r="F170" s="11" t="str">
        <f t="shared" si="57"/>
        <v>N/A</v>
      </c>
      <c r="G170" s="14">
        <v>3253.1659967000001</v>
      </c>
      <c r="H170" s="11" t="str">
        <f t="shared" si="58"/>
        <v>N/A</v>
      </c>
      <c r="I170" s="12">
        <v>-11.1</v>
      </c>
      <c r="J170" s="12">
        <v>1.508</v>
      </c>
      <c r="K170" s="41" t="s">
        <v>736</v>
      </c>
      <c r="L170" s="9" t="str">
        <f t="shared" si="59"/>
        <v>Yes</v>
      </c>
    </row>
    <row r="171" spans="1:12" ht="25" x14ac:dyDescent="0.25">
      <c r="A171" s="42" t="s">
        <v>1283</v>
      </c>
      <c r="B171" s="41" t="s">
        <v>213</v>
      </c>
      <c r="C171" s="14">
        <v>424.31322029</v>
      </c>
      <c r="D171" s="11" t="str">
        <f t="shared" si="56"/>
        <v>N/A</v>
      </c>
      <c r="E171" s="14">
        <v>432.72249949000002</v>
      </c>
      <c r="F171" s="11" t="str">
        <f t="shared" si="57"/>
        <v>N/A</v>
      </c>
      <c r="G171" s="14">
        <v>420.76373551</v>
      </c>
      <c r="H171" s="11" t="str">
        <f t="shared" si="58"/>
        <v>N/A</v>
      </c>
      <c r="I171" s="12">
        <v>1.982</v>
      </c>
      <c r="J171" s="12">
        <v>-2.76</v>
      </c>
      <c r="K171" s="41" t="s">
        <v>736</v>
      </c>
      <c r="L171" s="9" t="str">
        <f t="shared" si="59"/>
        <v>Yes</v>
      </c>
    </row>
    <row r="172" spans="1:12" ht="25" x14ac:dyDescent="0.25">
      <c r="A172" s="42" t="s">
        <v>1284</v>
      </c>
      <c r="B172" s="41" t="s">
        <v>213</v>
      </c>
      <c r="C172" s="14">
        <v>536.89333006000004</v>
      </c>
      <c r="D172" s="11" t="str">
        <f t="shared" si="56"/>
        <v>N/A</v>
      </c>
      <c r="E172" s="14">
        <v>545.83370611999999</v>
      </c>
      <c r="F172" s="11" t="str">
        <f t="shared" si="57"/>
        <v>N/A</v>
      </c>
      <c r="G172" s="14">
        <v>538.10487422000006</v>
      </c>
      <c r="H172" s="11" t="str">
        <f t="shared" si="58"/>
        <v>N/A</v>
      </c>
      <c r="I172" s="12">
        <v>1.665</v>
      </c>
      <c r="J172" s="12">
        <v>-1.42</v>
      </c>
      <c r="K172" s="41" t="s">
        <v>736</v>
      </c>
      <c r="L172" s="9" t="str">
        <f t="shared" si="59"/>
        <v>Yes</v>
      </c>
    </row>
    <row r="173" spans="1:12" ht="25" x14ac:dyDescent="0.25">
      <c r="A173" s="2" t="s">
        <v>544</v>
      </c>
      <c r="B173" s="119" t="s">
        <v>213</v>
      </c>
      <c r="C173" s="120">
        <v>181464928</v>
      </c>
      <c r="D173" s="115" t="str">
        <f>IF($B173="N/A","N/A",IF(C173&gt;10,"No",IF(C173&lt;-10,"No","Yes")))</f>
        <v>N/A</v>
      </c>
      <c r="E173" s="120">
        <v>181452138</v>
      </c>
      <c r="F173" s="115" t="str">
        <f>IF($B173="N/A","N/A",IF(E173&gt;10,"No",IF(E173&lt;-10,"No","Yes")))</f>
        <v>N/A</v>
      </c>
      <c r="G173" s="120">
        <v>194160426</v>
      </c>
      <c r="H173" s="115" t="str">
        <f>IF($B173="N/A","N/A",IF(G173&gt;10,"No",IF(G173&lt;-10,"No","Yes")))</f>
        <v>N/A</v>
      </c>
      <c r="I173" s="116">
        <v>-7.0000000000000001E-3</v>
      </c>
      <c r="J173" s="116">
        <v>7.0039999999999996</v>
      </c>
      <c r="K173" s="117" t="s">
        <v>736</v>
      </c>
      <c r="L173" s="118" t="str">
        <f>IF(J173="Div by 0", "N/A", IF(K173="N/A","N/A", IF(J173&gt;VALUE(MID(K173,1,2)), "No", IF(J173&lt;-1*VALUE(MID(K173,1,2)), "No", "Yes"))))</f>
        <v>Yes</v>
      </c>
    </row>
    <row r="174" spans="1:12" ht="25" x14ac:dyDescent="0.25">
      <c r="A174" s="2" t="s">
        <v>1285</v>
      </c>
      <c r="B174" s="41" t="s">
        <v>213</v>
      </c>
      <c r="C174" s="14">
        <v>17776428</v>
      </c>
      <c r="D174" s="11" t="str">
        <f t="shared" ref="D174:D181" si="64">IF($B174="N/A","N/A",IF(C174&gt;10,"No",IF(C174&lt;-10,"No","Yes")))</f>
        <v>N/A</v>
      </c>
      <c r="E174" s="14">
        <v>18275596</v>
      </c>
      <c r="F174" s="11" t="str">
        <f t="shared" ref="F174:F181" si="65">IF($B174="N/A","N/A",IF(E174&gt;10,"No",IF(E174&lt;-10,"No","Yes")))</f>
        <v>N/A</v>
      </c>
      <c r="G174" s="14">
        <v>23519523</v>
      </c>
      <c r="H174" s="11" t="str">
        <f t="shared" ref="H174:H181" si="66">IF($B174="N/A","N/A",IF(G174&gt;10,"No",IF(G174&lt;-10,"No","Yes")))</f>
        <v>N/A</v>
      </c>
      <c r="I174" s="12">
        <v>2.8079999999999998</v>
      </c>
      <c r="J174" s="12">
        <v>28.69</v>
      </c>
      <c r="K174" s="41" t="s">
        <v>736</v>
      </c>
      <c r="L174" s="9" t="str">
        <f t="shared" ref="L174:L181" si="67">IF(J174="Div by 0", "N/A", IF(K174="N/A","N/A", IF(J174&gt;VALUE(MID(K174,1,2)), "No", IF(J174&lt;-1*VALUE(MID(K174,1,2)), "No", "Yes"))))</f>
        <v>Yes</v>
      </c>
    </row>
    <row r="175" spans="1:12" ht="25" x14ac:dyDescent="0.25">
      <c r="A175" s="2" t="s">
        <v>545</v>
      </c>
      <c r="B175" s="41" t="s">
        <v>213</v>
      </c>
      <c r="C175" s="14">
        <v>516078314</v>
      </c>
      <c r="D175" s="11" t="str">
        <f t="shared" si="64"/>
        <v>N/A</v>
      </c>
      <c r="E175" s="14">
        <v>511192464</v>
      </c>
      <c r="F175" s="11" t="str">
        <f t="shared" si="65"/>
        <v>N/A</v>
      </c>
      <c r="G175" s="14">
        <v>537002044</v>
      </c>
      <c r="H175" s="11" t="str">
        <f t="shared" si="66"/>
        <v>N/A</v>
      </c>
      <c r="I175" s="12">
        <v>-0.94699999999999995</v>
      </c>
      <c r="J175" s="12">
        <v>5.0490000000000004</v>
      </c>
      <c r="K175" s="41" t="s">
        <v>736</v>
      </c>
      <c r="L175" s="9" t="str">
        <f t="shared" si="67"/>
        <v>Yes</v>
      </c>
    </row>
    <row r="176" spans="1:12" ht="25" x14ac:dyDescent="0.25">
      <c r="A176" s="2" t="s">
        <v>510</v>
      </c>
      <c r="B176" s="41" t="s">
        <v>213</v>
      </c>
      <c r="C176" s="14">
        <v>687093871</v>
      </c>
      <c r="D176" s="11" t="str">
        <f t="shared" si="64"/>
        <v>N/A</v>
      </c>
      <c r="E176" s="14">
        <v>653021469</v>
      </c>
      <c r="F176" s="11" t="str">
        <f t="shared" si="65"/>
        <v>N/A</v>
      </c>
      <c r="G176" s="14">
        <v>679237794</v>
      </c>
      <c r="H176" s="11" t="str">
        <f t="shared" si="66"/>
        <v>N/A</v>
      </c>
      <c r="I176" s="12">
        <v>-4.96</v>
      </c>
      <c r="J176" s="12">
        <v>4.0149999999999997</v>
      </c>
      <c r="K176" s="41" t="s">
        <v>736</v>
      </c>
      <c r="L176" s="9" t="str">
        <f t="shared" si="67"/>
        <v>Yes</v>
      </c>
    </row>
    <row r="177" spans="1:12" ht="25" x14ac:dyDescent="0.25">
      <c r="A177" s="2" t="s">
        <v>511</v>
      </c>
      <c r="B177" s="41" t="s">
        <v>213</v>
      </c>
      <c r="C177" s="14">
        <v>108.46334695</v>
      </c>
      <c r="D177" s="11" t="str">
        <f t="shared" si="64"/>
        <v>N/A</v>
      </c>
      <c r="E177" s="14">
        <v>111.15537003999999</v>
      </c>
      <c r="F177" s="11" t="str">
        <f t="shared" si="65"/>
        <v>N/A</v>
      </c>
      <c r="G177" s="14">
        <v>116.04345404</v>
      </c>
      <c r="H177" s="11" t="str">
        <f t="shared" si="66"/>
        <v>N/A</v>
      </c>
      <c r="I177" s="12">
        <v>2.4820000000000002</v>
      </c>
      <c r="J177" s="12">
        <v>4.3979999999999997</v>
      </c>
      <c r="K177" s="41" t="s">
        <v>736</v>
      </c>
      <c r="L177" s="9" t="str">
        <f t="shared" si="67"/>
        <v>Yes</v>
      </c>
    </row>
    <row r="178" spans="1:12" ht="25" x14ac:dyDescent="0.25">
      <c r="A178" s="2" t="s">
        <v>1286</v>
      </c>
      <c r="B178" s="33" t="s">
        <v>213</v>
      </c>
      <c r="C178" s="43">
        <v>10.625143376</v>
      </c>
      <c r="D178" s="11" t="str">
        <f t="shared" si="64"/>
        <v>N/A</v>
      </c>
      <c r="E178" s="43">
        <v>11.195407552000001</v>
      </c>
      <c r="F178" s="11" t="str">
        <f t="shared" si="65"/>
        <v>N/A</v>
      </c>
      <c r="G178" s="43">
        <v>14.056863916999999</v>
      </c>
      <c r="H178" s="11" t="str">
        <f t="shared" si="66"/>
        <v>N/A</v>
      </c>
      <c r="I178" s="12">
        <v>5.367</v>
      </c>
      <c r="J178" s="12">
        <v>25.56</v>
      </c>
      <c r="K178" s="41" t="s">
        <v>736</v>
      </c>
      <c r="L178" s="9" t="str">
        <f t="shared" si="67"/>
        <v>Yes</v>
      </c>
    </row>
    <row r="179" spans="1:12" ht="25" x14ac:dyDescent="0.25">
      <c r="A179" s="2" t="s">
        <v>512</v>
      </c>
      <c r="B179" s="33" t="s">
        <v>213</v>
      </c>
      <c r="C179" s="43">
        <v>308.46501217000002</v>
      </c>
      <c r="D179" s="11" t="str">
        <f t="shared" si="64"/>
        <v>N/A</v>
      </c>
      <c r="E179" s="43">
        <v>313.15027821000001</v>
      </c>
      <c r="F179" s="11" t="str">
        <f t="shared" si="65"/>
        <v>N/A</v>
      </c>
      <c r="G179" s="43">
        <v>320.94888386000002</v>
      </c>
      <c r="H179" s="11" t="str">
        <f t="shared" si="66"/>
        <v>N/A</v>
      </c>
      <c r="I179" s="12">
        <v>1.5189999999999999</v>
      </c>
      <c r="J179" s="12">
        <v>2.4900000000000002</v>
      </c>
      <c r="K179" s="41" t="s">
        <v>736</v>
      </c>
      <c r="L179" s="9" t="str">
        <f t="shared" si="67"/>
        <v>Yes</v>
      </c>
    </row>
    <row r="180" spans="1:12" ht="25" x14ac:dyDescent="0.25">
      <c r="A180" s="2" t="s">
        <v>513</v>
      </c>
      <c r="B180" s="33" t="s">
        <v>213</v>
      </c>
      <c r="C180" s="43">
        <v>410.68266875</v>
      </c>
      <c r="D180" s="11" t="str">
        <f t="shared" si="64"/>
        <v>N/A</v>
      </c>
      <c r="E180" s="43">
        <v>400.03299949000001</v>
      </c>
      <c r="F180" s="11" t="str">
        <f t="shared" si="65"/>
        <v>N/A</v>
      </c>
      <c r="G180" s="43">
        <v>405.95862584000002</v>
      </c>
      <c r="H180" s="11" t="str">
        <f t="shared" si="66"/>
        <v>N/A</v>
      </c>
      <c r="I180" s="12">
        <v>-2.59</v>
      </c>
      <c r="J180" s="12">
        <v>1.4810000000000001</v>
      </c>
      <c r="K180" s="41" t="s">
        <v>736</v>
      </c>
      <c r="L180" s="9" t="str">
        <f t="shared" si="67"/>
        <v>Yes</v>
      </c>
    </row>
    <row r="181" spans="1:12" ht="25" x14ac:dyDescent="0.25">
      <c r="A181" s="2" t="s">
        <v>1638</v>
      </c>
      <c r="B181" s="41" t="s">
        <v>213</v>
      </c>
      <c r="C181" s="13">
        <v>84.790499763</v>
      </c>
      <c r="D181" s="11" t="str">
        <f t="shared" si="64"/>
        <v>N/A</v>
      </c>
      <c r="E181" s="13">
        <v>85.752799985999999</v>
      </c>
      <c r="F181" s="11" t="str">
        <f t="shared" si="65"/>
        <v>N/A</v>
      </c>
      <c r="G181" s="13">
        <v>85.915776640000004</v>
      </c>
      <c r="H181" s="11" t="str">
        <f t="shared" si="66"/>
        <v>N/A</v>
      </c>
      <c r="I181" s="12">
        <v>1.135</v>
      </c>
      <c r="J181" s="12">
        <v>0.19009999999999999</v>
      </c>
      <c r="K181" s="41" t="s">
        <v>736</v>
      </c>
      <c r="L181" s="9" t="str">
        <f t="shared" si="67"/>
        <v>Yes</v>
      </c>
    </row>
    <row r="182" spans="1:12" ht="25" x14ac:dyDescent="0.25">
      <c r="A182" s="2" t="s">
        <v>1639</v>
      </c>
      <c r="B182" s="121" t="s">
        <v>213</v>
      </c>
      <c r="C182" s="122">
        <v>67.598583812000001</v>
      </c>
      <c r="D182" s="118" t="str">
        <f t="shared" ref="D182" si="68">IF($B182="N/A","N/A",IF(C182&lt;0,"No","Yes"))</f>
        <v>N/A</v>
      </c>
      <c r="E182" s="122">
        <v>83.042800454000002</v>
      </c>
      <c r="F182" s="118" t="str">
        <f t="shared" ref="F182" si="69">IF($B182="N/A","N/A",IF(E182&lt;0,"No","Yes"))</f>
        <v>N/A</v>
      </c>
      <c r="G182" s="122">
        <v>84.970120049000002</v>
      </c>
      <c r="H182" s="118" t="str">
        <f t="shared" ref="H182" si="70">IF($B182="N/A","N/A",IF(G182&lt;0,"No","Yes"))</f>
        <v>N/A</v>
      </c>
      <c r="I182" s="116">
        <v>22.85</v>
      </c>
      <c r="J182" s="116">
        <v>2.3210000000000002</v>
      </c>
      <c r="K182" s="121" t="s">
        <v>736</v>
      </c>
      <c r="L182" s="118" t="str">
        <f t="shared" ref="L182" si="71">IF(J182="Div by 0", "N/A", IF(OR(J182="N/A",K182="N/A"),"N/A", IF(J182&gt;VALUE(MID(K182,1,2)), "No", IF(J182&lt;-1*VALUE(MID(K182,1,2)), "No", "Yes"))))</f>
        <v>Yes</v>
      </c>
    </row>
    <row r="183" spans="1:12" ht="25" x14ac:dyDescent="0.25">
      <c r="A183" s="2" t="s">
        <v>1640</v>
      </c>
      <c r="B183" s="5" t="s">
        <v>213</v>
      </c>
      <c r="C183" s="13">
        <v>90.679036478</v>
      </c>
      <c r="D183" s="9" t="str">
        <f t="shared" ref="D183:D185" si="72">IF($B183="N/A","N/A",IF(C183&lt;0,"No","Yes"))</f>
        <v>N/A</v>
      </c>
      <c r="E183" s="13">
        <v>91.738550508000003</v>
      </c>
      <c r="F183" s="9" t="str">
        <f t="shared" ref="F183:F185" si="73">IF($B183="N/A","N/A",IF(E183&lt;0,"No","Yes"))</f>
        <v>N/A</v>
      </c>
      <c r="G183" s="13">
        <v>92.254056038000002</v>
      </c>
      <c r="H183" s="9" t="str">
        <f t="shared" ref="H183:H185" si="74">IF($B183="N/A","N/A",IF(G183&lt;0,"No","Yes"))</f>
        <v>N/A</v>
      </c>
      <c r="I183" s="12">
        <v>1.1679999999999999</v>
      </c>
      <c r="J183" s="12">
        <v>0.56189999999999996</v>
      </c>
      <c r="K183" s="5" t="s">
        <v>736</v>
      </c>
      <c r="L183" s="9" t="str">
        <f t="shared" ref="L183:L213" si="75">IF(J183="Div by 0", "N/A", IF(OR(J183="N/A",K183="N/A"),"N/A", IF(J183&gt;VALUE(MID(K183,1,2)), "No", IF(J183&lt;-1*VALUE(MID(K183,1,2)), "No", "Yes"))))</f>
        <v>Yes</v>
      </c>
    </row>
    <row r="184" spans="1:12" ht="25" x14ac:dyDescent="0.25">
      <c r="A184" s="2" t="s">
        <v>1641</v>
      </c>
      <c r="B184" s="5" t="s">
        <v>213</v>
      </c>
      <c r="C184" s="13">
        <v>84.655077284000001</v>
      </c>
      <c r="D184" s="9" t="str">
        <f t="shared" si="72"/>
        <v>N/A</v>
      </c>
      <c r="E184" s="13">
        <v>85.141101198000001</v>
      </c>
      <c r="F184" s="9" t="str">
        <f t="shared" si="73"/>
        <v>N/A</v>
      </c>
      <c r="G184" s="13">
        <v>85.470121980000002</v>
      </c>
      <c r="H184" s="9" t="str">
        <f t="shared" si="74"/>
        <v>N/A</v>
      </c>
      <c r="I184" s="12">
        <v>0.57410000000000005</v>
      </c>
      <c r="J184" s="12">
        <v>0.38640000000000002</v>
      </c>
      <c r="K184" s="5" t="s">
        <v>736</v>
      </c>
      <c r="L184" s="9" t="str">
        <f t="shared" si="75"/>
        <v>Yes</v>
      </c>
    </row>
    <row r="185" spans="1:12" ht="25" x14ac:dyDescent="0.25">
      <c r="A185" s="2" t="s">
        <v>1642</v>
      </c>
      <c r="B185" s="5" t="s">
        <v>213</v>
      </c>
      <c r="C185" s="13">
        <v>82.738084314000005</v>
      </c>
      <c r="D185" s="9" t="str">
        <f t="shared" si="72"/>
        <v>N/A</v>
      </c>
      <c r="E185" s="13">
        <v>84.115257686000007</v>
      </c>
      <c r="F185" s="9" t="str">
        <f t="shared" si="73"/>
        <v>N/A</v>
      </c>
      <c r="G185" s="13">
        <v>83.450527008999998</v>
      </c>
      <c r="H185" s="9" t="str">
        <f t="shared" si="74"/>
        <v>N/A</v>
      </c>
      <c r="I185" s="12">
        <v>1.6639999999999999</v>
      </c>
      <c r="J185" s="12">
        <v>-0.79</v>
      </c>
      <c r="K185" s="5" t="s">
        <v>736</v>
      </c>
      <c r="L185" s="9" t="str">
        <f t="shared" si="75"/>
        <v>Yes</v>
      </c>
    </row>
    <row r="186" spans="1:12" ht="25" x14ac:dyDescent="0.25">
      <c r="A186" s="2" t="s">
        <v>1644</v>
      </c>
      <c r="B186" s="117" t="s">
        <v>213</v>
      </c>
      <c r="C186" s="122">
        <v>7.9707576508000004</v>
      </c>
      <c r="D186" s="115" t="str">
        <f>IF($B186="N/A","N/A",IF(C186&gt;10,"No",IF(C186&lt;-10,"No","Yes")))</f>
        <v>N/A</v>
      </c>
      <c r="E186" s="122">
        <v>8.0265544568999996</v>
      </c>
      <c r="F186" s="115" t="str">
        <f>IF($B186="N/A","N/A",IF(E186&gt;10,"No",IF(E186&lt;-10,"No","Yes")))</f>
        <v>N/A</v>
      </c>
      <c r="G186" s="122">
        <v>8.3663943293000003</v>
      </c>
      <c r="H186" s="115" t="str">
        <f>IF($B186="N/A","N/A",IF(G186&gt;10,"No",IF(G186&lt;-10,"No","Yes")))</f>
        <v>N/A</v>
      </c>
      <c r="I186" s="116">
        <v>0.7</v>
      </c>
      <c r="J186" s="116">
        <v>4.234</v>
      </c>
      <c r="K186" s="117" t="s">
        <v>736</v>
      </c>
      <c r="L186" s="9" t="str">
        <f t="shared" si="75"/>
        <v>Yes</v>
      </c>
    </row>
    <row r="187" spans="1:12" ht="25" x14ac:dyDescent="0.25">
      <c r="A187" s="2" t="s">
        <v>1645</v>
      </c>
      <c r="B187" s="33" t="s">
        <v>213</v>
      </c>
      <c r="C187" s="13">
        <v>2.5701516999999999E-3</v>
      </c>
      <c r="D187" s="11" t="str">
        <f t="shared" ref="D187:D213" si="76">IF($B187="N/A","N/A",IF(C187&gt;10,"No",IF(C187&lt;-10,"No","Yes")))</f>
        <v>N/A</v>
      </c>
      <c r="E187" s="13">
        <v>3.0629390999999998E-3</v>
      </c>
      <c r="F187" s="11" t="str">
        <f t="shared" ref="F187:F213" si="77">IF($B187="N/A","N/A",IF(E187&gt;10,"No",IF(E187&lt;-10,"No","Yes")))</f>
        <v>N/A</v>
      </c>
      <c r="G187" s="13">
        <v>3.1078731000000002E-3</v>
      </c>
      <c r="H187" s="11" t="str">
        <f t="shared" ref="H187:H213" si="78">IF($B187="N/A","N/A",IF(G187&gt;10,"No",IF(G187&lt;-10,"No","Yes")))</f>
        <v>N/A</v>
      </c>
      <c r="I187" s="12">
        <v>19.170000000000002</v>
      </c>
      <c r="J187" s="12">
        <v>1.4670000000000001</v>
      </c>
      <c r="K187" s="41" t="s">
        <v>736</v>
      </c>
      <c r="L187" s="9" t="str">
        <f t="shared" si="75"/>
        <v>Yes</v>
      </c>
    </row>
    <row r="188" spans="1:12" ht="25" x14ac:dyDescent="0.25">
      <c r="A188" s="2" t="s">
        <v>1646</v>
      </c>
      <c r="B188" s="33" t="s">
        <v>213</v>
      </c>
      <c r="C188" s="13">
        <v>0.26382905979999999</v>
      </c>
      <c r="D188" s="11" t="str">
        <f t="shared" si="76"/>
        <v>N/A</v>
      </c>
      <c r="E188" s="13">
        <v>0.25575541569999999</v>
      </c>
      <c r="F188" s="11" t="str">
        <f t="shared" si="77"/>
        <v>N/A</v>
      </c>
      <c r="G188" s="13">
        <v>0.25024354970000001</v>
      </c>
      <c r="H188" s="11" t="str">
        <f t="shared" si="78"/>
        <v>N/A</v>
      </c>
      <c r="I188" s="12">
        <v>-3.06</v>
      </c>
      <c r="J188" s="12">
        <v>-2.16</v>
      </c>
      <c r="K188" s="41" t="s">
        <v>736</v>
      </c>
      <c r="L188" s="9" t="str">
        <f t="shared" si="75"/>
        <v>Yes</v>
      </c>
    </row>
    <row r="189" spans="1:12" ht="25" x14ac:dyDescent="0.25">
      <c r="A189" s="2" t="s">
        <v>1647</v>
      </c>
      <c r="B189" s="33" t="s">
        <v>213</v>
      </c>
      <c r="C189" s="13">
        <v>5.9771000000000001E-5</v>
      </c>
      <c r="D189" s="11" t="str">
        <f t="shared" si="76"/>
        <v>N/A</v>
      </c>
      <c r="E189" s="13">
        <v>6.1258800000000004E-5</v>
      </c>
      <c r="F189" s="11" t="str">
        <f t="shared" si="77"/>
        <v>N/A</v>
      </c>
      <c r="G189" s="13">
        <v>5.9766799999999998E-5</v>
      </c>
      <c r="H189" s="11" t="str">
        <f t="shared" si="78"/>
        <v>N/A</v>
      </c>
      <c r="I189" s="12">
        <v>2.4889999999999999</v>
      </c>
      <c r="J189" s="12">
        <v>-2.44</v>
      </c>
      <c r="K189" s="41" t="s">
        <v>736</v>
      </c>
      <c r="L189" s="9" t="str">
        <f t="shared" si="75"/>
        <v>Yes</v>
      </c>
    </row>
    <row r="190" spans="1:12" ht="25" x14ac:dyDescent="0.25">
      <c r="A190" s="2" t="s">
        <v>1648</v>
      </c>
      <c r="B190" s="33" t="s">
        <v>213</v>
      </c>
      <c r="C190" s="13">
        <v>0.25641745960000001</v>
      </c>
      <c r="D190" s="11" t="str">
        <f t="shared" si="76"/>
        <v>N/A</v>
      </c>
      <c r="E190" s="13">
        <v>0.1720146605</v>
      </c>
      <c r="F190" s="11" t="str">
        <f t="shared" si="77"/>
        <v>N/A</v>
      </c>
      <c r="G190" s="13">
        <v>0.221973858</v>
      </c>
      <c r="H190" s="11" t="str">
        <f t="shared" si="78"/>
        <v>N/A</v>
      </c>
      <c r="I190" s="12">
        <v>-32.9</v>
      </c>
      <c r="J190" s="12">
        <v>29.04</v>
      </c>
      <c r="K190" s="41" t="s">
        <v>736</v>
      </c>
      <c r="L190" s="9" t="str">
        <f t="shared" si="75"/>
        <v>Yes</v>
      </c>
    </row>
    <row r="191" spans="1:12" ht="25" x14ac:dyDescent="0.25">
      <c r="A191" s="2" t="s">
        <v>1649</v>
      </c>
      <c r="B191" s="33" t="s">
        <v>213</v>
      </c>
      <c r="C191" s="13">
        <v>75.120333904999995</v>
      </c>
      <c r="D191" s="11" t="str">
        <f t="shared" si="76"/>
        <v>N/A</v>
      </c>
      <c r="E191" s="13">
        <v>75.771661565000002</v>
      </c>
      <c r="F191" s="11" t="str">
        <f t="shared" si="77"/>
        <v>N/A</v>
      </c>
      <c r="G191" s="13">
        <v>75.627461644999997</v>
      </c>
      <c r="H191" s="11" t="str">
        <f t="shared" si="78"/>
        <v>N/A</v>
      </c>
      <c r="I191" s="12">
        <v>0.86699999999999999</v>
      </c>
      <c r="J191" s="12">
        <v>-0.19</v>
      </c>
      <c r="K191" s="41" t="s">
        <v>736</v>
      </c>
      <c r="L191" s="9" t="str">
        <f t="shared" si="75"/>
        <v>Yes</v>
      </c>
    </row>
    <row r="192" spans="1:12" ht="25" x14ac:dyDescent="0.25">
      <c r="A192" s="2" t="s">
        <v>1650</v>
      </c>
      <c r="B192" s="33" t="s">
        <v>213</v>
      </c>
      <c r="C192" s="13">
        <v>9.5966475658999997</v>
      </c>
      <c r="D192" s="11" t="str">
        <f t="shared" si="76"/>
        <v>N/A</v>
      </c>
      <c r="E192" s="13">
        <v>12.148841687999999</v>
      </c>
      <c r="F192" s="11" t="str">
        <f t="shared" si="77"/>
        <v>N/A</v>
      </c>
      <c r="G192" s="13">
        <v>14.207522248</v>
      </c>
      <c r="H192" s="11" t="str">
        <f t="shared" si="78"/>
        <v>N/A</v>
      </c>
      <c r="I192" s="12">
        <v>26.59</v>
      </c>
      <c r="J192" s="12">
        <v>16.95</v>
      </c>
      <c r="K192" s="41" t="s">
        <v>736</v>
      </c>
      <c r="L192" s="9" t="str">
        <f t="shared" si="75"/>
        <v>Yes</v>
      </c>
    </row>
    <row r="193" spans="1:12" ht="25" x14ac:dyDescent="0.25">
      <c r="A193" s="2" t="s">
        <v>1651</v>
      </c>
      <c r="B193" s="33" t="s">
        <v>213</v>
      </c>
      <c r="C193" s="13">
        <v>12.014502827999999</v>
      </c>
      <c r="D193" s="11" t="str">
        <f t="shared" si="76"/>
        <v>N/A</v>
      </c>
      <c r="E193" s="13">
        <v>13.247762981999999</v>
      </c>
      <c r="F193" s="11" t="str">
        <f t="shared" si="77"/>
        <v>N/A</v>
      </c>
      <c r="G193" s="13">
        <v>14.901295146000001</v>
      </c>
      <c r="H193" s="11" t="str">
        <f t="shared" si="78"/>
        <v>N/A</v>
      </c>
      <c r="I193" s="12">
        <v>10.26</v>
      </c>
      <c r="J193" s="12">
        <v>12.48</v>
      </c>
      <c r="K193" s="41" t="s">
        <v>736</v>
      </c>
      <c r="L193" s="9" t="str">
        <f t="shared" si="75"/>
        <v>Yes</v>
      </c>
    </row>
    <row r="194" spans="1:12" ht="25" x14ac:dyDescent="0.25">
      <c r="A194" s="2" t="s">
        <v>1652</v>
      </c>
      <c r="B194" s="33" t="s">
        <v>213</v>
      </c>
      <c r="C194" s="13">
        <v>40.927992119999999</v>
      </c>
      <c r="D194" s="11" t="str">
        <f t="shared" si="76"/>
        <v>N/A</v>
      </c>
      <c r="E194" s="13">
        <v>42.557027331999997</v>
      </c>
      <c r="F194" s="11" t="str">
        <f t="shared" si="77"/>
        <v>N/A</v>
      </c>
      <c r="G194" s="13">
        <v>42.891875900000002</v>
      </c>
      <c r="H194" s="11" t="str">
        <f t="shared" si="78"/>
        <v>N/A</v>
      </c>
      <c r="I194" s="12">
        <v>3.98</v>
      </c>
      <c r="J194" s="12">
        <v>0.78680000000000005</v>
      </c>
      <c r="K194" s="41" t="s">
        <v>736</v>
      </c>
      <c r="L194" s="9" t="str">
        <f t="shared" si="75"/>
        <v>Yes</v>
      </c>
    </row>
    <row r="195" spans="1:12" ht="25" x14ac:dyDescent="0.25">
      <c r="A195" s="2" t="s">
        <v>1653</v>
      </c>
      <c r="B195" s="33" t="s">
        <v>213</v>
      </c>
      <c r="C195" s="13">
        <v>12.084016466</v>
      </c>
      <c r="D195" s="11" t="str">
        <f t="shared" si="76"/>
        <v>N/A</v>
      </c>
      <c r="E195" s="13">
        <v>12.736497185999999</v>
      </c>
      <c r="F195" s="11" t="str">
        <f t="shared" si="77"/>
        <v>N/A</v>
      </c>
      <c r="G195" s="13">
        <v>13.912573139999999</v>
      </c>
      <c r="H195" s="11" t="str">
        <f t="shared" si="78"/>
        <v>N/A</v>
      </c>
      <c r="I195" s="12">
        <v>5.4</v>
      </c>
      <c r="J195" s="12">
        <v>9.234</v>
      </c>
      <c r="K195" s="41" t="s">
        <v>736</v>
      </c>
      <c r="L195" s="9" t="str">
        <f t="shared" si="75"/>
        <v>Yes</v>
      </c>
    </row>
    <row r="196" spans="1:12" ht="25" x14ac:dyDescent="0.25">
      <c r="A196" s="2" t="s">
        <v>1654</v>
      </c>
      <c r="B196" s="33" t="s">
        <v>213</v>
      </c>
      <c r="C196" s="13">
        <v>0.67630852100000005</v>
      </c>
      <c r="D196" s="11" t="str">
        <f t="shared" si="76"/>
        <v>N/A</v>
      </c>
      <c r="E196" s="13">
        <v>0.69902396379999998</v>
      </c>
      <c r="F196" s="11" t="str">
        <f t="shared" si="77"/>
        <v>N/A</v>
      </c>
      <c r="G196" s="13">
        <v>0.69747843909999996</v>
      </c>
      <c r="H196" s="11" t="str">
        <f t="shared" si="78"/>
        <v>N/A</v>
      </c>
      <c r="I196" s="12">
        <v>3.359</v>
      </c>
      <c r="J196" s="12">
        <v>-0.221</v>
      </c>
      <c r="K196" s="41" t="s">
        <v>736</v>
      </c>
      <c r="L196" s="9" t="str">
        <f t="shared" si="75"/>
        <v>Yes</v>
      </c>
    </row>
    <row r="197" spans="1:12" ht="25" x14ac:dyDescent="0.25">
      <c r="A197" s="2" t="s">
        <v>1655</v>
      </c>
      <c r="B197" s="33" t="s">
        <v>213</v>
      </c>
      <c r="C197" s="13">
        <v>58.577642191000002</v>
      </c>
      <c r="D197" s="11" t="str">
        <f t="shared" si="76"/>
        <v>N/A</v>
      </c>
      <c r="E197" s="13">
        <v>59.181496907000003</v>
      </c>
      <c r="F197" s="11" t="str">
        <f t="shared" si="77"/>
        <v>N/A</v>
      </c>
      <c r="G197" s="13">
        <v>59.008947087999999</v>
      </c>
      <c r="H197" s="11" t="str">
        <f t="shared" si="78"/>
        <v>N/A</v>
      </c>
      <c r="I197" s="12">
        <v>1.0309999999999999</v>
      </c>
      <c r="J197" s="12">
        <v>-0.29199999999999998</v>
      </c>
      <c r="K197" s="41" t="s">
        <v>736</v>
      </c>
      <c r="L197" s="9" t="str">
        <f t="shared" si="75"/>
        <v>Yes</v>
      </c>
    </row>
    <row r="198" spans="1:12" ht="25" x14ac:dyDescent="0.25">
      <c r="A198" s="2" t="s">
        <v>1656</v>
      </c>
      <c r="B198" s="33" t="s">
        <v>213</v>
      </c>
      <c r="C198" s="13">
        <v>67.258777815000002</v>
      </c>
      <c r="D198" s="11" t="str">
        <f t="shared" si="76"/>
        <v>N/A</v>
      </c>
      <c r="E198" s="13">
        <v>67.890780492000005</v>
      </c>
      <c r="F198" s="11" t="str">
        <f t="shared" si="77"/>
        <v>N/A</v>
      </c>
      <c r="G198" s="13">
        <v>67.258497343000002</v>
      </c>
      <c r="H198" s="11" t="str">
        <f t="shared" si="78"/>
        <v>N/A</v>
      </c>
      <c r="I198" s="12">
        <v>0.93969999999999998</v>
      </c>
      <c r="J198" s="12">
        <v>-0.93100000000000005</v>
      </c>
      <c r="K198" s="41" t="s">
        <v>736</v>
      </c>
      <c r="L198" s="9" t="str">
        <f t="shared" si="75"/>
        <v>Yes</v>
      </c>
    </row>
    <row r="199" spans="1:12" ht="25" x14ac:dyDescent="0.25">
      <c r="A199" s="2" t="s">
        <v>1657</v>
      </c>
      <c r="B199" s="33" t="s">
        <v>213</v>
      </c>
      <c r="C199" s="13">
        <v>2.4868907321</v>
      </c>
      <c r="D199" s="11" t="str">
        <f t="shared" si="76"/>
        <v>N/A</v>
      </c>
      <c r="E199" s="13">
        <v>2.7350208494000001</v>
      </c>
      <c r="F199" s="11" t="str">
        <f t="shared" si="77"/>
        <v>N/A</v>
      </c>
      <c r="G199" s="13">
        <v>3.3502871794</v>
      </c>
      <c r="H199" s="11" t="str">
        <f t="shared" si="78"/>
        <v>N/A</v>
      </c>
      <c r="I199" s="12">
        <v>9.9779999999999998</v>
      </c>
      <c r="J199" s="12">
        <v>22.5</v>
      </c>
      <c r="K199" s="41" t="s">
        <v>736</v>
      </c>
      <c r="L199" s="9" t="str">
        <f t="shared" si="75"/>
        <v>Yes</v>
      </c>
    </row>
    <row r="200" spans="1:12" ht="25" x14ac:dyDescent="0.25">
      <c r="A200" s="2" t="s">
        <v>1658</v>
      </c>
      <c r="B200" s="33" t="s">
        <v>213</v>
      </c>
      <c r="C200" s="13">
        <v>5.6462048722000002</v>
      </c>
      <c r="D200" s="11" t="str">
        <f t="shared" si="76"/>
        <v>N/A</v>
      </c>
      <c r="E200" s="13">
        <v>6.1982861017999999</v>
      </c>
      <c r="F200" s="11" t="str">
        <f t="shared" si="77"/>
        <v>N/A</v>
      </c>
      <c r="G200" s="13">
        <v>6.7885510736999999</v>
      </c>
      <c r="H200" s="11" t="str">
        <f t="shared" si="78"/>
        <v>N/A</v>
      </c>
      <c r="I200" s="12">
        <v>9.7780000000000005</v>
      </c>
      <c r="J200" s="12">
        <v>9.5229999999999997</v>
      </c>
      <c r="K200" s="41" t="s">
        <v>736</v>
      </c>
      <c r="L200" s="9" t="str">
        <f t="shared" si="75"/>
        <v>Yes</v>
      </c>
    </row>
    <row r="201" spans="1:12" ht="25" x14ac:dyDescent="0.25">
      <c r="A201" s="2" t="s">
        <v>1659</v>
      </c>
      <c r="B201" s="33" t="s">
        <v>213</v>
      </c>
      <c r="C201" s="13">
        <v>0.70715034129999998</v>
      </c>
      <c r="D201" s="11" t="str">
        <f t="shared" si="76"/>
        <v>N/A</v>
      </c>
      <c r="E201" s="13">
        <v>0.7385358783</v>
      </c>
      <c r="F201" s="11" t="str">
        <f t="shared" si="77"/>
        <v>N/A</v>
      </c>
      <c r="G201" s="13">
        <v>0.79489830679999995</v>
      </c>
      <c r="H201" s="11" t="str">
        <f t="shared" si="78"/>
        <v>N/A</v>
      </c>
      <c r="I201" s="12">
        <v>4.4379999999999997</v>
      </c>
      <c r="J201" s="12">
        <v>7.6319999999999997</v>
      </c>
      <c r="K201" s="41" t="s">
        <v>736</v>
      </c>
      <c r="L201" s="9" t="str">
        <f t="shared" si="75"/>
        <v>Yes</v>
      </c>
    </row>
    <row r="202" spans="1:12" ht="25" x14ac:dyDescent="0.25">
      <c r="A202" s="2" t="s">
        <v>1660</v>
      </c>
      <c r="B202" s="33" t="s">
        <v>213</v>
      </c>
      <c r="C202" s="13">
        <v>3.0211236584000001</v>
      </c>
      <c r="D202" s="11" t="str">
        <f t="shared" si="76"/>
        <v>N/A</v>
      </c>
      <c r="E202" s="13">
        <v>3.2716477816</v>
      </c>
      <c r="F202" s="11" t="str">
        <f t="shared" si="77"/>
        <v>N/A</v>
      </c>
      <c r="G202" s="13">
        <v>3.6854593376999998</v>
      </c>
      <c r="H202" s="11" t="str">
        <f t="shared" si="78"/>
        <v>N/A</v>
      </c>
      <c r="I202" s="12">
        <v>8.2919999999999998</v>
      </c>
      <c r="J202" s="12">
        <v>12.65</v>
      </c>
      <c r="K202" s="41" t="s">
        <v>736</v>
      </c>
      <c r="L202" s="9" t="str">
        <f t="shared" si="75"/>
        <v>Yes</v>
      </c>
    </row>
    <row r="203" spans="1:12" ht="25" x14ac:dyDescent="0.25">
      <c r="A203" s="2" t="s">
        <v>1661</v>
      </c>
      <c r="B203" s="33" t="s">
        <v>213</v>
      </c>
      <c r="C203" s="13">
        <v>0.56549314340000001</v>
      </c>
      <c r="D203" s="11" t="str">
        <f t="shared" si="76"/>
        <v>N/A</v>
      </c>
      <c r="E203" s="13">
        <v>0.5298272074</v>
      </c>
      <c r="F203" s="11" t="str">
        <f t="shared" si="77"/>
        <v>N/A</v>
      </c>
      <c r="G203" s="13">
        <v>0.51160372229999995</v>
      </c>
      <c r="H203" s="11" t="str">
        <f t="shared" si="78"/>
        <v>N/A</v>
      </c>
      <c r="I203" s="12">
        <v>-6.31</v>
      </c>
      <c r="J203" s="12">
        <v>-3.44</v>
      </c>
      <c r="K203" s="41" t="s">
        <v>736</v>
      </c>
      <c r="L203" s="9" t="str">
        <f t="shared" si="75"/>
        <v>Yes</v>
      </c>
    </row>
    <row r="204" spans="1:12" ht="25" x14ac:dyDescent="0.25">
      <c r="A204" s="2" t="s">
        <v>1662</v>
      </c>
      <c r="B204" s="33" t="s">
        <v>213</v>
      </c>
      <c r="C204" s="13">
        <v>3.3897312279</v>
      </c>
      <c r="D204" s="11" t="str">
        <f t="shared" si="76"/>
        <v>N/A</v>
      </c>
      <c r="E204" s="13">
        <v>3.7645359432999999</v>
      </c>
      <c r="F204" s="11" t="str">
        <f t="shared" si="77"/>
        <v>N/A</v>
      </c>
      <c r="G204" s="13">
        <v>4.1123137517000004</v>
      </c>
      <c r="H204" s="11" t="str">
        <f t="shared" si="78"/>
        <v>N/A</v>
      </c>
      <c r="I204" s="12">
        <v>11.06</v>
      </c>
      <c r="J204" s="12">
        <v>9.2379999999999995</v>
      </c>
      <c r="K204" s="41" t="s">
        <v>736</v>
      </c>
      <c r="L204" s="9" t="str">
        <f t="shared" si="75"/>
        <v>Yes</v>
      </c>
    </row>
    <row r="205" spans="1:12" ht="25" x14ac:dyDescent="0.25">
      <c r="A205" s="2" t="s">
        <v>1663</v>
      </c>
      <c r="B205" s="33" t="s">
        <v>213</v>
      </c>
      <c r="C205" s="13">
        <v>4.9729446699999999E-2</v>
      </c>
      <c r="D205" s="11" t="str">
        <f t="shared" si="76"/>
        <v>N/A</v>
      </c>
      <c r="E205" s="13">
        <v>5.6113044500000001E-2</v>
      </c>
      <c r="F205" s="11" t="str">
        <f t="shared" si="77"/>
        <v>N/A</v>
      </c>
      <c r="G205" s="13">
        <v>5.4746379599999999E-2</v>
      </c>
      <c r="H205" s="11" t="str">
        <f t="shared" si="78"/>
        <v>N/A</v>
      </c>
      <c r="I205" s="12">
        <v>12.84</v>
      </c>
      <c r="J205" s="12">
        <v>-2.44</v>
      </c>
      <c r="K205" s="41" t="s">
        <v>736</v>
      </c>
      <c r="L205" s="9" t="str">
        <f t="shared" si="75"/>
        <v>Yes</v>
      </c>
    </row>
    <row r="206" spans="1:12" ht="25" x14ac:dyDescent="0.25">
      <c r="A206" s="2" t="s">
        <v>1664</v>
      </c>
      <c r="B206" s="33" t="s">
        <v>213</v>
      </c>
      <c r="C206" s="13">
        <v>3.4164488513000002</v>
      </c>
      <c r="D206" s="11" t="str">
        <f t="shared" si="76"/>
        <v>N/A</v>
      </c>
      <c r="E206" s="13">
        <v>3.5857828168000001</v>
      </c>
      <c r="F206" s="11" t="str">
        <f t="shared" si="77"/>
        <v>N/A</v>
      </c>
      <c r="G206" s="13">
        <v>4.9022514150000003</v>
      </c>
      <c r="H206" s="11" t="str">
        <f t="shared" si="78"/>
        <v>N/A</v>
      </c>
      <c r="I206" s="12">
        <v>4.9560000000000004</v>
      </c>
      <c r="J206" s="12">
        <v>36.71</v>
      </c>
      <c r="K206" s="41" t="s">
        <v>736</v>
      </c>
      <c r="L206" s="9" t="str">
        <f t="shared" si="75"/>
        <v>No</v>
      </c>
    </row>
    <row r="207" spans="1:12" ht="25" x14ac:dyDescent="0.25">
      <c r="A207" s="2" t="s">
        <v>1665</v>
      </c>
      <c r="B207" s="33" t="s">
        <v>213</v>
      </c>
      <c r="C207" s="13">
        <v>1.2240496863999999</v>
      </c>
      <c r="D207" s="11" t="str">
        <f t="shared" si="76"/>
        <v>N/A</v>
      </c>
      <c r="E207" s="13">
        <v>1.2666478398000001</v>
      </c>
      <c r="F207" s="11" t="str">
        <f t="shared" si="77"/>
        <v>N/A</v>
      </c>
      <c r="G207" s="13">
        <v>1.4483286217</v>
      </c>
      <c r="H207" s="11" t="str">
        <f t="shared" si="78"/>
        <v>N/A</v>
      </c>
      <c r="I207" s="12">
        <v>3.48</v>
      </c>
      <c r="J207" s="12">
        <v>14.34</v>
      </c>
      <c r="K207" s="41" t="s">
        <v>736</v>
      </c>
      <c r="L207" s="9" t="str">
        <f t="shared" si="75"/>
        <v>Yes</v>
      </c>
    </row>
    <row r="208" spans="1:12" ht="25" x14ac:dyDescent="0.25">
      <c r="A208" s="2" t="s">
        <v>1666</v>
      </c>
      <c r="B208" s="33" t="s">
        <v>213</v>
      </c>
      <c r="C208" s="13">
        <v>23.512345395000001</v>
      </c>
      <c r="D208" s="11" t="str">
        <f t="shared" si="76"/>
        <v>N/A</v>
      </c>
      <c r="E208" s="13">
        <v>24.430982487000001</v>
      </c>
      <c r="F208" s="11" t="str">
        <f t="shared" si="77"/>
        <v>N/A</v>
      </c>
      <c r="G208" s="13">
        <v>24.873921957</v>
      </c>
      <c r="H208" s="11" t="str">
        <f t="shared" si="78"/>
        <v>N/A</v>
      </c>
      <c r="I208" s="12">
        <v>3.907</v>
      </c>
      <c r="J208" s="12">
        <v>1.8129999999999999</v>
      </c>
      <c r="K208" s="41" t="s">
        <v>736</v>
      </c>
      <c r="L208" s="9" t="str">
        <f t="shared" si="75"/>
        <v>Yes</v>
      </c>
    </row>
    <row r="209" spans="1:12" ht="25" x14ac:dyDescent="0.25">
      <c r="A209" s="2" t="s">
        <v>1667</v>
      </c>
      <c r="B209" s="33" t="s">
        <v>213</v>
      </c>
      <c r="C209" s="13">
        <v>9.5215154600000004E-2</v>
      </c>
      <c r="D209" s="11" t="str">
        <f t="shared" si="76"/>
        <v>N/A</v>
      </c>
      <c r="E209" s="13">
        <v>0.11296119440000001</v>
      </c>
      <c r="F209" s="11" t="str">
        <f t="shared" si="77"/>
        <v>N/A</v>
      </c>
      <c r="G209" s="13">
        <v>0.1170831416</v>
      </c>
      <c r="H209" s="11" t="str">
        <f t="shared" si="78"/>
        <v>N/A</v>
      </c>
      <c r="I209" s="12">
        <v>18.64</v>
      </c>
      <c r="J209" s="12">
        <v>3.649</v>
      </c>
      <c r="K209" s="41" t="s">
        <v>736</v>
      </c>
      <c r="L209" s="9" t="str">
        <f t="shared" si="75"/>
        <v>Yes</v>
      </c>
    </row>
    <row r="210" spans="1:12" ht="25" x14ac:dyDescent="0.25">
      <c r="A210" s="2" t="s">
        <v>1668</v>
      </c>
      <c r="B210" s="33" t="s">
        <v>213</v>
      </c>
      <c r="C210" s="13">
        <v>12.774012538999999</v>
      </c>
      <c r="D210" s="11" t="str">
        <f t="shared" si="76"/>
        <v>N/A</v>
      </c>
      <c r="E210" s="13">
        <v>14.216570623000001</v>
      </c>
      <c r="F210" s="11" t="str">
        <f t="shared" si="77"/>
        <v>N/A</v>
      </c>
      <c r="G210" s="13">
        <v>14.749188666</v>
      </c>
      <c r="H210" s="11" t="str">
        <f t="shared" si="78"/>
        <v>N/A</v>
      </c>
      <c r="I210" s="12">
        <v>11.29</v>
      </c>
      <c r="J210" s="12">
        <v>3.746</v>
      </c>
      <c r="K210" s="41" t="s">
        <v>736</v>
      </c>
      <c r="L210" s="9" t="str">
        <f t="shared" si="75"/>
        <v>Yes</v>
      </c>
    </row>
    <row r="211" spans="1:12" ht="25" x14ac:dyDescent="0.25">
      <c r="A211" s="2" t="s">
        <v>1669</v>
      </c>
      <c r="B211" s="33" t="s">
        <v>213</v>
      </c>
      <c r="C211" s="13">
        <v>0</v>
      </c>
      <c r="D211" s="11" t="str">
        <f t="shared" si="76"/>
        <v>N/A</v>
      </c>
      <c r="E211" s="13">
        <v>0</v>
      </c>
      <c r="F211" s="11" t="str">
        <f t="shared" si="77"/>
        <v>N/A</v>
      </c>
      <c r="G211" s="13">
        <v>5.9766789999999995E-4</v>
      </c>
      <c r="H211" s="11" t="str">
        <f t="shared" si="78"/>
        <v>N/A</v>
      </c>
      <c r="I211" s="12" t="s">
        <v>1744</v>
      </c>
      <c r="J211" s="12" t="s">
        <v>1744</v>
      </c>
      <c r="K211" s="41" t="s">
        <v>736</v>
      </c>
      <c r="L211" s="9" t="str">
        <f t="shared" si="75"/>
        <v>N/A</v>
      </c>
    </row>
    <row r="212" spans="1:12" ht="25" x14ac:dyDescent="0.25">
      <c r="A212" s="2" t="s">
        <v>1670</v>
      </c>
      <c r="B212" s="33" t="s">
        <v>213</v>
      </c>
      <c r="C212" s="13">
        <v>0</v>
      </c>
      <c r="D212" s="11" t="str">
        <f t="shared" si="76"/>
        <v>N/A</v>
      </c>
      <c r="E212" s="13">
        <v>0</v>
      </c>
      <c r="F212" s="11" t="str">
        <f t="shared" si="77"/>
        <v>N/A</v>
      </c>
      <c r="G212" s="13">
        <v>0</v>
      </c>
      <c r="H212" s="11" t="str">
        <f t="shared" si="78"/>
        <v>N/A</v>
      </c>
      <c r="I212" s="12" t="s">
        <v>1744</v>
      </c>
      <c r="J212" s="12" t="s">
        <v>1744</v>
      </c>
      <c r="K212" s="41" t="s">
        <v>736</v>
      </c>
      <c r="L212" s="9" t="str">
        <f t="shared" si="75"/>
        <v>N/A</v>
      </c>
    </row>
    <row r="213" spans="1:12" ht="25" x14ac:dyDescent="0.25">
      <c r="A213" s="2" t="s">
        <v>1643</v>
      </c>
      <c r="B213" s="33" t="s">
        <v>213</v>
      </c>
      <c r="C213" s="13">
        <v>0.76405230440000005</v>
      </c>
      <c r="D213" s="11" t="str">
        <f t="shared" si="76"/>
        <v>N/A</v>
      </c>
      <c r="E213" s="13">
        <v>0.73884217230000004</v>
      </c>
      <c r="F213" s="11" t="str">
        <f t="shared" si="77"/>
        <v>N/A</v>
      </c>
      <c r="G213" s="13">
        <v>0.75664756119999999</v>
      </c>
      <c r="H213" s="11" t="str">
        <f t="shared" si="78"/>
        <v>N/A</v>
      </c>
      <c r="I213" s="12">
        <v>-3.3</v>
      </c>
      <c r="J213" s="12">
        <v>2.41</v>
      </c>
      <c r="K213" s="41" t="s">
        <v>736</v>
      </c>
      <c r="L213" s="9" t="str">
        <f t="shared" si="75"/>
        <v>Yes</v>
      </c>
    </row>
    <row r="214" spans="1:12" x14ac:dyDescent="0.25">
      <c r="A214" s="143" t="s">
        <v>1632</v>
      </c>
      <c r="B214" s="144"/>
      <c r="C214" s="144"/>
      <c r="D214" s="144"/>
      <c r="E214" s="144"/>
      <c r="F214" s="144"/>
      <c r="G214" s="144"/>
      <c r="H214" s="144"/>
      <c r="I214" s="144"/>
      <c r="J214" s="144"/>
      <c r="K214" s="144"/>
      <c r="L214" s="145"/>
    </row>
    <row r="215" spans="1:12" x14ac:dyDescent="0.25">
      <c r="A215" s="133" t="s">
        <v>1630</v>
      </c>
      <c r="B215" s="134"/>
      <c r="C215" s="134"/>
      <c r="D215" s="134"/>
      <c r="E215" s="134"/>
      <c r="F215" s="134"/>
      <c r="G215" s="134"/>
      <c r="H215" s="134"/>
      <c r="I215" s="134"/>
      <c r="J215" s="134"/>
      <c r="K215" s="134"/>
      <c r="L215" s="135"/>
    </row>
    <row r="216" spans="1:12" s="20" customFormat="1" x14ac:dyDescent="0.25">
      <c r="A216" s="136" t="s">
        <v>1731</v>
      </c>
      <c r="B216" s="136"/>
      <c r="C216" s="136"/>
      <c r="D216" s="136"/>
      <c r="E216" s="136"/>
      <c r="F216" s="136"/>
      <c r="G216" s="136"/>
      <c r="H216" s="136"/>
      <c r="I216" s="136"/>
      <c r="J216" s="136"/>
      <c r="K216" s="136"/>
      <c r="L216" s="13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6"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1725</v>
      </c>
      <c r="B1" s="125"/>
      <c r="C1" s="125"/>
      <c r="D1" s="125"/>
      <c r="E1" s="125"/>
      <c r="F1" s="125"/>
      <c r="G1" s="125"/>
      <c r="H1" s="125"/>
      <c r="I1" s="125"/>
      <c r="J1" s="125"/>
      <c r="K1" s="125"/>
      <c r="L1" s="126"/>
    </row>
    <row r="2" spans="1:12" ht="54" customHeight="1" x14ac:dyDescent="0.3">
      <c r="A2" s="151" t="s">
        <v>1593</v>
      </c>
      <c r="B2" s="152"/>
      <c r="C2" s="152"/>
      <c r="D2" s="152"/>
      <c r="E2" s="152"/>
      <c r="F2" s="152"/>
      <c r="G2" s="152"/>
      <c r="H2" s="152"/>
      <c r="I2" s="152"/>
      <c r="J2" s="152"/>
      <c r="K2" s="152"/>
      <c r="L2" s="153"/>
    </row>
    <row r="3" spans="1:12" s="20" customFormat="1" ht="13" x14ac:dyDescent="0.3">
      <c r="A3" s="130" t="s">
        <v>1743</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18" t="s">
        <v>3</v>
      </c>
      <c r="B6" s="41" t="s">
        <v>213</v>
      </c>
      <c r="C6" s="1">
        <v>283535</v>
      </c>
      <c r="D6" s="11" t="str">
        <f t="shared" ref="D6:D39" si="0">IF($B6="N/A","N/A",IF(C6&gt;10,"No",IF(C6&lt;-10,"No","Yes")))</f>
        <v>N/A</v>
      </c>
      <c r="E6" s="1">
        <v>276802</v>
      </c>
      <c r="F6" s="11" t="str">
        <f t="shared" ref="F6:F39" si="1">IF($B6="N/A","N/A",IF(E6&gt;10,"No",IF(E6&lt;-10,"No","Yes")))</f>
        <v>N/A</v>
      </c>
      <c r="G6" s="1">
        <v>246865</v>
      </c>
      <c r="H6" s="11" t="str">
        <f t="shared" ref="H6:H39" si="2">IF($B6="N/A","N/A",IF(G6&gt;10,"No",IF(G6&lt;-10,"No","Yes")))</f>
        <v>N/A</v>
      </c>
      <c r="I6" s="12">
        <v>-2.37</v>
      </c>
      <c r="J6" s="12">
        <v>-10.8</v>
      </c>
      <c r="K6" s="41" t="s">
        <v>736</v>
      </c>
      <c r="L6" s="9" t="str">
        <f t="shared" ref="L6:L39" si="3">IF(J6="Div by 0", "N/A", IF(K6="N/A","N/A", IF(J6&gt;VALUE(MID(K6,1,2)), "No", IF(J6&lt;-1*VALUE(MID(K6,1,2)), "No", "Yes"))))</f>
        <v>Yes</v>
      </c>
    </row>
    <row r="7" spans="1:12" x14ac:dyDescent="0.25">
      <c r="A7" s="18" t="s">
        <v>4</v>
      </c>
      <c r="B7" s="33" t="s">
        <v>213</v>
      </c>
      <c r="C7" s="34">
        <v>177886</v>
      </c>
      <c r="D7" s="11" t="str">
        <f t="shared" si="0"/>
        <v>N/A</v>
      </c>
      <c r="E7" s="34">
        <v>172992</v>
      </c>
      <c r="F7" s="11" t="str">
        <f t="shared" si="1"/>
        <v>N/A</v>
      </c>
      <c r="G7" s="34">
        <v>153416</v>
      </c>
      <c r="H7" s="11" t="str">
        <f t="shared" si="2"/>
        <v>N/A</v>
      </c>
      <c r="I7" s="12">
        <v>-2.75</v>
      </c>
      <c r="J7" s="12">
        <v>-11.3</v>
      </c>
      <c r="K7" s="41" t="s">
        <v>736</v>
      </c>
      <c r="L7" s="9" t="str">
        <f t="shared" si="3"/>
        <v>Yes</v>
      </c>
    </row>
    <row r="8" spans="1:12" x14ac:dyDescent="0.25">
      <c r="A8" s="18" t="s">
        <v>359</v>
      </c>
      <c r="B8" s="33" t="s">
        <v>213</v>
      </c>
      <c r="C8" s="8">
        <v>62.738638969</v>
      </c>
      <c r="D8" s="11" t="str">
        <f>IF($B8="N/A","N/A",IF(C8&gt;10,"No",IF(C8&lt;-10,"No","Yes")))</f>
        <v>N/A</v>
      </c>
      <c r="E8" s="8">
        <v>62.496658261</v>
      </c>
      <c r="F8" s="11" t="str">
        <f t="shared" si="1"/>
        <v>N/A</v>
      </c>
      <c r="G8" s="8">
        <v>62.145707168000001</v>
      </c>
      <c r="H8" s="11" t="str">
        <f t="shared" si="2"/>
        <v>N/A</v>
      </c>
      <c r="I8" s="12">
        <v>-0.38600000000000001</v>
      </c>
      <c r="J8" s="12">
        <v>-0.56200000000000006</v>
      </c>
      <c r="K8" s="41" t="s">
        <v>736</v>
      </c>
      <c r="L8" s="9" t="str">
        <f t="shared" si="3"/>
        <v>Yes</v>
      </c>
    </row>
    <row r="9" spans="1:12" x14ac:dyDescent="0.25">
      <c r="A9" s="18" t="s">
        <v>83</v>
      </c>
      <c r="B9" s="33" t="s">
        <v>213</v>
      </c>
      <c r="C9" s="34">
        <v>170203.72</v>
      </c>
      <c r="D9" s="11" t="str">
        <f t="shared" si="0"/>
        <v>N/A</v>
      </c>
      <c r="E9" s="34">
        <v>162828.53</v>
      </c>
      <c r="F9" s="11" t="str">
        <f t="shared" si="1"/>
        <v>N/A</v>
      </c>
      <c r="G9" s="34">
        <v>146318.01</v>
      </c>
      <c r="H9" s="11" t="str">
        <f t="shared" si="2"/>
        <v>N/A</v>
      </c>
      <c r="I9" s="12">
        <v>-4.33</v>
      </c>
      <c r="J9" s="12">
        <v>-10.1</v>
      </c>
      <c r="K9" s="41" t="s">
        <v>736</v>
      </c>
      <c r="L9" s="9" t="str">
        <f t="shared" si="3"/>
        <v>Yes</v>
      </c>
    </row>
    <row r="10" spans="1:12" x14ac:dyDescent="0.25">
      <c r="A10" s="18" t="s">
        <v>100</v>
      </c>
      <c r="B10" s="33" t="s">
        <v>213</v>
      </c>
      <c r="C10" s="34">
        <v>3352</v>
      </c>
      <c r="D10" s="11" t="str">
        <f t="shared" si="0"/>
        <v>N/A</v>
      </c>
      <c r="E10" s="34">
        <v>3565</v>
      </c>
      <c r="F10" s="11" t="str">
        <f t="shared" si="1"/>
        <v>N/A</v>
      </c>
      <c r="G10" s="34">
        <v>4076</v>
      </c>
      <c r="H10" s="11" t="str">
        <f t="shared" si="2"/>
        <v>N/A</v>
      </c>
      <c r="I10" s="12">
        <v>6.3540000000000001</v>
      </c>
      <c r="J10" s="12">
        <v>14.33</v>
      </c>
      <c r="K10" s="41" t="s">
        <v>736</v>
      </c>
      <c r="L10" s="9" t="str">
        <f t="shared" si="3"/>
        <v>Yes</v>
      </c>
    </row>
    <row r="11" spans="1:12" x14ac:dyDescent="0.25">
      <c r="A11" s="18" t="s">
        <v>976</v>
      </c>
      <c r="B11" s="33" t="s">
        <v>213</v>
      </c>
      <c r="C11" s="34">
        <v>906</v>
      </c>
      <c r="D11" s="11" t="str">
        <f t="shared" si="0"/>
        <v>N/A</v>
      </c>
      <c r="E11" s="34">
        <v>989</v>
      </c>
      <c r="F11" s="11" t="str">
        <f t="shared" si="1"/>
        <v>N/A</v>
      </c>
      <c r="G11" s="34">
        <v>1152</v>
      </c>
      <c r="H11" s="11" t="str">
        <f t="shared" si="2"/>
        <v>N/A</v>
      </c>
      <c r="I11" s="12">
        <v>9.1609999999999996</v>
      </c>
      <c r="J11" s="12">
        <v>16.48</v>
      </c>
      <c r="K11" s="41" t="s">
        <v>736</v>
      </c>
      <c r="L11" s="9" t="str">
        <f t="shared" si="3"/>
        <v>Yes</v>
      </c>
    </row>
    <row r="12" spans="1:12" x14ac:dyDescent="0.25">
      <c r="A12" s="18" t="s">
        <v>977</v>
      </c>
      <c r="B12" s="33" t="s">
        <v>213</v>
      </c>
      <c r="C12" s="34">
        <v>158</v>
      </c>
      <c r="D12" s="11" t="str">
        <f t="shared" si="0"/>
        <v>N/A</v>
      </c>
      <c r="E12" s="34">
        <v>205</v>
      </c>
      <c r="F12" s="11" t="str">
        <f t="shared" si="1"/>
        <v>N/A</v>
      </c>
      <c r="G12" s="34">
        <v>251</v>
      </c>
      <c r="H12" s="11" t="str">
        <f t="shared" si="2"/>
        <v>N/A</v>
      </c>
      <c r="I12" s="12">
        <v>29.75</v>
      </c>
      <c r="J12" s="12">
        <v>22.44</v>
      </c>
      <c r="K12" s="41" t="s">
        <v>736</v>
      </c>
      <c r="L12" s="9" t="str">
        <f t="shared" si="3"/>
        <v>Yes</v>
      </c>
    </row>
    <row r="13" spans="1:12" x14ac:dyDescent="0.25">
      <c r="A13" s="18" t="s">
        <v>978</v>
      </c>
      <c r="B13" s="33" t="s">
        <v>213</v>
      </c>
      <c r="C13" s="34">
        <v>1772</v>
      </c>
      <c r="D13" s="11" t="str">
        <f t="shared" si="0"/>
        <v>N/A</v>
      </c>
      <c r="E13" s="34">
        <v>1778</v>
      </c>
      <c r="F13" s="11" t="str">
        <f t="shared" si="1"/>
        <v>N/A</v>
      </c>
      <c r="G13" s="34">
        <v>1959</v>
      </c>
      <c r="H13" s="11" t="str">
        <f t="shared" si="2"/>
        <v>N/A</v>
      </c>
      <c r="I13" s="12">
        <v>0.33860000000000001</v>
      </c>
      <c r="J13" s="12">
        <v>10.18</v>
      </c>
      <c r="K13" s="41" t="s">
        <v>736</v>
      </c>
      <c r="L13" s="9" t="str">
        <f t="shared" si="3"/>
        <v>Yes</v>
      </c>
    </row>
    <row r="14" spans="1:12" x14ac:dyDescent="0.25">
      <c r="A14" s="18" t="s">
        <v>979</v>
      </c>
      <c r="B14" s="33" t="s">
        <v>213</v>
      </c>
      <c r="C14" s="34">
        <v>516</v>
      </c>
      <c r="D14" s="11" t="str">
        <f t="shared" si="0"/>
        <v>N/A</v>
      </c>
      <c r="E14" s="34">
        <v>593</v>
      </c>
      <c r="F14" s="11" t="str">
        <f t="shared" si="1"/>
        <v>N/A</v>
      </c>
      <c r="G14" s="34">
        <v>714</v>
      </c>
      <c r="H14" s="11" t="str">
        <f t="shared" si="2"/>
        <v>N/A</v>
      </c>
      <c r="I14" s="12">
        <v>14.92</v>
      </c>
      <c r="J14" s="12">
        <v>20.399999999999999</v>
      </c>
      <c r="K14" s="41" t="s">
        <v>736</v>
      </c>
      <c r="L14" s="9" t="str">
        <f t="shared" si="3"/>
        <v>Yes</v>
      </c>
    </row>
    <row r="15" spans="1:12" x14ac:dyDescent="0.25">
      <c r="A15" s="4" t="s">
        <v>980</v>
      </c>
      <c r="B15" s="33" t="s">
        <v>213</v>
      </c>
      <c r="C15" s="34">
        <v>0</v>
      </c>
      <c r="D15" s="11" t="str">
        <f t="shared" si="0"/>
        <v>N/A</v>
      </c>
      <c r="E15" s="34">
        <v>0</v>
      </c>
      <c r="F15" s="11" t="str">
        <f t="shared" si="1"/>
        <v>N/A</v>
      </c>
      <c r="G15" s="34">
        <v>0</v>
      </c>
      <c r="H15" s="11" t="str">
        <f t="shared" si="2"/>
        <v>N/A</v>
      </c>
      <c r="I15" s="12" t="s">
        <v>1744</v>
      </c>
      <c r="J15" s="12" t="s">
        <v>1744</v>
      </c>
      <c r="K15" s="41" t="s">
        <v>736</v>
      </c>
      <c r="L15" s="9" t="str">
        <f t="shared" si="3"/>
        <v>N/A</v>
      </c>
    </row>
    <row r="16" spans="1:12" x14ac:dyDescent="0.25">
      <c r="A16" s="4" t="s">
        <v>102</v>
      </c>
      <c r="B16" s="33" t="s">
        <v>213</v>
      </c>
      <c r="C16" s="34">
        <v>42489</v>
      </c>
      <c r="D16" s="11" t="str">
        <f t="shared" si="0"/>
        <v>N/A</v>
      </c>
      <c r="E16" s="34">
        <v>38148</v>
      </c>
      <c r="F16" s="11" t="str">
        <f t="shared" si="1"/>
        <v>N/A</v>
      </c>
      <c r="G16" s="34">
        <v>28226</v>
      </c>
      <c r="H16" s="11" t="str">
        <f t="shared" si="2"/>
        <v>N/A</v>
      </c>
      <c r="I16" s="12">
        <v>-10.199999999999999</v>
      </c>
      <c r="J16" s="12">
        <v>-26</v>
      </c>
      <c r="K16" s="41" t="s">
        <v>736</v>
      </c>
      <c r="L16" s="9" t="str">
        <f t="shared" si="3"/>
        <v>Yes</v>
      </c>
    </row>
    <row r="17" spans="1:12" x14ac:dyDescent="0.25">
      <c r="A17" s="4" t="s">
        <v>981</v>
      </c>
      <c r="B17" s="33" t="s">
        <v>213</v>
      </c>
      <c r="C17" s="34">
        <v>25439</v>
      </c>
      <c r="D17" s="11" t="str">
        <f t="shared" si="0"/>
        <v>N/A</v>
      </c>
      <c r="E17" s="34">
        <v>22620</v>
      </c>
      <c r="F17" s="11" t="str">
        <f t="shared" si="1"/>
        <v>N/A</v>
      </c>
      <c r="G17" s="34">
        <v>16364</v>
      </c>
      <c r="H17" s="11" t="str">
        <f t="shared" si="2"/>
        <v>N/A</v>
      </c>
      <c r="I17" s="12">
        <v>-11.1</v>
      </c>
      <c r="J17" s="12">
        <v>-27.7</v>
      </c>
      <c r="K17" s="41" t="s">
        <v>736</v>
      </c>
      <c r="L17" s="9" t="str">
        <f t="shared" si="3"/>
        <v>Yes</v>
      </c>
    </row>
    <row r="18" spans="1:12" x14ac:dyDescent="0.25">
      <c r="A18" s="4" t="s">
        <v>982</v>
      </c>
      <c r="B18" s="33" t="s">
        <v>213</v>
      </c>
      <c r="C18" s="34">
        <v>3150</v>
      </c>
      <c r="D18" s="11" t="str">
        <f t="shared" si="0"/>
        <v>N/A</v>
      </c>
      <c r="E18" s="34">
        <v>2953</v>
      </c>
      <c r="F18" s="11" t="str">
        <f t="shared" si="1"/>
        <v>N/A</v>
      </c>
      <c r="G18" s="34">
        <v>2241</v>
      </c>
      <c r="H18" s="11" t="str">
        <f t="shared" si="2"/>
        <v>N/A</v>
      </c>
      <c r="I18" s="12">
        <v>-6.25</v>
      </c>
      <c r="J18" s="12">
        <v>-24.1</v>
      </c>
      <c r="K18" s="41" t="s">
        <v>736</v>
      </c>
      <c r="L18" s="9" t="str">
        <f t="shared" si="3"/>
        <v>Yes</v>
      </c>
    </row>
    <row r="19" spans="1:12" x14ac:dyDescent="0.25">
      <c r="A19" s="4" t="s">
        <v>983</v>
      </c>
      <c r="B19" s="33" t="s">
        <v>213</v>
      </c>
      <c r="C19" s="34">
        <v>6168</v>
      </c>
      <c r="D19" s="11" t="str">
        <f t="shared" si="0"/>
        <v>N/A</v>
      </c>
      <c r="E19" s="34">
        <v>5855</v>
      </c>
      <c r="F19" s="11" t="str">
        <f t="shared" si="1"/>
        <v>N/A</v>
      </c>
      <c r="G19" s="34">
        <v>4705</v>
      </c>
      <c r="H19" s="11" t="str">
        <f t="shared" si="2"/>
        <v>N/A</v>
      </c>
      <c r="I19" s="12">
        <v>-5.07</v>
      </c>
      <c r="J19" s="12">
        <v>-19.600000000000001</v>
      </c>
      <c r="K19" s="41" t="s">
        <v>736</v>
      </c>
      <c r="L19" s="9" t="str">
        <f t="shared" si="3"/>
        <v>Yes</v>
      </c>
    </row>
    <row r="20" spans="1:12" x14ac:dyDescent="0.25">
      <c r="A20" s="4" t="s">
        <v>984</v>
      </c>
      <c r="B20" s="33" t="s">
        <v>213</v>
      </c>
      <c r="C20" s="34">
        <v>7732</v>
      </c>
      <c r="D20" s="11" t="str">
        <f t="shared" si="0"/>
        <v>N/A</v>
      </c>
      <c r="E20" s="34">
        <v>6720</v>
      </c>
      <c r="F20" s="11" t="str">
        <f t="shared" si="1"/>
        <v>N/A</v>
      </c>
      <c r="G20" s="34">
        <v>4916</v>
      </c>
      <c r="H20" s="11" t="str">
        <f t="shared" si="2"/>
        <v>N/A</v>
      </c>
      <c r="I20" s="12">
        <v>-13.1</v>
      </c>
      <c r="J20" s="12">
        <v>-26.8</v>
      </c>
      <c r="K20" s="41" t="s">
        <v>736</v>
      </c>
      <c r="L20" s="9" t="str">
        <f t="shared" si="3"/>
        <v>Yes</v>
      </c>
    </row>
    <row r="21" spans="1:12" x14ac:dyDescent="0.25">
      <c r="A21" s="2" t="s">
        <v>985</v>
      </c>
      <c r="B21" s="33" t="s">
        <v>213</v>
      </c>
      <c r="C21" s="34">
        <v>0</v>
      </c>
      <c r="D21" s="11" t="str">
        <f t="shared" si="0"/>
        <v>N/A</v>
      </c>
      <c r="E21" s="34">
        <v>0</v>
      </c>
      <c r="F21" s="11" t="str">
        <f t="shared" si="1"/>
        <v>N/A</v>
      </c>
      <c r="G21" s="34">
        <v>0</v>
      </c>
      <c r="H21" s="11" t="str">
        <f t="shared" si="2"/>
        <v>N/A</v>
      </c>
      <c r="I21" s="12" t="s">
        <v>1744</v>
      </c>
      <c r="J21" s="12" t="s">
        <v>1744</v>
      </c>
      <c r="K21" s="41" t="s">
        <v>736</v>
      </c>
      <c r="L21" s="9" t="str">
        <f t="shared" si="3"/>
        <v>N/A</v>
      </c>
    </row>
    <row r="22" spans="1:12" x14ac:dyDescent="0.25">
      <c r="A22" s="4" t="s">
        <v>1703</v>
      </c>
      <c r="B22" s="33" t="s">
        <v>213</v>
      </c>
      <c r="C22" s="34">
        <v>151349</v>
      </c>
      <c r="D22" s="11" t="str">
        <f t="shared" si="0"/>
        <v>N/A</v>
      </c>
      <c r="E22" s="34">
        <v>154548</v>
      </c>
      <c r="F22" s="11" t="str">
        <f t="shared" si="1"/>
        <v>N/A</v>
      </c>
      <c r="G22" s="34">
        <v>140566</v>
      </c>
      <c r="H22" s="11" t="str">
        <f t="shared" si="2"/>
        <v>N/A</v>
      </c>
      <c r="I22" s="12">
        <v>2.1139999999999999</v>
      </c>
      <c r="J22" s="12">
        <v>-9.0500000000000007</v>
      </c>
      <c r="K22" s="41" t="s">
        <v>736</v>
      </c>
      <c r="L22" s="9" t="str">
        <f t="shared" si="3"/>
        <v>Yes</v>
      </c>
    </row>
    <row r="23" spans="1:12" x14ac:dyDescent="0.25">
      <c r="A23" s="4" t="s">
        <v>986</v>
      </c>
      <c r="B23" s="33" t="s">
        <v>213</v>
      </c>
      <c r="C23" s="34">
        <v>23939</v>
      </c>
      <c r="D23" s="11" t="str">
        <f t="shared" si="0"/>
        <v>N/A</v>
      </c>
      <c r="E23" s="34">
        <v>25081</v>
      </c>
      <c r="F23" s="11" t="str">
        <f t="shared" si="1"/>
        <v>N/A</v>
      </c>
      <c r="G23" s="34">
        <v>21453</v>
      </c>
      <c r="H23" s="11" t="str">
        <f t="shared" si="2"/>
        <v>N/A</v>
      </c>
      <c r="I23" s="12">
        <v>4.7699999999999996</v>
      </c>
      <c r="J23" s="12">
        <v>-14.5</v>
      </c>
      <c r="K23" s="41" t="s">
        <v>736</v>
      </c>
      <c r="L23" s="9" t="str">
        <f t="shared" si="3"/>
        <v>Yes</v>
      </c>
    </row>
    <row r="24" spans="1:12" x14ac:dyDescent="0.25">
      <c r="A24" s="4" t="s">
        <v>987</v>
      </c>
      <c r="B24" s="33" t="s">
        <v>213</v>
      </c>
      <c r="C24" s="34">
        <v>0</v>
      </c>
      <c r="D24" s="11" t="str">
        <f t="shared" si="0"/>
        <v>N/A</v>
      </c>
      <c r="E24" s="34">
        <v>0</v>
      </c>
      <c r="F24" s="11" t="str">
        <f t="shared" si="1"/>
        <v>N/A</v>
      </c>
      <c r="G24" s="34">
        <v>0</v>
      </c>
      <c r="H24" s="11" t="str">
        <f t="shared" si="2"/>
        <v>N/A</v>
      </c>
      <c r="I24" s="12" t="s">
        <v>1744</v>
      </c>
      <c r="J24" s="12" t="s">
        <v>1744</v>
      </c>
      <c r="K24" s="41" t="s">
        <v>736</v>
      </c>
      <c r="L24" s="9" t="str">
        <f t="shared" si="3"/>
        <v>N/A</v>
      </c>
    </row>
    <row r="25" spans="1:12" x14ac:dyDescent="0.25">
      <c r="A25" s="4" t="s">
        <v>988</v>
      </c>
      <c r="B25" s="33" t="s">
        <v>213</v>
      </c>
      <c r="C25" s="34">
        <v>8038</v>
      </c>
      <c r="D25" s="11" t="str">
        <f t="shared" si="0"/>
        <v>N/A</v>
      </c>
      <c r="E25" s="34">
        <v>7926</v>
      </c>
      <c r="F25" s="11" t="str">
        <f t="shared" si="1"/>
        <v>N/A</v>
      </c>
      <c r="G25" s="34">
        <v>6591</v>
      </c>
      <c r="H25" s="11" t="str">
        <f t="shared" si="2"/>
        <v>N/A</v>
      </c>
      <c r="I25" s="12">
        <v>-1.39</v>
      </c>
      <c r="J25" s="12">
        <v>-16.8</v>
      </c>
      <c r="K25" s="41" t="s">
        <v>736</v>
      </c>
      <c r="L25" s="9" t="str">
        <f t="shared" si="3"/>
        <v>Yes</v>
      </c>
    </row>
    <row r="26" spans="1:12" x14ac:dyDescent="0.25">
      <c r="A26" s="4" t="s">
        <v>989</v>
      </c>
      <c r="B26" s="33" t="s">
        <v>213</v>
      </c>
      <c r="C26" s="34">
        <v>97085</v>
      </c>
      <c r="D26" s="11" t="str">
        <f t="shared" si="0"/>
        <v>N/A</v>
      </c>
      <c r="E26" s="34">
        <v>100366</v>
      </c>
      <c r="F26" s="11" t="str">
        <f t="shared" si="1"/>
        <v>N/A</v>
      </c>
      <c r="G26" s="34">
        <v>94051</v>
      </c>
      <c r="H26" s="11" t="str">
        <f t="shared" si="2"/>
        <v>N/A</v>
      </c>
      <c r="I26" s="12">
        <v>3.38</v>
      </c>
      <c r="J26" s="12">
        <v>-6.29</v>
      </c>
      <c r="K26" s="41" t="s">
        <v>736</v>
      </c>
      <c r="L26" s="9" t="str">
        <f t="shared" si="3"/>
        <v>Yes</v>
      </c>
    </row>
    <row r="27" spans="1:12" x14ac:dyDescent="0.25">
      <c r="A27" s="4" t="s">
        <v>990</v>
      </c>
      <c r="B27" s="33" t="s">
        <v>213</v>
      </c>
      <c r="C27" s="34">
        <v>19991</v>
      </c>
      <c r="D27" s="11" t="str">
        <f t="shared" si="0"/>
        <v>N/A</v>
      </c>
      <c r="E27" s="34">
        <v>19053</v>
      </c>
      <c r="F27" s="11" t="str">
        <f t="shared" si="1"/>
        <v>N/A</v>
      </c>
      <c r="G27" s="34">
        <v>16730</v>
      </c>
      <c r="H27" s="11" t="str">
        <f t="shared" si="2"/>
        <v>N/A</v>
      </c>
      <c r="I27" s="12">
        <v>-4.6900000000000004</v>
      </c>
      <c r="J27" s="12">
        <v>-12.2</v>
      </c>
      <c r="K27" s="41" t="s">
        <v>736</v>
      </c>
      <c r="L27" s="9" t="str">
        <f t="shared" si="3"/>
        <v>Yes</v>
      </c>
    </row>
    <row r="28" spans="1:12" x14ac:dyDescent="0.25">
      <c r="A28" s="48" t="s">
        <v>991</v>
      </c>
      <c r="B28" s="33" t="s">
        <v>213</v>
      </c>
      <c r="C28" s="34">
        <v>2296</v>
      </c>
      <c r="D28" s="11" t="str">
        <f t="shared" si="0"/>
        <v>N/A</v>
      </c>
      <c r="E28" s="34">
        <v>2122</v>
      </c>
      <c r="F28" s="11" t="str">
        <f t="shared" si="1"/>
        <v>N/A</v>
      </c>
      <c r="G28" s="34">
        <v>1741</v>
      </c>
      <c r="H28" s="11" t="str">
        <f t="shared" si="2"/>
        <v>N/A</v>
      </c>
      <c r="I28" s="12">
        <v>-7.58</v>
      </c>
      <c r="J28" s="12">
        <v>-18</v>
      </c>
      <c r="K28" s="41" t="s">
        <v>736</v>
      </c>
      <c r="L28" s="9" t="str">
        <f t="shared" si="3"/>
        <v>Yes</v>
      </c>
    </row>
    <row r="29" spans="1:12" x14ac:dyDescent="0.25">
      <c r="A29" s="48" t="s">
        <v>992</v>
      </c>
      <c r="B29" s="33" t="s">
        <v>213</v>
      </c>
      <c r="C29" s="34">
        <v>0</v>
      </c>
      <c r="D29" s="11" t="str">
        <f t="shared" si="0"/>
        <v>N/A</v>
      </c>
      <c r="E29" s="34">
        <v>0</v>
      </c>
      <c r="F29" s="11" t="str">
        <f t="shared" si="1"/>
        <v>N/A</v>
      </c>
      <c r="G29" s="34">
        <v>0</v>
      </c>
      <c r="H29" s="11" t="str">
        <f t="shared" si="2"/>
        <v>N/A</v>
      </c>
      <c r="I29" s="12" t="s">
        <v>1744</v>
      </c>
      <c r="J29" s="12" t="s">
        <v>1744</v>
      </c>
      <c r="K29" s="41" t="s">
        <v>736</v>
      </c>
      <c r="L29" s="9" t="str">
        <f t="shared" si="3"/>
        <v>N/A</v>
      </c>
    </row>
    <row r="30" spans="1:12" x14ac:dyDescent="0.25">
      <c r="A30" s="48" t="s">
        <v>106</v>
      </c>
      <c r="B30" s="33" t="s">
        <v>213</v>
      </c>
      <c r="C30" s="34">
        <v>86345</v>
      </c>
      <c r="D30" s="11" t="str">
        <f t="shared" si="0"/>
        <v>N/A</v>
      </c>
      <c r="E30" s="34">
        <v>80541</v>
      </c>
      <c r="F30" s="11" t="str">
        <f t="shared" si="1"/>
        <v>N/A</v>
      </c>
      <c r="G30" s="34">
        <v>73997</v>
      </c>
      <c r="H30" s="11" t="str">
        <f t="shared" si="2"/>
        <v>N/A</v>
      </c>
      <c r="I30" s="12">
        <v>-6.72</v>
      </c>
      <c r="J30" s="12">
        <v>-8.1300000000000008</v>
      </c>
      <c r="K30" s="41" t="s">
        <v>736</v>
      </c>
      <c r="L30" s="9" t="str">
        <f t="shared" si="3"/>
        <v>Yes</v>
      </c>
    </row>
    <row r="31" spans="1:12" x14ac:dyDescent="0.25">
      <c r="A31" s="42" t="s">
        <v>993</v>
      </c>
      <c r="B31" s="33" t="s">
        <v>213</v>
      </c>
      <c r="C31" s="34">
        <v>16400</v>
      </c>
      <c r="D31" s="11" t="str">
        <f t="shared" si="0"/>
        <v>N/A</v>
      </c>
      <c r="E31" s="34">
        <v>18894</v>
      </c>
      <c r="F31" s="11" t="str">
        <f t="shared" si="1"/>
        <v>N/A</v>
      </c>
      <c r="G31" s="34">
        <v>17156</v>
      </c>
      <c r="H31" s="11" t="str">
        <f t="shared" si="2"/>
        <v>N/A</v>
      </c>
      <c r="I31" s="12">
        <v>15.21</v>
      </c>
      <c r="J31" s="12">
        <v>-9.1999999999999993</v>
      </c>
      <c r="K31" s="41" t="s">
        <v>736</v>
      </c>
      <c r="L31" s="9" t="str">
        <f t="shared" si="3"/>
        <v>Yes</v>
      </c>
    </row>
    <row r="32" spans="1:12" x14ac:dyDescent="0.25">
      <c r="A32" s="42" t="s">
        <v>994</v>
      </c>
      <c r="B32" s="33" t="s">
        <v>213</v>
      </c>
      <c r="C32" s="34">
        <v>0</v>
      </c>
      <c r="D32" s="11" t="str">
        <f t="shared" si="0"/>
        <v>N/A</v>
      </c>
      <c r="E32" s="34">
        <v>0</v>
      </c>
      <c r="F32" s="11" t="str">
        <f t="shared" si="1"/>
        <v>N/A</v>
      </c>
      <c r="G32" s="34">
        <v>0</v>
      </c>
      <c r="H32" s="11" t="str">
        <f t="shared" si="2"/>
        <v>N/A</v>
      </c>
      <c r="I32" s="12" t="s">
        <v>1744</v>
      </c>
      <c r="J32" s="12" t="s">
        <v>1744</v>
      </c>
      <c r="K32" s="41" t="s">
        <v>736</v>
      </c>
      <c r="L32" s="9" t="str">
        <f t="shared" si="3"/>
        <v>N/A</v>
      </c>
    </row>
    <row r="33" spans="1:12" x14ac:dyDescent="0.25">
      <c r="A33" s="42" t="s">
        <v>995</v>
      </c>
      <c r="B33" s="33" t="s">
        <v>213</v>
      </c>
      <c r="C33" s="34">
        <v>32842</v>
      </c>
      <c r="D33" s="11" t="str">
        <f t="shared" si="0"/>
        <v>N/A</v>
      </c>
      <c r="E33" s="34">
        <v>27943</v>
      </c>
      <c r="F33" s="11" t="str">
        <f t="shared" si="1"/>
        <v>N/A</v>
      </c>
      <c r="G33" s="34">
        <v>22366</v>
      </c>
      <c r="H33" s="11" t="str">
        <f t="shared" si="2"/>
        <v>N/A</v>
      </c>
      <c r="I33" s="12">
        <v>-14.9</v>
      </c>
      <c r="J33" s="12">
        <v>-20</v>
      </c>
      <c r="K33" s="41" t="s">
        <v>736</v>
      </c>
      <c r="L33" s="9" t="str">
        <f t="shared" si="3"/>
        <v>Yes</v>
      </c>
    </row>
    <row r="34" spans="1:12" x14ac:dyDescent="0.25">
      <c r="A34" s="42" t="s">
        <v>996</v>
      </c>
      <c r="B34" s="33" t="s">
        <v>213</v>
      </c>
      <c r="C34" s="34">
        <v>13544</v>
      </c>
      <c r="D34" s="11" t="str">
        <f t="shared" si="0"/>
        <v>N/A</v>
      </c>
      <c r="E34" s="34">
        <v>15489</v>
      </c>
      <c r="F34" s="11" t="str">
        <f t="shared" si="1"/>
        <v>N/A</v>
      </c>
      <c r="G34" s="34">
        <v>15064</v>
      </c>
      <c r="H34" s="11" t="str">
        <f t="shared" si="2"/>
        <v>N/A</v>
      </c>
      <c r="I34" s="12">
        <v>14.36</v>
      </c>
      <c r="J34" s="12">
        <v>-2.74</v>
      </c>
      <c r="K34" s="41" t="s">
        <v>736</v>
      </c>
      <c r="L34" s="9" t="str">
        <f t="shared" si="3"/>
        <v>Yes</v>
      </c>
    </row>
    <row r="35" spans="1:12" x14ac:dyDescent="0.25">
      <c r="A35" s="42" t="s">
        <v>997</v>
      </c>
      <c r="B35" s="33" t="s">
        <v>213</v>
      </c>
      <c r="C35" s="34">
        <v>14107</v>
      </c>
      <c r="D35" s="11" t="str">
        <f t="shared" si="0"/>
        <v>N/A</v>
      </c>
      <c r="E35" s="34">
        <v>12714</v>
      </c>
      <c r="F35" s="11" t="str">
        <f t="shared" si="1"/>
        <v>N/A</v>
      </c>
      <c r="G35" s="34">
        <v>10508</v>
      </c>
      <c r="H35" s="11" t="str">
        <f t="shared" si="2"/>
        <v>N/A</v>
      </c>
      <c r="I35" s="12">
        <v>-9.8699999999999992</v>
      </c>
      <c r="J35" s="12">
        <v>-17.399999999999999</v>
      </c>
      <c r="K35" s="41" t="s">
        <v>736</v>
      </c>
      <c r="L35" s="9" t="str">
        <f t="shared" si="3"/>
        <v>Yes</v>
      </c>
    </row>
    <row r="36" spans="1:12" x14ac:dyDescent="0.25">
      <c r="A36" s="42" t="s">
        <v>998</v>
      </c>
      <c r="B36" s="33" t="s">
        <v>213</v>
      </c>
      <c r="C36" s="34">
        <v>9452</v>
      </c>
      <c r="D36" s="11" t="str">
        <f t="shared" si="0"/>
        <v>N/A</v>
      </c>
      <c r="E36" s="34">
        <v>5501</v>
      </c>
      <c r="F36" s="11" t="str">
        <f t="shared" si="1"/>
        <v>N/A</v>
      </c>
      <c r="G36" s="34">
        <v>8903</v>
      </c>
      <c r="H36" s="11" t="str">
        <f t="shared" si="2"/>
        <v>N/A</v>
      </c>
      <c r="I36" s="12">
        <v>-41.8</v>
      </c>
      <c r="J36" s="12">
        <v>61.84</v>
      </c>
      <c r="K36" s="41" t="s">
        <v>736</v>
      </c>
      <c r="L36" s="9" t="str">
        <f t="shared" si="3"/>
        <v>No</v>
      </c>
    </row>
    <row r="37" spans="1:12" x14ac:dyDescent="0.25">
      <c r="A37" s="42" t="s">
        <v>122</v>
      </c>
      <c r="B37" s="33" t="s">
        <v>213</v>
      </c>
      <c r="C37" s="34">
        <v>912</v>
      </c>
      <c r="D37" s="11" t="str">
        <f t="shared" si="0"/>
        <v>N/A</v>
      </c>
      <c r="E37" s="34">
        <v>817</v>
      </c>
      <c r="F37" s="11" t="str">
        <f t="shared" si="1"/>
        <v>N/A</v>
      </c>
      <c r="G37" s="34">
        <v>935</v>
      </c>
      <c r="H37" s="11" t="str">
        <f t="shared" si="2"/>
        <v>N/A</v>
      </c>
      <c r="I37" s="12">
        <v>-10.4</v>
      </c>
      <c r="J37" s="12">
        <v>14.44</v>
      </c>
      <c r="K37" s="41" t="s">
        <v>736</v>
      </c>
      <c r="L37" s="9" t="str">
        <f t="shared" si="3"/>
        <v>Yes</v>
      </c>
    </row>
    <row r="38" spans="1:12" x14ac:dyDescent="0.25">
      <c r="A38" s="42" t="s">
        <v>84</v>
      </c>
      <c r="B38" s="33" t="s">
        <v>213</v>
      </c>
      <c r="C38" s="43">
        <v>960001751</v>
      </c>
      <c r="D38" s="11" t="str">
        <f t="shared" si="0"/>
        <v>N/A</v>
      </c>
      <c r="E38" s="43">
        <v>792591655</v>
      </c>
      <c r="F38" s="11" t="str">
        <f t="shared" si="1"/>
        <v>N/A</v>
      </c>
      <c r="G38" s="43">
        <v>536595344</v>
      </c>
      <c r="H38" s="11" t="str">
        <f t="shared" si="2"/>
        <v>N/A</v>
      </c>
      <c r="I38" s="12">
        <v>-17.399999999999999</v>
      </c>
      <c r="J38" s="12">
        <v>-32.299999999999997</v>
      </c>
      <c r="K38" s="41" t="s">
        <v>736</v>
      </c>
      <c r="L38" s="9" t="str">
        <f t="shared" si="3"/>
        <v>No</v>
      </c>
    </row>
    <row r="39" spans="1:12" x14ac:dyDescent="0.25">
      <c r="A39" s="42" t="s">
        <v>1287</v>
      </c>
      <c r="B39" s="33" t="s">
        <v>213</v>
      </c>
      <c r="C39" s="43">
        <v>3385.8315587000002</v>
      </c>
      <c r="D39" s="11" t="str">
        <f t="shared" si="0"/>
        <v>N/A</v>
      </c>
      <c r="E39" s="43">
        <v>2863.388469</v>
      </c>
      <c r="F39" s="11" t="str">
        <f t="shared" si="1"/>
        <v>N/A</v>
      </c>
      <c r="G39" s="43">
        <v>2173.6388066</v>
      </c>
      <c r="H39" s="11" t="str">
        <f t="shared" si="2"/>
        <v>N/A</v>
      </c>
      <c r="I39" s="12">
        <v>-15.4</v>
      </c>
      <c r="J39" s="12">
        <v>-24.1</v>
      </c>
      <c r="K39" s="41" t="s">
        <v>736</v>
      </c>
      <c r="L39" s="9" t="str">
        <f t="shared" si="3"/>
        <v>Yes</v>
      </c>
    </row>
    <row r="40" spans="1:12" x14ac:dyDescent="0.25">
      <c r="A40" s="42" t="s">
        <v>1288</v>
      </c>
      <c r="B40" s="33" t="s">
        <v>213</v>
      </c>
      <c r="C40" s="43">
        <v>5396.7245933000004</v>
      </c>
      <c r="D40" s="11" t="str">
        <f>IF($B40="N/A","N/A",IF(C40&gt;10,"No",IF(C40&lt;-10,"No","Yes")))</f>
        <v>N/A</v>
      </c>
      <c r="E40" s="43">
        <v>4581.6665222000001</v>
      </c>
      <c r="F40" s="11" t="str">
        <f>IF($B40="N/A","N/A",IF(E40&gt;10,"No",IF(E40&lt;-10,"No","Yes")))</f>
        <v>N/A</v>
      </c>
      <c r="G40" s="43">
        <v>3497.6491630999999</v>
      </c>
      <c r="H40" s="11" t="str">
        <f>IF($B40="N/A","N/A",IF(G40&gt;10,"No",IF(G40&lt;-10,"No","Yes")))</f>
        <v>N/A</v>
      </c>
      <c r="I40" s="12">
        <v>-15.1</v>
      </c>
      <c r="J40" s="12">
        <v>-23.7</v>
      </c>
      <c r="K40" s="41" t="s">
        <v>736</v>
      </c>
      <c r="L40" s="9" t="str">
        <f>IF(J40="Div by 0", "N/A", IF(K40="N/A","N/A", IF(J40&gt;VALUE(MID(K40,1,2)), "No", IF(J40&lt;-1*VALUE(MID(K40,1,2)), "No", "Yes"))))</f>
        <v>Yes</v>
      </c>
    </row>
    <row r="41" spans="1:12" x14ac:dyDescent="0.25">
      <c r="A41" s="42" t="s">
        <v>107</v>
      </c>
      <c r="B41" s="33" t="s">
        <v>213</v>
      </c>
      <c r="C41" s="43">
        <v>165259779</v>
      </c>
      <c r="D41" s="11" t="str">
        <f t="shared" ref="D41:D44" si="4">IF($B41="N/A","N/A",IF(C41&gt;10,"No",IF(C41&lt;-10,"No","Yes")))</f>
        <v>N/A</v>
      </c>
      <c r="E41" s="43">
        <v>149345362</v>
      </c>
      <c r="F41" s="11" t="str">
        <f t="shared" ref="F41:F44" si="5">IF($B41="N/A","N/A",IF(E41&gt;10,"No",IF(E41&lt;-10,"No","Yes")))</f>
        <v>N/A</v>
      </c>
      <c r="G41" s="43">
        <v>146713161</v>
      </c>
      <c r="H41" s="11" t="str">
        <f t="shared" ref="H41:H44" si="6">IF($B41="N/A","N/A",IF(G41&gt;10,"No",IF(G41&lt;-10,"No","Yes")))</f>
        <v>N/A</v>
      </c>
      <c r="I41" s="12">
        <v>-9.6300000000000008</v>
      </c>
      <c r="J41" s="12">
        <v>-1.76</v>
      </c>
      <c r="K41" s="41" t="s">
        <v>736</v>
      </c>
      <c r="L41" s="9" t="str">
        <f t="shared" ref="L41:L43" si="7">IF(J41="Div by 0", "N/A", IF(K41="N/A","N/A", IF(J41&gt;VALUE(MID(K41,1,2)), "No", IF(J41&lt;-1*VALUE(MID(K41,1,2)), "No", "Yes"))))</f>
        <v>Yes</v>
      </c>
    </row>
    <row r="42" spans="1:12" x14ac:dyDescent="0.25">
      <c r="A42" s="42" t="s">
        <v>158</v>
      </c>
      <c r="B42" s="41" t="s">
        <v>217</v>
      </c>
      <c r="C42" s="1">
        <v>12444</v>
      </c>
      <c r="D42" s="11" t="str">
        <f>IF($B42="N/A","N/A",IF(C42&gt;0,"No",IF(C42&lt;0,"No","Yes")))</f>
        <v>No</v>
      </c>
      <c r="E42" s="1">
        <v>7439</v>
      </c>
      <c r="F42" s="11" t="str">
        <f>IF($B42="N/A","N/A",IF(E42&gt;0,"No",IF(E42&lt;0,"No","Yes")))</f>
        <v>No</v>
      </c>
      <c r="G42" s="1">
        <v>10031</v>
      </c>
      <c r="H42" s="11" t="str">
        <f>IF($B42="N/A","N/A",IF(G42&gt;0,"No",IF(G42&lt;0,"No","Yes")))</f>
        <v>No</v>
      </c>
      <c r="I42" s="12">
        <v>-40.200000000000003</v>
      </c>
      <c r="J42" s="12">
        <v>34.840000000000003</v>
      </c>
      <c r="K42" s="41" t="s">
        <v>736</v>
      </c>
      <c r="L42" s="9" t="str">
        <f t="shared" si="7"/>
        <v>No</v>
      </c>
    </row>
    <row r="43" spans="1:12" x14ac:dyDescent="0.25">
      <c r="A43" s="42" t="s">
        <v>156</v>
      </c>
      <c r="B43" s="33" t="s">
        <v>213</v>
      </c>
      <c r="C43" s="43">
        <v>12095148</v>
      </c>
      <c r="D43" s="11" t="str">
        <f t="shared" si="4"/>
        <v>N/A</v>
      </c>
      <c r="E43" s="43">
        <v>6245866</v>
      </c>
      <c r="F43" s="11" t="str">
        <f t="shared" si="5"/>
        <v>N/A</v>
      </c>
      <c r="G43" s="43">
        <v>7417834</v>
      </c>
      <c r="H43" s="11" t="str">
        <f t="shared" si="6"/>
        <v>N/A</v>
      </c>
      <c r="I43" s="12">
        <v>-48.4</v>
      </c>
      <c r="J43" s="12">
        <v>18.760000000000002</v>
      </c>
      <c r="K43" s="41" t="s">
        <v>736</v>
      </c>
      <c r="L43" s="9" t="str">
        <f t="shared" si="7"/>
        <v>Yes</v>
      </c>
    </row>
    <row r="44" spans="1:12" x14ac:dyDescent="0.25">
      <c r="A44" s="42" t="s">
        <v>1289</v>
      </c>
      <c r="B44" s="33" t="s">
        <v>213</v>
      </c>
      <c r="C44" s="43">
        <v>971.96624879000001</v>
      </c>
      <c r="D44" s="11" t="str">
        <f t="shared" si="4"/>
        <v>N/A</v>
      </c>
      <c r="E44" s="43">
        <v>839.61096922000002</v>
      </c>
      <c r="F44" s="11" t="str">
        <f t="shared" si="5"/>
        <v>N/A</v>
      </c>
      <c r="G44" s="43">
        <v>739.49097797000002</v>
      </c>
      <c r="H44" s="11" t="str">
        <f t="shared" si="6"/>
        <v>N/A</v>
      </c>
      <c r="I44" s="12">
        <v>-13.6</v>
      </c>
      <c r="J44" s="12">
        <v>-11.9</v>
      </c>
      <c r="K44" s="41" t="s">
        <v>736</v>
      </c>
      <c r="L44" s="9" t="str">
        <f>IF(J44="Div by 0", "N/A", IF(OR(J44="N/A",K44="N/A"),"N/A", IF(J44&gt;VALUE(MID(K44,1,2)), "No", IF(J44&lt;-1*VALUE(MID(K44,1,2)), "No", "Yes"))))</f>
        <v>Yes</v>
      </c>
    </row>
    <row r="45" spans="1:12" x14ac:dyDescent="0.25">
      <c r="A45" s="42" t="s">
        <v>1290</v>
      </c>
      <c r="B45" s="33" t="s">
        <v>213</v>
      </c>
      <c r="C45" s="43">
        <v>6081.7532816000003</v>
      </c>
      <c r="D45" s="11" t="str">
        <f t="shared" ref="D45:D71" si="8">IF($B45="N/A","N/A",IF(C45&gt;10,"No",IF(C45&lt;-10,"No","Yes")))</f>
        <v>N/A</v>
      </c>
      <c r="E45" s="43">
        <v>5585.1026647999997</v>
      </c>
      <c r="F45" s="11" t="str">
        <f t="shared" ref="F45:F71" si="9">IF($B45="N/A","N/A",IF(E45&gt;10,"No",IF(E45&lt;-10,"No","Yes")))</f>
        <v>N/A</v>
      </c>
      <c r="G45" s="43">
        <v>4480.5068695</v>
      </c>
      <c r="H45" s="11" t="str">
        <f t="shared" ref="H45:H71" si="10">IF($B45="N/A","N/A",IF(G45&gt;10,"No",IF(G45&lt;-10,"No","Yes")))</f>
        <v>N/A</v>
      </c>
      <c r="I45" s="12">
        <v>-8.17</v>
      </c>
      <c r="J45" s="12">
        <v>-19.8</v>
      </c>
      <c r="K45" s="41" t="s">
        <v>736</v>
      </c>
      <c r="L45" s="9" t="str">
        <f t="shared" ref="L45:L71" si="11">IF(J45="Div by 0", "N/A", IF(K45="N/A","N/A", IF(J45&gt;VALUE(MID(K45,1,2)), "No", IF(J45&lt;-1*VALUE(MID(K45,1,2)), "No", "Yes"))))</f>
        <v>Yes</v>
      </c>
    </row>
    <row r="46" spans="1:12" x14ac:dyDescent="0.25">
      <c r="A46" s="42" t="s">
        <v>1291</v>
      </c>
      <c r="B46" s="33" t="s">
        <v>213</v>
      </c>
      <c r="C46" s="43">
        <v>6551.2593819000003</v>
      </c>
      <c r="D46" s="11" t="str">
        <f t="shared" si="8"/>
        <v>N/A</v>
      </c>
      <c r="E46" s="43">
        <v>6695.9585440000001</v>
      </c>
      <c r="F46" s="11" t="str">
        <f t="shared" si="9"/>
        <v>N/A</v>
      </c>
      <c r="G46" s="43">
        <v>6041.2569444000001</v>
      </c>
      <c r="H46" s="11" t="str">
        <f t="shared" si="10"/>
        <v>N/A</v>
      </c>
      <c r="I46" s="12">
        <v>2.2090000000000001</v>
      </c>
      <c r="J46" s="12">
        <v>-9.7799999999999994</v>
      </c>
      <c r="K46" s="41" t="s">
        <v>736</v>
      </c>
      <c r="L46" s="9" t="str">
        <f t="shared" si="11"/>
        <v>Yes</v>
      </c>
    </row>
    <row r="47" spans="1:12" x14ac:dyDescent="0.25">
      <c r="A47" s="42" t="s">
        <v>1292</v>
      </c>
      <c r="B47" s="33" t="s">
        <v>213</v>
      </c>
      <c r="C47" s="43">
        <v>10580.246835</v>
      </c>
      <c r="D47" s="11" t="str">
        <f t="shared" si="8"/>
        <v>N/A</v>
      </c>
      <c r="E47" s="43">
        <v>8820.7902439000009</v>
      </c>
      <c r="F47" s="11" t="str">
        <f t="shared" si="9"/>
        <v>N/A</v>
      </c>
      <c r="G47" s="43">
        <v>6495.8525896000001</v>
      </c>
      <c r="H47" s="11" t="str">
        <f t="shared" si="10"/>
        <v>N/A</v>
      </c>
      <c r="I47" s="12">
        <v>-16.600000000000001</v>
      </c>
      <c r="J47" s="12">
        <v>-26.4</v>
      </c>
      <c r="K47" s="41" t="s">
        <v>736</v>
      </c>
      <c r="L47" s="9" t="str">
        <f t="shared" si="11"/>
        <v>Yes</v>
      </c>
    </row>
    <row r="48" spans="1:12" x14ac:dyDescent="0.25">
      <c r="A48" s="42" t="s">
        <v>1293</v>
      </c>
      <c r="B48" s="33" t="s">
        <v>213</v>
      </c>
      <c r="C48" s="43">
        <v>3776.0959367999999</v>
      </c>
      <c r="D48" s="11" t="str">
        <f t="shared" si="8"/>
        <v>N/A</v>
      </c>
      <c r="E48" s="43">
        <v>3180.7508435999998</v>
      </c>
      <c r="F48" s="11" t="str">
        <f t="shared" si="9"/>
        <v>N/A</v>
      </c>
      <c r="G48" s="43">
        <v>2457.8351200000002</v>
      </c>
      <c r="H48" s="11" t="str">
        <f t="shared" si="10"/>
        <v>N/A</v>
      </c>
      <c r="I48" s="12">
        <v>-15.8</v>
      </c>
      <c r="J48" s="12">
        <v>-22.7</v>
      </c>
      <c r="K48" s="41" t="s">
        <v>736</v>
      </c>
      <c r="L48" s="9" t="str">
        <f t="shared" si="11"/>
        <v>Yes</v>
      </c>
    </row>
    <row r="49" spans="1:12" x14ac:dyDescent="0.25">
      <c r="A49" s="42" t="s">
        <v>1294</v>
      </c>
      <c r="B49" s="33" t="s">
        <v>213</v>
      </c>
      <c r="C49" s="43">
        <v>11797.819767000001</v>
      </c>
      <c r="D49" s="11" t="str">
        <f t="shared" si="8"/>
        <v>N/A</v>
      </c>
      <c r="E49" s="43">
        <v>9822.8516020000006</v>
      </c>
      <c r="F49" s="11" t="str">
        <f t="shared" si="9"/>
        <v>N/A</v>
      </c>
      <c r="G49" s="43">
        <v>6803.4453782000001</v>
      </c>
      <c r="H49" s="11" t="str">
        <f t="shared" si="10"/>
        <v>N/A</v>
      </c>
      <c r="I49" s="12">
        <v>-16.7</v>
      </c>
      <c r="J49" s="12">
        <v>-30.7</v>
      </c>
      <c r="K49" s="41" t="s">
        <v>736</v>
      </c>
      <c r="L49" s="9" t="str">
        <f t="shared" si="11"/>
        <v>No</v>
      </c>
    </row>
    <row r="50" spans="1:12" x14ac:dyDescent="0.25">
      <c r="A50" s="42" t="s">
        <v>1295</v>
      </c>
      <c r="B50" s="33" t="s">
        <v>213</v>
      </c>
      <c r="C50" s="43" t="s">
        <v>1744</v>
      </c>
      <c r="D50" s="11" t="str">
        <f t="shared" si="8"/>
        <v>N/A</v>
      </c>
      <c r="E50" s="43" t="s">
        <v>1744</v>
      </c>
      <c r="F50" s="11" t="str">
        <f t="shared" si="9"/>
        <v>N/A</v>
      </c>
      <c r="G50" s="43" t="s">
        <v>1744</v>
      </c>
      <c r="H50" s="11" t="str">
        <f t="shared" si="10"/>
        <v>N/A</v>
      </c>
      <c r="I50" s="12" t="s">
        <v>1744</v>
      </c>
      <c r="J50" s="12" t="s">
        <v>1744</v>
      </c>
      <c r="K50" s="41" t="s">
        <v>736</v>
      </c>
      <c r="L50" s="9" t="str">
        <f t="shared" si="11"/>
        <v>N/A</v>
      </c>
    </row>
    <row r="51" spans="1:12" x14ac:dyDescent="0.25">
      <c r="A51" s="42" t="s">
        <v>1296</v>
      </c>
      <c r="B51" s="33" t="s">
        <v>213</v>
      </c>
      <c r="C51" s="43">
        <v>15423.959401</v>
      </c>
      <c r="D51" s="11" t="str">
        <f t="shared" si="8"/>
        <v>N/A</v>
      </c>
      <c r="E51" s="43">
        <v>14451.454388</v>
      </c>
      <c r="F51" s="11" t="str">
        <f t="shared" si="9"/>
        <v>N/A</v>
      </c>
      <c r="G51" s="43">
        <v>12984.932403000001</v>
      </c>
      <c r="H51" s="11" t="str">
        <f t="shared" si="10"/>
        <v>N/A</v>
      </c>
      <c r="I51" s="12">
        <v>-6.31</v>
      </c>
      <c r="J51" s="12">
        <v>-10.1</v>
      </c>
      <c r="K51" s="41" t="s">
        <v>736</v>
      </c>
      <c r="L51" s="9" t="str">
        <f t="shared" si="11"/>
        <v>Yes</v>
      </c>
    </row>
    <row r="52" spans="1:12" x14ac:dyDescent="0.25">
      <c r="A52" s="42" t="s">
        <v>1297</v>
      </c>
      <c r="B52" s="33" t="s">
        <v>213</v>
      </c>
      <c r="C52" s="43">
        <v>17299.671999999999</v>
      </c>
      <c r="D52" s="11" t="str">
        <f t="shared" si="8"/>
        <v>N/A</v>
      </c>
      <c r="E52" s="43">
        <v>15475.903758</v>
      </c>
      <c r="F52" s="11" t="str">
        <f t="shared" si="9"/>
        <v>N/A</v>
      </c>
      <c r="G52" s="43">
        <v>12265.264665999999</v>
      </c>
      <c r="H52" s="11" t="str">
        <f t="shared" si="10"/>
        <v>N/A</v>
      </c>
      <c r="I52" s="12">
        <v>-10.5</v>
      </c>
      <c r="J52" s="12">
        <v>-20.7</v>
      </c>
      <c r="K52" s="41" t="s">
        <v>736</v>
      </c>
      <c r="L52" s="9" t="str">
        <f t="shared" si="11"/>
        <v>Yes</v>
      </c>
    </row>
    <row r="53" spans="1:12" x14ac:dyDescent="0.25">
      <c r="A53" s="42" t="s">
        <v>1298</v>
      </c>
      <c r="B53" s="33" t="s">
        <v>213</v>
      </c>
      <c r="C53" s="43">
        <v>11640.86254</v>
      </c>
      <c r="D53" s="11" t="str">
        <f t="shared" si="8"/>
        <v>N/A</v>
      </c>
      <c r="E53" s="43">
        <v>11698.131052999999</v>
      </c>
      <c r="F53" s="11" t="str">
        <f t="shared" si="9"/>
        <v>N/A</v>
      </c>
      <c r="G53" s="43">
        <v>13166.501115999999</v>
      </c>
      <c r="H53" s="11" t="str">
        <f t="shared" si="10"/>
        <v>N/A</v>
      </c>
      <c r="I53" s="12">
        <v>0.49199999999999999</v>
      </c>
      <c r="J53" s="12">
        <v>12.55</v>
      </c>
      <c r="K53" s="41" t="s">
        <v>736</v>
      </c>
      <c r="L53" s="9" t="str">
        <f t="shared" si="11"/>
        <v>Yes</v>
      </c>
    </row>
    <row r="54" spans="1:12" x14ac:dyDescent="0.25">
      <c r="A54" s="42" t="s">
        <v>1299</v>
      </c>
      <c r="B54" s="33" t="s">
        <v>213</v>
      </c>
      <c r="C54" s="43">
        <v>14067.581550000001</v>
      </c>
      <c r="D54" s="11" t="str">
        <f t="shared" si="8"/>
        <v>N/A</v>
      </c>
      <c r="E54" s="43">
        <v>13449.962425</v>
      </c>
      <c r="F54" s="11" t="str">
        <f t="shared" si="9"/>
        <v>N/A</v>
      </c>
      <c r="G54" s="43">
        <v>14543.321997999999</v>
      </c>
      <c r="H54" s="11" t="str">
        <f t="shared" si="10"/>
        <v>N/A</v>
      </c>
      <c r="I54" s="12">
        <v>-4.3899999999999997</v>
      </c>
      <c r="J54" s="12">
        <v>8.1289999999999996</v>
      </c>
      <c r="K54" s="41" t="s">
        <v>736</v>
      </c>
      <c r="L54" s="9" t="str">
        <f t="shared" si="11"/>
        <v>Yes</v>
      </c>
    </row>
    <row r="55" spans="1:12" x14ac:dyDescent="0.25">
      <c r="A55" s="42" t="s">
        <v>1676</v>
      </c>
      <c r="B55" s="33" t="s">
        <v>213</v>
      </c>
      <c r="C55" s="43">
        <v>11875.930548</v>
      </c>
      <c r="D55" s="11" t="str">
        <f t="shared" si="8"/>
        <v>N/A</v>
      </c>
      <c r="E55" s="43">
        <v>13085.569643000001</v>
      </c>
      <c r="F55" s="11" t="str">
        <f t="shared" si="9"/>
        <v>N/A</v>
      </c>
      <c r="G55" s="43">
        <v>13806.235151000001</v>
      </c>
      <c r="H55" s="11" t="str">
        <f t="shared" si="10"/>
        <v>N/A</v>
      </c>
      <c r="I55" s="12">
        <v>10.19</v>
      </c>
      <c r="J55" s="12">
        <v>5.5069999999999997</v>
      </c>
      <c r="K55" s="41" t="s">
        <v>736</v>
      </c>
      <c r="L55" s="9" t="str">
        <f t="shared" si="11"/>
        <v>Yes</v>
      </c>
    </row>
    <row r="56" spans="1:12" x14ac:dyDescent="0.25">
      <c r="A56" s="42" t="s">
        <v>1300</v>
      </c>
      <c r="B56" s="33" t="s">
        <v>213</v>
      </c>
      <c r="C56" s="43" t="s">
        <v>1744</v>
      </c>
      <c r="D56" s="11" t="str">
        <f t="shared" si="8"/>
        <v>N/A</v>
      </c>
      <c r="E56" s="43" t="s">
        <v>1744</v>
      </c>
      <c r="F56" s="11" t="str">
        <f t="shared" si="9"/>
        <v>N/A</v>
      </c>
      <c r="G56" s="43" t="s">
        <v>1744</v>
      </c>
      <c r="H56" s="11" t="str">
        <f t="shared" si="10"/>
        <v>N/A</v>
      </c>
      <c r="I56" s="12" t="s">
        <v>1744</v>
      </c>
      <c r="J56" s="12" t="s">
        <v>1744</v>
      </c>
      <c r="K56" s="41" t="s">
        <v>736</v>
      </c>
      <c r="L56" s="9" t="str">
        <f t="shared" si="11"/>
        <v>N/A</v>
      </c>
    </row>
    <row r="57" spans="1:12" x14ac:dyDescent="0.25">
      <c r="A57" s="42" t="s">
        <v>1677</v>
      </c>
      <c r="B57" s="33" t="s">
        <v>213</v>
      </c>
      <c r="C57" s="43">
        <v>1310.7730147</v>
      </c>
      <c r="D57" s="11" t="str">
        <f t="shared" si="8"/>
        <v>N/A</v>
      </c>
      <c r="E57" s="43">
        <v>932.56544891999999</v>
      </c>
      <c r="F57" s="11" t="str">
        <f t="shared" si="9"/>
        <v>N/A</v>
      </c>
      <c r="G57" s="43">
        <v>574.66681131999997</v>
      </c>
      <c r="H57" s="11" t="str">
        <f t="shared" si="10"/>
        <v>N/A</v>
      </c>
      <c r="I57" s="12">
        <v>-28.9</v>
      </c>
      <c r="J57" s="12">
        <v>-38.4</v>
      </c>
      <c r="K57" s="41" t="s">
        <v>736</v>
      </c>
      <c r="L57" s="9" t="str">
        <f t="shared" si="11"/>
        <v>No</v>
      </c>
    </row>
    <row r="58" spans="1:12" x14ac:dyDescent="0.25">
      <c r="A58" s="42" t="s">
        <v>1301</v>
      </c>
      <c r="B58" s="33" t="s">
        <v>213</v>
      </c>
      <c r="C58" s="43">
        <v>1649.5896654000001</v>
      </c>
      <c r="D58" s="11" t="str">
        <f t="shared" si="8"/>
        <v>N/A</v>
      </c>
      <c r="E58" s="43">
        <v>1016.7545153999999</v>
      </c>
      <c r="F58" s="11" t="str">
        <f t="shared" si="9"/>
        <v>N/A</v>
      </c>
      <c r="G58" s="43">
        <v>592.19740829</v>
      </c>
      <c r="H58" s="11" t="str">
        <f t="shared" si="10"/>
        <v>N/A</v>
      </c>
      <c r="I58" s="12">
        <v>-38.4</v>
      </c>
      <c r="J58" s="12">
        <v>-41.8</v>
      </c>
      <c r="K58" s="41" t="s">
        <v>736</v>
      </c>
      <c r="L58" s="9" t="str">
        <f t="shared" si="11"/>
        <v>No</v>
      </c>
    </row>
    <row r="59" spans="1:12" ht="12" customHeight="1" x14ac:dyDescent="0.25">
      <c r="A59" s="42" t="s">
        <v>1678</v>
      </c>
      <c r="B59" s="33" t="s">
        <v>213</v>
      </c>
      <c r="C59" s="43" t="s">
        <v>1744</v>
      </c>
      <c r="D59" s="11" t="str">
        <f t="shared" si="8"/>
        <v>N/A</v>
      </c>
      <c r="E59" s="43" t="s">
        <v>1744</v>
      </c>
      <c r="F59" s="11" t="str">
        <f t="shared" si="9"/>
        <v>N/A</v>
      </c>
      <c r="G59" s="43" t="s">
        <v>1744</v>
      </c>
      <c r="H59" s="11" t="str">
        <f t="shared" si="10"/>
        <v>N/A</v>
      </c>
      <c r="I59" s="12" t="s">
        <v>1744</v>
      </c>
      <c r="J59" s="12" t="s">
        <v>1744</v>
      </c>
      <c r="K59" s="41" t="s">
        <v>736</v>
      </c>
      <c r="L59" s="9" t="str">
        <f t="shared" si="11"/>
        <v>N/A</v>
      </c>
    </row>
    <row r="60" spans="1:12" x14ac:dyDescent="0.25">
      <c r="A60" s="42" t="s">
        <v>1679</v>
      </c>
      <c r="B60" s="33" t="s">
        <v>213</v>
      </c>
      <c r="C60" s="43">
        <v>779.20552376000001</v>
      </c>
      <c r="D60" s="11" t="str">
        <f t="shared" si="8"/>
        <v>N/A</v>
      </c>
      <c r="E60" s="43">
        <v>657.223568</v>
      </c>
      <c r="F60" s="11" t="str">
        <f t="shared" si="9"/>
        <v>N/A</v>
      </c>
      <c r="G60" s="43">
        <v>473.60157791</v>
      </c>
      <c r="H60" s="11" t="str">
        <f t="shared" si="10"/>
        <v>N/A</v>
      </c>
      <c r="I60" s="12">
        <v>-15.7</v>
      </c>
      <c r="J60" s="12">
        <v>-27.9</v>
      </c>
      <c r="K60" s="41" t="s">
        <v>736</v>
      </c>
      <c r="L60" s="9" t="str">
        <f t="shared" si="11"/>
        <v>Yes</v>
      </c>
    </row>
    <row r="61" spans="1:12" x14ac:dyDescent="0.25">
      <c r="A61" s="3" t="s">
        <v>1680</v>
      </c>
      <c r="B61" s="33" t="s">
        <v>213</v>
      </c>
      <c r="C61" s="43">
        <v>963.64556832000005</v>
      </c>
      <c r="D61" s="11" t="str">
        <f t="shared" si="8"/>
        <v>N/A</v>
      </c>
      <c r="E61" s="43">
        <v>715.01366997000002</v>
      </c>
      <c r="F61" s="11" t="str">
        <f t="shared" si="9"/>
        <v>N/A</v>
      </c>
      <c r="G61" s="43">
        <v>417.08121125999998</v>
      </c>
      <c r="H61" s="11" t="str">
        <f t="shared" si="10"/>
        <v>N/A</v>
      </c>
      <c r="I61" s="12">
        <v>-25.8</v>
      </c>
      <c r="J61" s="12">
        <v>-41.7</v>
      </c>
      <c r="K61" s="41" t="s">
        <v>736</v>
      </c>
      <c r="L61" s="9" t="str">
        <f t="shared" si="11"/>
        <v>No</v>
      </c>
    </row>
    <row r="62" spans="1:12" x14ac:dyDescent="0.25">
      <c r="A62" s="3" t="s">
        <v>1681</v>
      </c>
      <c r="B62" s="33" t="s">
        <v>213</v>
      </c>
      <c r="C62" s="43">
        <v>2012.1105998</v>
      </c>
      <c r="D62" s="11" t="str">
        <f t="shared" si="8"/>
        <v>N/A</v>
      </c>
      <c r="E62" s="43">
        <v>1401.9495617</v>
      </c>
      <c r="F62" s="11" t="str">
        <f t="shared" si="9"/>
        <v>N/A</v>
      </c>
      <c r="G62" s="43">
        <v>933.77244470999995</v>
      </c>
      <c r="H62" s="11" t="str">
        <f t="shared" si="10"/>
        <v>N/A</v>
      </c>
      <c r="I62" s="12">
        <v>-30.3</v>
      </c>
      <c r="J62" s="12">
        <v>-33.4</v>
      </c>
      <c r="K62" s="41" t="s">
        <v>736</v>
      </c>
      <c r="L62" s="9" t="str">
        <f t="shared" si="11"/>
        <v>No</v>
      </c>
    </row>
    <row r="63" spans="1:12" x14ac:dyDescent="0.25">
      <c r="A63" s="3" t="s">
        <v>1682</v>
      </c>
      <c r="B63" s="33" t="s">
        <v>213</v>
      </c>
      <c r="C63" s="43">
        <v>8210.7016550999997</v>
      </c>
      <c r="D63" s="11" t="str">
        <f t="shared" si="8"/>
        <v>N/A</v>
      </c>
      <c r="E63" s="43">
        <v>7041.1611687000004</v>
      </c>
      <c r="F63" s="11" t="str">
        <f t="shared" si="9"/>
        <v>N/A</v>
      </c>
      <c r="G63" s="43">
        <v>5803.4336587999996</v>
      </c>
      <c r="H63" s="11" t="str">
        <f t="shared" si="10"/>
        <v>N/A</v>
      </c>
      <c r="I63" s="12">
        <v>-14.2</v>
      </c>
      <c r="J63" s="12">
        <v>-17.600000000000001</v>
      </c>
      <c r="K63" s="41" t="s">
        <v>736</v>
      </c>
      <c r="L63" s="9" t="str">
        <f t="shared" si="11"/>
        <v>Yes</v>
      </c>
    </row>
    <row r="64" spans="1:12" x14ac:dyDescent="0.25">
      <c r="A64" s="3" t="s">
        <v>1683</v>
      </c>
      <c r="B64" s="33" t="s">
        <v>213</v>
      </c>
      <c r="C64" s="43" t="s">
        <v>1744</v>
      </c>
      <c r="D64" s="11" t="str">
        <f t="shared" si="8"/>
        <v>N/A</v>
      </c>
      <c r="E64" s="43" t="s">
        <v>1744</v>
      </c>
      <c r="F64" s="11" t="str">
        <f t="shared" si="9"/>
        <v>N/A</v>
      </c>
      <c r="G64" s="43" t="s">
        <v>1744</v>
      </c>
      <c r="H64" s="11" t="str">
        <f t="shared" si="10"/>
        <v>N/A</v>
      </c>
      <c r="I64" s="12" t="s">
        <v>1744</v>
      </c>
      <c r="J64" s="12" t="s">
        <v>1744</v>
      </c>
      <c r="K64" s="41" t="s">
        <v>736</v>
      </c>
      <c r="L64" s="9" t="str">
        <f t="shared" si="11"/>
        <v>N/A</v>
      </c>
    </row>
    <row r="65" spans="1:12" x14ac:dyDescent="0.25">
      <c r="A65" s="3" t="s">
        <v>1684</v>
      </c>
      <c r="B65" s="33" t="s">
        <v>213</v>
      </c>
      <c r="C65" s="43">
        <v>994.64842203000001</v>
      </c>
      <c r="D65" s="11" t="str">
        <f t="shared" si="8"/>
        <v>N/A</v>
      </c>
      <c r="E65" s="43">
        <v>959.26989979999996</v>
      </c>
      <c r="F65" s="11" t="str">
        <f t="shared" si="9"/>
        <v>N/A</v>
      </c>
      <c r="G65" s="43">
        <v>960.05893481999999</v>
      </c>
      <c r="H65" s="11" t="str">
        <f t="shared" si="10"/>
        <v>N/A</v>
      </c>
      <c r="I65" s="12">
        <v>-3.56</v>
      </c>
      <c r="J65" s="12">
        <v>8.2299999999999998E-2</v>
      </c>
      <c r="K65" s="41" t="s">
        <v>736</v>
      </c>
      <c r="L65" s="9" t="str">
        <f t="shared" si="11"/>
        <v>Yes</v>
      </c>
    </row>
    <row r="66" spans="1:12" x14ac:dyDescent="0.25">
      <c r="A66" s="3" t="s">
        <v>1685</v>
      </c>
      <c r="B66" s="33" t="s">
        <v>213</v>
      </c>
      <c r="C66" s="43">
        <v>849.39810976000001</v>
      </c>
      <c r="D66" s="11" t="str">
        <f t="shared" si="8"/>
        <v>N/A</v>
      </c>
      <c r="E66" s="43">
        <v>765.90489044000003</v>
      </c>
      <c r="F66" s="11" t="str">
        <f t="shared" si="9"/>
        <v>N/A</v>
      </c>
      <c r="G66" s="43">
        <v>731.15166706000002</v>
      </c>
      <c r="H66" s="11" t="str">
        <f t="shared" si="10"/>
        <v>N/A</v>
      </c>
      <c r="I66" s="12">
        <v>-9.83</v>
      </c>
      <c r="J66" s="12">
        <v>-4.54</v>
      </c>
      <c r="K66" s="41" t="s">
        <v>736</v>
      </c>
      <c r="L66" s="9" t="str">
        <f t="shared" si="11"/>
        <v>Yes</v>
      </c>
    </row>
    <row r="67" spans="1:12" x14ac:dyDescent="0.25">
      <c r="A67" s="3" t="s">
        <v>1686</v>
      </c>
      <c r="B67" s="33" t="s">
        <v>213</v>
      </c>
      <c r="C67" s="43" t="s">
        <v>1744</v>
      </c>
      <c r="D67" s="11" t="str">
        <f t="shared" si="8"/>
        <v>N/A</v>
      </c>
      <c r="E67" s="43" t="s">
        <v>1744</v>
      </c>
      <c r="F67" s="11" t="str">
        <f t="shared" si="9"/>
        <v>N/A</v>
      </c>
      <c r="G67" s="43" t="s">
        <v>1744</v>
      </c>
      <c r="H67" s="11" t="str">
        <f t="shared" si="10"/>
        <v>N/A</v>
      </c>
      <c r="I67" s="12" t="s">
        <v>1744</v>
      </c>
      <c r="J67" s="12" t="s">
        <v>1744</v>
      </c>
      <c r="K67" s="41" t="s">
        <v>736</v>
      </c>
      <c r="L67" s="9" t="str">
        <f t="shared" si="11"/>
        <v>N/A</v>
      </c>
    </row>
    <row r="68" spans="1:12" x14ac:dyDescent="0.25">
      <c r="A68" s="2" t="s">
        <v>1687</v>
      </c>
      <c r="B68" s="33" t="s">
        <v>213</v>
      </c>
      <c r="C68" s="43">
        <v>1246.1403995000001</v>
      </c>
      <c r="D68" s="11" t="str">
        <f t="shared" si="8"/>
        <v>N/A</v>
      </c>
      <c r="E68" s="43">
        <v>1311.1669112</v>
      </c>
      <c r="F68" s="11" t="str">
        <f t="shared" si="9"/>
        <v>N/A</v>
      </c>
      <c r="G68" s="43">
        <v>1474.7838237000001</v>
      </c>
      <c r="H68" s="11" t="str">
        <f t="shared" si="10"/>
        <v>N/A</v>
      </c>
      <c r="I68" s="12">
        <v>5.218</v>
      </c>
      <c r="J68" s="12">
        <v>12.48</v>
      </c>
      <c r="K68" s="41" t="s">
        <v>736</v>
      </c>
      <c r="L68" s="9" t="str">
        <f t="shared" si="11"/>
        <v>Yes</v>
      </c>
    </row>
    <row r="69" spans="1:12" x14ac:dyDescent="0.25">
      <c r="A69" s="2" t="s">
        <v>1688</v>
      </c>
      <c r="B69" s="33" t="s">
        <v>213</v>
      </c>
      <c r="C69" s="43">
        <v>670.44883343000004</v>
      </c>
      <c r="D69" s="11" t="str">
        <f t="shared" si="8"/>
        <v>N/A</v>
      </c>
      <c r="E69" s="43">
        <v>697.27167667000003</v>
      </c>
      <c r="F69" s="11" t="str">
        <f t="shared" si="9"/>
        <v>N/A</v>
      </c>
      <c r="G69" s="43">
        <v>740.96494955000003</v>
      </c>
      <c r="H69" s="11" t="str">
        <f t="shared" si="10"/>
        <v>N/A</v>
      </c>
      <c r="I69" s="12">
        <v>4.0010000000000003</v>
      </c>
      <c r="J69" s="12">
        <v>6.266</v>
      </c>
      <c r="K69" s="41" t="s">
        <v>736</v>
      </c>
      <c r="L69" s="9" t="str">
        <f t="shared" si="11"/>
        <v>Yes</v>
      </c>
    </row>
    <row r="70" spans="1:12" x14ac:dyDescent="0.25">
      <c r="A70" s="42" t="s">
        <v>1689</v>
      </c>
      <c r="B70" s="33" t="s">
        <v>213</v>
      </c>
      <c r="C70" s="43">
        <v>487.90309774999997</v>
      </c>
      <c r="D70" s="11" t="str">
        <f t="shared" si="8"/>
        <v>N/A</v>
      </c>
      <c r="E70" s="43">
        <v>521.17044203</v>
      </c>
      <c r="F70" s="11" t="str">
        <f t="shared" si="9"/>
        <v>N/A</v>
      </c>
      <c r="G70" s="43">
        <v>506.94861057999998</v>
      </c>
      <c r="H70" s="11" t="str">
        <f t="shared" si="10"/>
        <v>N/A</v>
      </c>
      <c r="I70" s="12">
        <v>6.8179999999999996</v>
      </c>
      <c r="J70" s="12">
        <v>-2.73</v>
      </c>
      <c r="K70" s="41" t="s">
        <v>736</v>
      </c>
      <c r="L70" s="9" t="str">
        <f t="shared" si="11"/>
        <v>Yes</v>
      </c>
    </row>
    <row r="71" spans="1:12" x14ac:dyDescent="0.25">
      <c r="A71" s="42" t="s">
        <v>1690</v>
      </c>
      <c r="B71" s="33" t="s">
        <v>213</v>
      </c>
      <c r="C71" s="43">
        <v>1593.6984765</v>
      </c>
      <c r="D71" s="11" t="str">
        <f t="shared" si="8"/>
        <v>N/A</v>
      </c>
      <c r="E71" s="43">
        <v>1586.1499727</v>
      </c>
      <c r="F71" s="11" t="str">
        <f t="shared" si="9"/>
        <v>N/A</v>
      </c>
      <c r="G71" s="43">
        <v>1013.5814894</v>
      </c>
      <c r="H71" s="11" t="str">
        <f t="shared" si="10"/>
        <v>N/A</v>
      </c>
      <c r="I71" s="12">
        <v>-0.47399999999999998</v>
      </c>
      <c r="J71" s="12">
        <v>-36.1</v>
      </c>
      <c r="K71" s="41" t="s">
        <v>736</v>
      </c>
      <c r="L71" s="9" t="str">
        <f t="shared" si="11"/>
        <v>No</v>
      </c>
    </row>
    <row r="72" spans="1:12" x14ac:dyDescent="0.25">
      <c r="A72" s="42" t="s">
        <v>1608</v>
      </c>
      <c r="B72" s="33" t="s">
        <v>213</v>
      </c>
      <c r="C72" s="43">
        <v>298398878</v>
      </c>
      <c r="D72" s="11" t="str">
        <f t="shared" ref="D72:D135" si="12">IF($B72="N/A","N/A",IF(C72&gt;10,"No",IF(C72&lt;-10,"No","Yes")))</f>
        <v>N/A</v>
      </c>
      <c r="E72" s="43">
        <v>248795241</v>
      </c>
      <c r="F72" s="11" t="str">
        <f t="shared" ref="F72:F135" si="13">IF($B72="N/A","N/A",IF(E72&gt;10,"No",IF(E72&lt;-10,"No","Yes")))</f>
        <v>N/A</v>
      </c>
      <c r="G72" s="43">
        <v>143052089</v>
      </c>
      <c r="H72" s="11" t="str">
        <f t="shared" ref="H72:H135" si="14">IF($B72="N/A","N/A",IF(G72&gt;10,"No",IF(G72&lt;-10,"No","Yes")))</f>
        <v>N/A</v>
      </c>
      <c r="I72" s="12">
        <v>-16.600000000000001</v>
      </c>
      <c r="J72" s="12">
        <v>-42.5</v>
      </c>
      <c r="K72" s="41" t="s">
        <v>736</v>
      </c>
      <c r="L72" s="9" t="str">
        <f t="shared" ref="L72:L132" si="15">IF(J72="Div by 0", "N/A", IF(K72="N/A","N/A", IF(J72&gt;VALUE(MID(K72,1,2)), "No", IF(J72&lt;-1*VALUE(MID(K72,1,2)), "No", "Yes"))))</f>
        <v>No</v>
      </c>
    </row>
    <row r="73" spans="1:12" x14ac:dyDescent="0.25">
      <c r="A73" s="42" t="s">
        <v>1609</v>
      </c>
      <c r="B73" s="33" t="s">
        <v>213</v>
      </c>
      <c r="C73" s="34">
        <v>22664</v>
      </c>
      <c r="D73" s="11" t="str">
        <f t="shared" si="12"/>
        <v>N/A</v>
      </c>
      <c r="E73" s="34">
        <v>21657</v>
      </c>
      <c r="F73" s="11" t="str">
        <f t="shared" si="13"/>
        <v>N/A</v>
      </c>
      <c r="G73" s="34">
        <v>15435</v>
      </c>
      <c r="H73" s="11" t="str">
        <f t="shared" si="14"/>
        <v>N/A</v>
      </c>
      <c r="I73" s="12">
        <v>-4.4400000000000004</v>
      </c>
      <c r="J73" s="12">
        <v>-28.7</v>
      </c>
      <c r="K73" s="41" t="s">
        <v>736</v>
      </c>
      <c r="L73" s="9" t="str">
        <f t="shared" si="15"/>
        <v>Yes</v>
      </c>
    </row>
    <row r="74" spans="1:12" x14ac:dyDescent="0.25">
      <c r="A74" s="42" t="s">
        <v>1302</v>
      </c>
      <c r="B74" s="33" t="s">
        <v>213</v>
      </c>
      <c r="C74" s="43">
        <v>13166.205348</v>
      </c>
      <c r="D74" s="11" t="str">
        <f t="shared" si="12"/>
        <v>N/A</v>
      </c>
      <c r="E74" s="43">
        <v>11487.982685000001</v>
      </c>
      <c r="F74" s="11" t="str">
        <f t="shared" si="13"/>
        <v>N/A</v>
      </c>
      <c r="G74" s="43">
        <v>9268.0329770000008</v>
      </c>
      <c r="H74" s="11" t="str">
        <f t="shared" si="14"/>
        <v>N/A</v>
      </c>
      <c r="I74" s="12">
        <v>-12.7</v>
      </c>
      <c r="J74" s="12">
        <v>-19.3</v>
      </c>
      <c r="K74" s="41" t="s">
        <v>736</v>
      </c>
      <c r="L74" s="9" t="str">
        <f t="shared" si="15"/>
        <v>Yes</v>
      </c>
    </row>
    <row r="75" spans="1:12" x14ac:dyDescent="0.25">
      <c r="A75" s="42" t="s">
        <v>1303</v>
      </c>
      <c r="B75" s="33" t="s">
        <v>213</v>
      </c>
      <c r="C75" s="34">
        <v>9.3730585950999998</v>
      </c>
      <c r="D75" s="11" t="str">
        <f t="shared" si="12"/>
        <v>N/A</v>
      </c>
      <c r="E75" s="34">
        <v>8.3969617214000003</v>
      </c>
      <c r="F75" s="11" t="str">
        <f t="shared" si="13"/>
        <v>N/A</v>
      </c>
      <c r="G75" s="34">
        <v>7.0819565922000001</v>
      </c>
      <c r="H75" s="11" t="str">
        <f t="shared" si="14"/>
        <v>N/A</v>
      </c>
      <c r="I75" s="12">
        <v>-10.4</v>
      </c>
      <c r="J75" s="12">
        <v>-15.7</v>
      </c>
      <c r="K75" s="41" t="s">
        <v>736</v>
      </c>
      <c r="L75" s="9" t="str">
        <f t="shared" si="15"/>
        <v>Yes</v>
      </c>
    </row>
    <row r="76" spans="1:12" ht="25" x14ac:dyDescent="0.25">
      <c r="A76" s="42" t="s">
        <v>546</v>
      </c>
      <c r="B76" s="33" t="s">
        <v>213</v>
      </c>
      <c r="C76" s="43">
        <v>0</v>
      </c>
      <c r="D76" s="11" t="str">
        <f t="shared" si="12"/>
        <v>N/A</v>
      </c>
      <c r="E76" s="43">
        <v>0</v>
      </c>
      <c r="F76" s="11" t="str">
        <f t="shared" si="13"/>
        <v>N/A</v>
      </c>
      <c r="G76" s="43">
        <v>0</v>
      </c>
      <c r="H76" s="11" t="str">
        <f t="shared" si="14"/>
        <v>N/A</v>
      </c>
      <c r="I76" s="12" t="s">
        <v>1744</v>
      </c>
      <c r="J76" s="12" t="s">
        <v>1744</v>
      </c>
      <c r="K76" s="41" t="s">
        <v>736</v>
      </c>
      <c r="L76" s="9" t="str">
        <f t="shared" si="15"/>
        <v>N/A</v>
      </c>
    </row>
    <row r="77" spans="1:12" x14ac:dyDescent="0.25">
      <c r="A77" s="42" t="s">
        <v>547</v>
      </c>
      <c r="B77" s="33" t="s">
        <v>213</v>
      </c>
      <c r="C77" s="34">
        <v>0</v>
      </c>
      <c r="D77" s="11" t="str">
        <f t="shared" si="12"/>
        <v>N/A</v>
      </c>
      <c r="E77" s="34">
        <v>0</v>
      </c>
      <c r="F77" s="11" t="str">
        <f t="shared" si="13"/>
        <v>N/A</v>
      </c>
      <c r="G77" s="34">
        <v>0</v>
      </c>
      <c r="H77" s="11" t="str">
        <f t="shared" si="14"/>
        <v>N/A</v>
      </c>
      <c r="I77" s="12" t="s">
        <v>1744</v>
      </c>
      <c r="J77" s="12" t="s">
        <v>1744</v>
      </c>
      <c r="K77" s="41" t="s">
        <v>736</v>
      </c>
      <c r="L77" s="9" t="str">
        <f t="shared" si="15"/>
        <v>N/A</v>
      </c>
    </row>
    <row r="78" spans="1:12" x14ac:dyDescent="0.25">
      <c r="A78" s="42" t="s">
        <v>1304</v>
      </c>
      <c r="B78" s="33" t="s">
        <v>213</v>
      </c>
      <c r="C78" s="43" t="s">
        <v>1744</v>
      </c>
      <c r="D78" s="11" t="str">
        <f t="shared" si="12"/>
        <v>N/A</v>
      </c>
      <c r="E78" s="43" t="s">
        <v>1744</v>
      </c>
      <c r="F78" s="11" t="str">
        <f t="shared" si="13"/>
        <v>N/A</v>
      </c>
      <c r="G78" s="43" t="s">
        <v>1744</v>
      </c>
      <c r="H78" s="11" t="str">
        <f t="shared" si="14"/>
        <v>N/A</v>
      </c>
      <c r="I78" s="12" t="s">
        <v>1744</v>
      </c>
      <c r="J78" s="12" t="s">
        <v>1744</v>
      </c>
      <c r="K78" s="41" t="s">
        <v>736</v>
      </c>
      <c r="L78" s="9" t="str">
        <f t="shared" si="15"/>
        <v>N/A</v>
      </c>
    </row>
    <row r="79" spans="1:12" ht="25" x14ac:dyDescent="0.25">
      <c r="A79" s="42" t="s">
        <v>548</v>
      </c>
      <c r="B79" s="33" t="s">
        <v>213</v>
      </c>
      <c r="C79" s="43">
        <v>0</v>
      </c>
      <c r="D79" s="11" t="str">
        <f t="shared" si="12"/>
        <v>N/A</v>
      </c>
      <c r="E79" s="43">
        <v>0</v>
      </c>
      <c r="F79" s="11" t="str">
        <f t="shared" si="13"/>
        <v>N/A</v>
      </c>
      <c r="G79" s="43">
        <v>0</v>
      </c>
      <c r="H79" s="11" t="str">
        <f t="shared" si="14"/>
        <v>N/A</v>
      </c>
      <c r="I79" s="12" t="s">
        <v>1744</v>
      </c>
      <c r="J79" s="12" t="s">
        <v>1744</v>
      </c>
      <c r="K79" s="41" t="s">
        <v>736</v>
      </c>
      <c r="L79" s="9" t="str">
        <f t="shared" si="15"/>
        <v>N/A</v>
      </c>
    </row>
    <row r="80" spans="1:12" x14ac:dyDescent="0.25">
      <c r="A80" s="42" t="s">
        <v>549</v>
      </c>
      <c r="B80" s="33" t="s">
        <v>213</v>
      </c>
      <c r="C80" s="34">
        <v>0</v>
      </c>
      <c r="D80" s="11" t="str">
        <f t="shared" si="12"/>
        <v>N/A</v>
      </c>
      <c r="E80" s="34">
        <v>0</v>
      </c>
      <c r="F80" s="11" t="str">
        <f t="shared" si="13"/>
        <v>N/A</v>
      </c>
      <c r="G80" s="34">
        <v>0</v>
      </c>
      <c r="H80" s="11" t="str">
        <f t="shared" si="14"/>
        <v>N/A</v>
      </c>
      <c r="I80" s="12" t="s">
        <v>1744</v>
      </c>
      <c r="J80" s="12" t="s">
        <v>1744</v>
      </c>
      <c r="K80" s="41" t="s">
        <v>736</v>
      </c>
      <c r="L80" s="9" t="str">
        <f t="shared" si="15"/>
        <v>N/A</v>
      </c>
    </row>
    <row r="81" spans="1:12" ht="25" x14ac:dyDescent="0.25">
      <c r="A81" s="42" t="s">
        <v>1305</v>
      </c>
      <c r="B81" s="33" t="s">
        <v>213</v>
      </c>
      <c r="C81" s="43" t="s">
        <v>1744</v>
      </c>
      <c r="D81" s="11" t="str">
        <f t="shared" si="12"/>
        <v>N/A</v>
      </c>
      <c r="E81" s="43" t="s">
        <v>1744</v>
      </c>
      <c r="F81" s="11" t="str">
        <f t="shared" si="13"/>
        <v>N/A</v>
      </c>
      <c r="G81" s="43" t="s">
        <v>1744</v>
      </c>
      <c r="H81" s="11" t="str">
        <f t="shared" si="14"/>
        <v>N/A</v>
      </c>
      <c r="I81" s="12" t="s">
        <v>1744</v>
      </c>
      <c r="J81" s="12" t="s">
        <v>1744</v>
      </c>
      <c r="K81" s="41" t="s">
        <v>736</v>
      </c>
      <c r="L81" s="9" t="str">
        <f t="shared" si="15"/>
        <v>N/A</v>
      </c>
    </row>
    <row r="82" spans="1:12" x14ac:dyDescent="0.25">
      <c r="A82" s="42" t="s">
        <v>550</v>
      </c>
      <c r="B82" s="33" t="s">
        <v>213</v>
      </c>
      <c r="C82" s="43">
        <v>0</v>
      </c>
      <c r="D82" s="11" t="str">
        <f t="shared" si="12"/>
        <v>N/A</v>
      </c>
      <c r="E82" s="43">
        <v>0</v>
      </c>
      <c r="F82" s="11" t="str">
        <f t="shared" si="13"/>
        <v>N/A</v>
      </c>
      <c r="G82" s="43">
        <v>0</v>
      </c>
      <c r="H82" s="11" t="str">
        <f t="shared" si="14"/>
        <v>N/A</v>
      </c>
      <c r="I82" s="12" t="s">
        <v>1744</v>
      </c>
      <c r="J82" s="12" t="s">
        <v>1744</v>
      </c>
      <c r="K82" s="41" t="s">
        <v>736</v>
      </c>
      <c r="L82" s="9" t="str">
        <f t="shared" si="15"/>
        <v>N/A</v>
      </c>
    </row>
    <row r="83" spans="1:12" x14ac:dyDescent="0.25">
      <c r="A83" s="42" t="s">
        <v>551</v>
      </c>
      <c r="B83" s="33" t="s">
        <v>213</v>
      </c>
      <c r="C83" s="34">
        <v>0</v>
      </c>
      <c r="D83" s="11" t="str">
        <f t="shared" si="12"/>
        <v>N/A</v>
      </c>
      <c r="E83" s="34">
        <v>0</v>
      </c>
      <c r="F83" s="11" t="str">
        <f t="shared" si="13"/>
        <v>N/A</v>
      </c>
      <c r="G83" s="34">
        <v>0</v>
      </c>
      <c r="H83" s="11" t="str">
        <f t="shared" si="14"/>
        <v>N/A</v>
      </c>
      <c r="I83" s="12" t="s">
        <v>1744</v>
      </c>
      <c r="J83" s="12" t="s">
        <v>1744</v>
      </c>
      <c r="K83" s="41" t="s">
        <v>736</v>
      </c>
      <c r="L83" s="9" t="str">
        <f t="shared" si="15"/>
        <v>N/A</v>
      </c>
    </row>
    <row r="84" spans="1:12" x14ac:dyDescent="0.25">
      <c r="A84" s="42" t="s">
        <v>1306</v>
      </c>
      <c r="B84" s="33" t="s">
        <v>213</v>
      </c>
      <c r="C84" s="43" t="s">
        <v>1744</v>
      </c>
      <c r="D84" s="11" t="str">
        <f t="shared" si="12"/>
        <v>N/A</v>
      </c>
      <c r="E84" s="43" t="s">
        <v>1744</v>
      </c>
      <c r="F84" s="11" t="str">
        <f t="shared" si="13"/>
        <v>N/A</v>
      </c>
      <c r="G84" s="43" t="s">
        <v>1744</v>
      </c>
      <c r="H84" s="11" t="str">
        <f t="shared" si="14"/>
        <v>N/A</v>
      </c>
      <c r="I84" s="12" t="s">
        <v>1744</v>
      </c>
      <c r="J84" s="12" t="s">
        <v>1744</v>
      </c>
      <c r="K84" s="41" t="s">
        <v>736</v>
      </c>
      <c r="L84" s="9" t="str">
        <f t="shared" si="15"/>
        <v>N/A</v>
      </c>
    </row>
    <row r="85" spans="1:12" x14ac:dyDescent="0.25">
      <c r="A85" s="42" t="s">
        <v>552</v>
      </c>
      <c r="B85" s="33" t="s">
        <v>213</v>
      </c>
      <c r="C85" s="43">
        <v>89714921</v>
      </c>
      <c r="D85" s="11" t="str">
        <f t="shared" si="12"/>
        <v>N/A</v>
      </c>
      <c r="E85" s="43">
        <v>89415391</v>
      </c>
      <c r="F85" s="11" t="str">
        <f t="shared" si="13"/>
        <v>N/A</v>
      </c>
      <c r="G85" s="43">
        <v>91491021</v>
      </c>
      <c r="H85" s="11" t="str">
        <f t="shared" si="14"/>
        <v>N/A</v>
      </c>
      <c r="I85" s="12">
        <v>-0.33400000000000002</v>
      </c>
      <c r="J85" s="12">
        <v>2.3210000000000002</v>
      </c>
      <c r="K85" s="41" t="s">
        <v>736</v>
      </c>
      <c r="L85" s="9" t="str">
        <f t="shared" si="15"/>
        <v>Yes</v>
      </c>
    </row>
    <row r="86" spans="1:12" x14ac:dyDescent="0.25">
      <c r="A86" s="42" t="s">
        <v>553</v>
      </c>
      <c r="B86" s="33" t="s">
        <v>213</v>
      </c>
      <c r="C86" s="34">
        <v>2310</v>
      </c>
      <c r="D86" s="11" t="str">
        <f t="shared" si="12"/>
        <v>N/A</v>
      </c>
      <c r="E86" s="34">
        <v>2253</v>
      </c>
      <c r="F86" s="11" t="str">
        <f t="shared" si="13"/>
        <v>N/A</v>
      </c>
      <c r="G86" s="34">
        <v>2219</v>
      </c>
      <c r="H86" s="11" t="str">
        <f t="shared" si="14"/>
        <v>N/A</v>
      </c>
      <c r="I86" s="12">
        <v>-2.4700000000000002</v>
      </c>
      <c r="J86" s="12">
        <v>-1.51</v>
      </c>
      <c r="K86" s="41" t="s">
        <v>736</v>
      </c>
      <c r="L86" s="9" t="str">
        <f t="shared" si="15"/>
        <v>Yes</v>
      </c>
    </row>
    <row r="87" spans="1:12" x14ac:dyDescent="0.25">
      <c r="A87" s="42" t="s">
        <v>1307</v>
      </c>
      <c r="B87" s="33" t="s">
        <v>213</v>
      </c>
      <c r="C87" s="43">
        <v>38837.628139</v>
      </c>
      <c r="D87" s="11" t="str">
        <f t="shared" si="12"/>
        <v>N/A</v>
      </c>
      <c r="E87" s="43">
        <v>39687.257435</v>
      </c>
      <c r="F87" s="11" t="str">
        <f t="shared" si="13"/>
        <v>N/A</v>
      </c>
      <c r="G87" s="43">
        <v>41230.744029000001</v>
      </c>
      <c r="H87" s="11" t="str">
        <f t="shared" si="14"/>
        <v>N/A</v>
      </c>
      <c r="I87" s="12">
        <v>2.1880000000000002</v>
      </c>
      <c r="J87" s="12">
        <v>3.8889999999999998</v>
      </c>
      <c r="K87" s="41" t="s">
        <v>736</v>
      </c>
      <c r="L87" s="9" t="str">
        <f t="shared" si="15"/>
        <v>Yes</v>
      </c>
    </row>
    <row r="88" spans="1:12" ht="25" x14ac:dyDescent="0.25">
      <c r="A88" s="42" t="s">
        <v>554</v>
      </c>
      <c r="B88" s="33" t="s">
        <v>213</v>
      </c>
      <c r="C88" s="43">
        <v>59074016</v>
      </c>
      <c r="D88" s="11" t="str">
        <f t="shared" si="12"/>
        <v>N/A</v>
      </c>
      <c r="E88" s="43">
        <v>50668356</v>
      </c>
      <c r="F88" s="11" t="str">
        <f t="shared" si="13"/>
        <v>N/A</v>
      </c>
      <c r="G88" s="43">
        <v>44619900</v>
      </c>
      <c r="H88" s="11" t="str">
        <f t="shared" si="14"/>
        <v>N/A</v>
      </c>
      <c r="I88" s="12">
        <v>-14.2</v>
      </c>
      <c r="J88" s="12">
        <v>-11.9</v>
      </c>
      <c r="K88" s="41" t="s">
        <v>736</v>
      </c>
      <c r="L88" s="9" t="str">
        <f t="shared" si="15"/>
        <v>Yes</v>
      </c>
    </row>
    <row r="89" spans="1:12" x14ac:dyDescent="0.25">
      <c r="A89" s="42" t="s">
        <v>555</v>
      </c>
      <c r="B89" s="33" t="s">
        <v>213</v>
      </c>
      <c r="C89" s="34">
        <v>114443</v>
      </c>
      <c r="D89" s="11" t="str">
        <f t="shared" si="12"/>
        <v>N/A</v>
      </c>
      <c r="E89" s="34">
        <v>106294</v>
      </c>
      <c r="F89" s="11" t="str">
        <f t="shared" si="13"/>
        <v>N/A</v>
      </c>
      <c r="G89" s="34">
        <v>98901</v>
      </c>
      <c r="H89" s="11" t="str">
        <f t="shared" si="14"/>
        <v>N/A</v>
      </c>
      <c r="I89" s="12">
        <v>-7.12</v>
      </c>
      <c r="J89" s="12">
        <v>-6.96</v>
      </c>
      <c r="K89" s="41" t="s">
        <v>736</v>
      </c>
      <c r="L89" s="9" t="str">
        <f t="shared" si="15"/>
        <v>Yes</v>
      </c>
    </row>
    <row r="90" spans="1:12" x14ac:dyDescent="0.25">
      <c r="A90" s="42" t="s">
        <v>1308</v>
      </c>
      <c r="B90" s="33" t="s">
        <v>213</v>
      </c>
      <c r="C90" s="43">
        <v>516.18723731</v>
      </c>
      <c r="D90" s="11" t="str">
        <f t="shared" si="12"/>
        <v>N/A</v>
      </c>
      <c r="E90" s="43">
        <v>476.68124259000001</v>
      </c>
      <c r="F90" s="11" t="str">
        <f t="shared" si="13"/>
        <v>N/A</v>
      </c>
      <c r="G90" s="43">
        <v>451.15721782000003</v>
      </c>
      <c r="H90" s="11" t="str">
        <f t="shared" si="14"/>
        <v>N/A</v>
      </c>
      <c r="I90" s="12">
        <v>-7.65</v>
      </c>
      <c r="J90" s="12">
        <v>-5.35</v>
      </c>
      <c r="K90" s="41" t="s">
        <v>736</v>
      </c>
      <c r="L90" s="9" t="str">
        <f t="shared" si="15"/>
        <v>Yes</v>
      </c>
    </row>
    <row r="91" spans="1:12" x14ac:dyDescent="0.25">
      <c r="A91" s="42" t="s">
        <v>556</v>
      </c>
      <c r="B91" s="33" t="s">
        <v>213</v>
      </c>
      <c r="C91" s="43">
        <v>3698630</v>
      </c>
      <c r="D91" s="11" t="str">
        <f t="shared" si="12"/>
        <v>N/A</v>
      </c>
      <c r="E91" s="43">
        <v>3306698</v>
      </c>
      <c r="F91" s="11" t="str">
        <f t="shared" si="13"/>
        <v>N/A</v>
      </c>
      <c r="G91" s="43">
        <v>2498224</v>
      </c>
      <c r="H91" s="11" t="str">
        <f t="shared" si="14"/>
        <v>N/A</v>
      </c>
      <c r="I91" s="12">
        <v>-10.6</v>
      </c>
      <c r="J91" s="12">
        <v>-24.4</v>
      </c>
      <c r="K91" s="41" t="s">
        <v>736</v>
      </c>
      <c r="L91" s="9" t="str">
        <f t="shared" si="15"/>
        <v>Yes</v>
      </c>
    </row>
    <row r="92" spans="1:12" x14ac:dyDescent="0.25">
      <c r="A92" s="42" t="s">
        <v>557</v>
      </c>
      <c r="B92" s="33" t="s">
        <v>213</v>
      </c>
      <c r="C92" s="34">
        <v>20933</v>
      </c>
      <c r="D92" s="11" t="str">
        <f t="shared" si="12"/>
        <v>N/A</v>
      </c>
      <c r="E92" s="34">
        <v>19143</v>
      </c>
      <c r="F92" s="11" t="str">
        <f t="shared" si="13"/>
        <v>N/A</v>
      </c>
      <c r="G92" s="34">
        <v>14503</v>
      </c>
      <c r="H92" s="11" t="str">
        <f t="shared" si="14"/>
        <v>N/A</v>
      </c>
      <c r="I92" s="12">
        <v>-8.5500000000000007</v>
      </c>
      <c r="J92" s="12">
        <v>-24.2</v>
      </c>
      <c r="K92" s="41" t="s">
        <v>736</v>
      </c>
      <c r="L92" s="9" t="str">
        <f t="shared" si="15"/>
        <v>Yes</v>
      </c>
    </row>
    <row r="93" spans="1:12" x14ac:dyDescent="0.25">
      <c r="A93" s="42" t="s">
        <v>1309</v>
      </c>
      <c r="B93" s="33" t="s">
        <v>213</v>
      </c>
      <c r="C93" s="43">
        <v>176.68896002</v>
      </c>
      <c r="D93" s="11" t="str">
        <f t="shared" si="12"/>
        <v>N/A</v>
      </c>
      <c r="E93" s="43">
        <v>172.73666614000001</v>
      </c>
      <c r="F93" s="11" t="str">
        <f t="shared" si="13"/>
        <v>N/A</v>
      </c>
      <c r="G93" s="43">
        <v>172.25567124</v>
      </c>
      <c r="H93" s="11" t="str">
        <f t="shared" si="14"/>
        <v>N/A</v>
      </c>
      <c r="I93" s="12">
        <v>-2.2400000000000002</v>
      </c>
      <c r="J93" s="12">
        <v>-0.27800000000000002</v>
      </c>
      <c r="K93" s="41" t="s">
        <v>736</v>
      </c>
      <c r="L93" s="9" t="str">
        <f t="shared" si="15"/>
        <v>Yes</v>
      </c>
    </row>
    <row r="94" spans="1:12" ht="25" x14ac:dyDescent="0.25">
      <c r="A94" s="42" t="s">
        <v>558</v>
      </c>
      <c r="B94" s="33" t="s">
        <v>213</v>
      </c>
      <c r="C94" s="43">
        <v>272970</v>
      </c>
      <c r="D94" s="11" t="str">
        <f t="shared" si="12"/>
        <v>N/A</v>
      </c>
      <c r="E94" s="43">
        <v>130776</v>
      </c>
      <c r="F94" s="11" t="str">
        <f t="shared" si="13"/>
        <v>N/A</v>
      </c>
      <c r="G94" s="43">
        <v>98972</v>
      </c>
      <c r="H94" s="11" t="str">
        <f t="shared" si="14"/>
        <v>N/A</v>
      </c>
      <c r="I94" s="12">
        <v>-52.1</v>
      </c>
      <c r="J94" s="12">
        <v>-24.3</v>
      </c>
      <c r="K94" s="41" t="s">
        <v>736</v>
      </c>
      <c r="L94" s="9" t="str">
        <f t="shared" si="15"/>
        <v>Yes</v>
      </c>
    </row>
    <row r="95" spans="1:12" x14ac:dyDescent="0.25">
      <c r="A95" s="42" t="s">
        <v>559</v>
      </c>
      <c r="B95" s="33" t="s">
        <v>213</v>
      </c>
      <c r="C95" s="34">
        <v>3516</v>
      </c>
      <c r="D95" s="11" t="str">
        <f t="shared" si="12"/>
        <v>N/A</v>
      </c>
      <c r="E95" s="34">
        <v>2324</v>
      </c>
      <c r="F95" s="11" t="str">
        <f t="shared" si="13"/>
        <v>N/A</v>
      </c>
      <c r="G95" s="34">
        <v>1841</v>
      </c>
      <c r="H95" s="11" t="str">
        <f t="shared" si="14"/>
        <v>N/A</v>
      </c>
      <c r="I95" s="12">
        <v>-33.9</v>
      </c>
      <c r="J95" s="12">
        <v>-20.8</v>
      </c>
      <c r="K95" s="41" t="s">
        <v>736</v>
      </c>
      <c r="L95" s="9" t="str">
        <f t="shared" si="15"/>
        <v>Yes</v>
      </c>
    </row>
    <row r="96" spans="1:12" ht="25" x14ac:dyDescent="0.25">
      <c r="A96" s="42" t="s">
        <v>1310</v>
      </c>
      <c r="B96" s="33" t="s">
        <v>213</v>
      </c>
      <c r="C96" s="43">
        <v>77.636518770999999</v>
      </c>
      <c r="D96" s="11" t="str">
        <f t="shared" si="12"/>
        <v>N/A</v>
      </c>
      <c r="E96" s="43">
        <v>56.271944923</v>
      </c>
      <c r="F96" s="11" t="str">
        <f t="shared" si="13"/>
        <v>N/A</v>
      </c>
      <c r="G96" s="43">
        <v>53.759913091000001</v>
      </c>
      <c r="H96" s="11" t="str">
        <f t="shared" si="14"/>
        <v>N/A</v>
      </c>
      <c r="I96" s="12">
        <v>-27.5</v>
      </c>
      <c r="J96" s="12">
        <v>-4.46</v>
      </c>
      <c r="K96" s="41" t="s">
        <v>736</v>
      </c>
      <c r="L96" s="9" t="str">
        <f t="shared" si="15"/>
        <v>Yes</v>
      </c>
    </row>
    <row r="97" spans="1:12" ht="25" x14ac:dyDescent="0.25">
      <c r="A97" s="42" t="s">
        <v>560</v>
      </c>
      <c r="B97" s="33" t="s">
        <v>213</v>
      </c>
      <c r="C97" s="43">
        <v>50108194</v>
      </c>
      <c r="D97" s="11" t="str">
        <f t="shared" si="12"/>
        <v>N/A</v>
      </c>
      <c r="E97" s="43">
        <v>44154046</v>
      </c>
      <c r="F97" s="11" t="str">
        <f t="shared" si="13"/>
        <v>N/A</v>
      </c>
      <c r="G97" s="43">
        <v>31197278</v>
      </c>
      <c r="H97" s="11" t="str">
        <f t="shared" si="14"/>
        <v>N/A</v>
      </c>
      <c r="I97" s="12">
        <v>-11.9</v>
      </c>
      <c r="J97" s="12">
        <v>-29.3</v>
      </c>
      <c r="K97" s="41" t="s">
        <v>736</v>
      </c>
      <c r="L97" s="9" t="str">
        <f t="shared" si="15"/>
        <v>Yes</v>
      </c>
    </row>
    <row r="98" spans="1:12" x14ac:dyDescent="0.25">
      <c r="A98" s="42" t="s">
        <v>561</v>
      </c>
      <c r="B98" s="33" t="s">
        <v>213</v>
      </c>
      <c r="C98" s="34">
        <v>65749</v>
      </c>
      <c r="D98" s="11" t="str">
        <f t="shared" si="12"/>
        <v>N/A</v>
      </c>
      <c r="E98" s="34">
        <v>60074</v>
      </c>
      <c r="F98" s="11" t="str">
        <f t="shared" si="13"/>
        <v>N/A</v>
      </c>
      <c r="G98" s="34">
        <v>46404</v>
      </c>
      <c r="H98" s="11" t="str">
        <f t="shared" si="14"/>
        <v>N/A</v>
      </c>
      <c r="I98" s="12">
        <v>-8.6300000000000008</v>
      </c>
      <c r="J98" s="12">
        <v>-22.8</v>
      </c>
      <c r="K98" s="41" t="s">
        <v>736</v>
      </c>
      <c r="L98" s="9" t="str">
        <f t="shared" si="15"/>
        <v>Yes</v>
      </c>
    </row>
    <row r="99" spans="1:12" x14ac:dyDescent="0.25">
      <c r="A99" s="42" t="s">
        <v>1311</v>
      </c>
      <c r="B99" s="33" t="s">
        <v>213</v>
      </c>
      <c r="C99" s="43">
        <v>762.11340096000004</v>
      </c>
      <c r="D99" s="11" t="str">
        <f t="shared" si="12"/>
        <v>N/A</v>
      </c>
      <c r="E99" s="43">
        <v>734.99427373000003</v>
      </c>
      <c r="F99" s="11" t="str">
        <f t="shared" si="13"/>
        <v>N/A</v>
      </c>
      <c r="G99" s="43">
        <v>672.29717266</v>
      </c>
      <c r="H99" s="11" t="str">
        <f t="shared" si="14"/>
        <v>N/A</v>
      </c>
      <c r="I99" s="12">
        <v>-3.56</v>
      </c>
      <c r="J99" s="12">
        <v>-8.5299999999999994</v>
      </c>
      <c r="K99" s="41" t="s">
        <v>736</v>
      </c>
      <c r="L99" s="9" t="str">
        <f t="shared" si="15"/>
        <v>Yes</v>
      </c>
    </row>
    <row r="100" spans="1:12" x14ac:dyDescent="0.25">
      <c r="A100" s="42" t="s">
        <v>562</v>
      </c>
      <c r="B100" s="33" t="s">
        <v>213</v>
      </c>
      <c r="C100" s="43">
        <v>4332800</v>
      </c>
      <c r="D100" s="11" t="str">
        <f t="shared" si="12"/>
        <v>N/A</v>
      </c>
      <c r="E100" s="43">
        <v>3939350</v>
      </c>
      <c r="F100" s="11" t="str">
        <f t="shared" si="13"/>
        <v>N/A</v>
      </c>
      <c r="G100" s="43">
        <v>3111488</v>
      </c>
      <c r="H100" s="11" t="str">
        <f t="shared" si="14"/>
        <v>N/A</v>
      </c>
      <c r="I100" s="12">
        <v>-9.08</v>
      </c>
      <c r="J100" s="12">
        <v>-21</v>
      </c>
      <c r="K100" s="41" t="s">
        <v>736</v>
      </c>
      <c r="L100" s="9" t="str">
        <f t="shared" si="15"/>
        <v>Yes</v>
      </c>
    </row>
    <row r="101" spans="1:12" x14ac:dyDescent="0.25">
      <c r="A101" s="42" t="s">
        <v>563</v>
      </c>
      <c r="B101" s="33" t="s">
        <v>213</v>
      </c>
      <c r="C101" s="34">
        <v>40127</v>
      </c>
      <c r="D101" s="11" t="str">
        <f t="shared" si="12"/>
        <v>N/A</v>
      </c>
      <c r="E101" s="34">
        <v>37230</v>
      </c>
      <c r="F101" s="11" t="str">
        <f t="shared" si="13"/>
        <v>N/A</v>
      </c>
      <c r="G101" s="34">
        <v>31877</v>
      </c>
      <c r="H101" s="11" t="str">
        <f t="shared" si="14"/>
        <v>N/A</v>
      </c>
      <c r="I101" s="12">
        <v>-7.22</v>
      </c>
      <c r="J101" s="12">
        <v>-14.4</v>
      </c>
      <c r="K101" s="41" t="s">
        <v>736</v>
      </c>
      <c r="L101" s="9" t="str">
        <f t="shared" si="15"/>
        <v>Yes</v>
      </c>
    </row>
    <row r="102" spans="1:12" x14ac:dyDescent="0.25">
      <c r="A102" s="42" t="s">
        <v>1312</v>
      </c>
      <c r="B102" s="33" t="s">
        <v>213</v>
      </c>
      <c r="C102" s="43">
        <v>107.97717247999999</v>
      </c>
      <c r="D102" s="11" t="str">
        <f t="shared" si="12"/>
        <v>N/A</v>
      </c>
      <c r="E102" s="43">
        <v>105.81117378</v>
      </c>
      <c r="F102" s="11" t="str">
        <f t="shared" si="13"/>
        <v>N/A</v>
      </c>
      <c r="G102" s="43">
        <v>97.609185306000001</v>
      </c>
      <c r="H102" s="11" t="str">
        <f t="shared" si="14"/>
        <v>N/A</v>
      </c>
      <c r="I102" s="12">
        <v>-2.0099999999999998</v>
      </c>
      <c r="J102" s="12">
        <v>-7.75</v>
      </c>
      <c r="K102" s="41" t="s">
        <v>736</v>
      </c>
      <c r="L102" s="9" t="str">
        <f t="shared" si="15"/>
        <v>Yes</v>
      </c>
    </row>
    <row r="103" spans="1:12" ht="25" x14ac:dyDescent="0.25">
      <c r="A103" s="42" t="s">
        <v>564</v>
      </c>
      <c r="B103" s="33" t="s">
        <v>213</v>
      </c>
      <c r="C103" s="43">
        <v>2136056</v>
      </c>
      <c r="D103" s="11" t="str">
        <f t="shared" si="12"/>
        <v>N/A</v>
      </c>
      <c r="E103" s="43">
        <v>1829272</v>
      </c>
      <c r="F103" s="11" t="str">
        <f t="shared" si="13"/>
        <v>N/A</v>
      </c>
      <c r="G103" s="43">
        <v>1229596</v>
      </c>
      <c r="H103" s="11" t="str">
        <f t="shared" si="14"/>
        <v>N/A</v>
      </c>
      <c r="I103" s="12">
        <v>-14.4</v>
      </c>
      <c r="J103" s="12">
        <v>-32.799999999999997</v>
      </c>
      <c r="K103" s="41" t="s">
        <v>736</v>
      </c>
      <c r="L103" s="9" t="str">
        <f t="shared" si="15"/>
        <v>No</v>
      </c>
    </row>
    <row r="104" spans="1:12" x14ac:dyDescent="0.25">
      <c r="A104" s="42" t="s">
        <v>565</v>
      </c>
      <c r="B104" s="33" t="s">
        <v>213</v>
      </c>
      <c r="C104" s="34">
        <v>2789</v>
      </c>
      <c r="D104" s="11" t="str">
        <f t="shared" si="12"/>
        <v>N/A</v>
      </c>
      <c r="E104" s="34">
        <v>2357</v>
      </c>
      <c r="F104" s="11" t="str">
        <f t="shared" si="13"/>
        <v>N/A</v>
      </c>
      <c r="G104" s="34">
        <v>1474</v>
      </c>
      <c r="H104" s="11" t="str">
        <f t="shared" si="14"/>
        <v>N/A</v>
      </c>
      <c r="I104" s="12">
        <v>-15.5</v>
      </c>
      <c r="J104" s="12">
        <v>-37.5</v>
      </c>
      <c r="K104" s="41" t="s">
        <v>736</v>
      </c>
      <c r="L104" s="9" t="str">
        <f t="shared" si="15"/>
        <v>No</v>
      </c>
    </row>
    <row r="105" spans="1:12" x14ac:dyDescent="0.25">
      <c r="A105" s="42" t="s">
        <v>1313</v>
      </c>
      <c r="B105" s="33" t="s">
        <v>213</v>
      </c>
      <c r="C105" s="43">
        <v>765.88598063999996</v>
      </c>
      <c r="D105" s="11" t="str">
        <f t="shared" si="12"/>
        <v>N/A</v>
      </c>
      <c r="E105" s="43">
        <v>776.10182435000002</v>
      </c>
      <c r="F105" s="11" t="str">
        <f t="shared" si="13"/>
        <v>N/A</v>
      </c>
      <c r="G105" s="43">
        <v>834.18995929000005</v>
      </c>
      <c r="H105" s="11" t="str">
        <f t="shared" si="14"/>
        <v>N/A</v>
      </c>
      <c r="I105" s="12">
        <v>1.3340000000000001</v>
      </c>
      <c r="J105" s="12">
        <v>7.4850000000000003</v>
      </c>
      <c r="K105" s="41" t="s">
        <v>736</v>
      </c>
      <c r="L105" s="9" t="str">
        <f t="shared" si="15"/>
        <v>Yes</v>
      </c>
    </row>
    <row r="106" spans="1:12" x14ac:dyDescent="0.25">
      <c r="A106" s="42" t="s">
        <v>566</v>
      </c>
      <c r="B106" s="33" t="s">
        <v>213</v>
      </c>
      <c r="C106" s="43">
        <v>32500638</v>
      </c>
      <c r="D106" s="11" t="str">
        <f t="shared" si="12"/>
        <v>N/A</v>
      </c>
      <c r="E106" s="43">
        <v>28753782</v>
      </c>
      <c r="F106" s="11" t="str">
        <f t="shared" si="13"/>
        <v>N/A</v>
      </c>
      <c r="G106" s="43">
        <v>22721876</v>
      </c>
      <c r="H106" s="11" t="str">
        <f t="shared" si="14"/>
        <v>N/A</v>
      </c>
      <c r="I106" s="12">
        <v>-11.5</v>
      </c>
      <c r="J106" s="12">
        <v>-21</v>
      </c>
      <c r="K106" s="41" t="s">
        <v>736</v>
      </c>
      <c r="L106" s="9" t="str">
        <f t="shared" si="15"/>
        <v>Yes</v>
      </c>
    </row>
    <row r="107" spans="1:12" x14ac:dyDescent="0.25">
      <c r="A107" s="42" t="s">
        <v>567</v>
      </c>
      <c r="B107" s="33" t="s">
        <v>213</v>
      </c>
      <c r="C107" s="34">
        <v>100379</v>
      </c>
      <c r="D107" s="11" t="str">
        <f t="shared" si="12"/>
        <v>N/A</v>
      </c>
      <c r="E107" s="34">
        <v>92687</v>
      </c>
      <c r="F107" s="11" t="str">
        <f t="shared" si="13"/>
        <v>N/A</v>
      </c>
      <c r="G107" s="34">
        <v>75514</v>
      </c>
      <c r="H107" s="11" t="str">
        <f t="shared" si="14"/>
        <v>N/A</v>
      </c>
      <c r="I107" s="12">
        <v>-7.66</v>
      </c>
      <c r="J107" s="12">
        <v>-18.5</v>
      </c>
      <c r="K107" s="41" t="s">
        <v>736</v>
      </c>
      <c r="L107" s="9" t="str">
        <f t="shared" si="15"/>
        <v>Yes</v>
      </c>
    </row>
    <row r="108" spans="1:12" x14ac:dyDescent="0.25">
      <c r="A108" s="42" t="s">
        <v>1314</v>
      </c>
      <c r="B108" s="33" t="s">
        <v>213</v>
      </c>
      <c r="C108" s="43">
        <v>323.77925662000001</v>
      </c>
      <c r="D108" s="11" t="str">
        <f t="shared" si="12"/>
        <v>N/A</v>
      </c>
      <c r="E108" s="43">
        <v>310.22454066</v>
      </c>
      <c r="F108" s="11" t="str">
        <f t="shared" si="13"/>
        <v>N/A</v>
      </c>
      <c r="G108" s="43">
        <v>300.89620467999998</v>
      </c>
      <c r="H108" s="11" t="str">
        <f t="shared" si="14"/>
        <v>N/A</v>
      </c>
      <c r="I108" s="12">
        <v>-4.1900000000000004</v>
      </c>
      <c r="J108" s="12">
        <v>-3.01</v>
      </c>
      <c r="K108" s="41" t="s">
        <v>736</v>
      </c>
      <c r="L108" s="9" t="str">
        <f t="shared" si="15"/>
        <v>Yes</v>
      </c>
    </row>
    <row r="109" spans="1:12" x14ac:dyDescent="0.25">
      <c r="A109" s="42" t="s">
        <v>568</v>
      </c>
      <c r="B109" s="33" t="s">
        <v>213</v>
      </c>
      <c r="C109" s="43">
        <v>193584488</v>
      </c>
      <c r="D109" s="11" t="str">
        <f t="shared" si="12"/>
        <v>N/A</v>
      </c>
      <c r="E109" s="43">
        <v>156281674</v>
      </c>
      <c r="F109" s="11" t="str">
        <f t="shared" si="13"/>
        <v>N/A</v>
      </c>
      <c r="G109" s="43">
        <v>90212973</v>
      </c>
      <c r="H109" s="11" t="str">
        <f t="shared" si="14"/>
        <v>N/A</v>
      </c>
      <c r="I109" s="12">
        <v>-19.3</v>
      </c>
      <c r="J109" s="12">
        <v>-42.3</v>
      </c>
      <c r="K109" s="41" t="s">
        <v>736</v>
      </c>
      <c r="L109" s="9" t="str">
        <f t="shared" si="15"/>
        <v>No</v>
      </c>
    </row>
    <row r="110" spans="1:12" x14ac:dyDescent="0.25">
      <c r="A110" s="42" t="s">
        <v>569</v>
      </c>
      <c r="B110" s="33" t="s">
        <v>213</v>
      </c>
      <c r="C110" s="34">
        <v>121018</v>
      </c>
      <c r="D110" s="11" t="str">
        <f t="shared" si="12"/>
        <v>N/A</v>
      </c>
      <c r="E110" s="34">
        <v>116602</v>
      </c>
      <c r="F110" s="11" t="str">
        <f t="shared" si="13"/>
        <v>N/A</v>
      </c>
      <c r="G110" s="34">
        <v>100496</v>
      </c>
      <c r="H110" s="11" t="str">
        <f t="shared" si="14"/>
        <v>N/A</v>
      </c>
      <c r="I110" s="12">
        <v>-3.65</v>
      </c>
      <c r="J110" s="12">
        <v>-13.8</v>
      </c>
      <c r="K110" s="41" t="s">
        <v>736</v>
      </c>
      <c r="L110" s="9" t="str">
        <f t="shared" si="15"/>
        <v>Yes</v>
      </c>
    </row>
    <row r="111" spans="1:12" x14ac:dyDescent="0.25">
      <c r="A111" s="42" t="s">
        <v>1315</v>
      </c>
      <c r="B111" s="33" t="s">
        <v>213</v>
      </c>
      <c r="C111" s="43">
        <v>1599.6338396000001</v>
      </c>
      <c r="D111" s="11" t="str">
        <f t="shared" si="12"/>
        <v>N/A</v>
      </c>
      <c r="E111" s="43">
        <v>1340.3001148999999</v>
      </c>
      <c r="F111" s="11" t="str">
        <f t="shared" si="13"/>
        <v>N/A</v>
      </c>
      <c r="G111" s="43">
        <v>897.67725084000006</v>
      </c>
      <c r="H111" s="11" t="str">
        <f t="shared" si="14"/>
        <v>N/A</v>
      </c>
      <c r="I111" s="12">
        <v>-16.2</v>
      </c>
      <c r="J111" s="12">
        <v>-33</v>
      </c>
      <c r="K111" s="41" t="s">
        <v>736</v>
      </c>
      <c r="L111" s="9" t="str">
        <f t="shared" si="15"/>
        <v>No</v>
      </c>
    </row>
    <row r="112" spans="1:12" ht="25" x14ac:dyDescent="0.25">
      <c r="A112" s="42" t="s">
        <v>570</v>
      </c>
      <c r="B112" s="33" t="s">
        <v>213</v>
      </c>
      <c r="C112" s="43">
        <v>26239180</v>
      </c>
      <c r="D112" s="11" t="str">
        <f t="shared" si="12"/>
        <v>N/A</v>
      </c>
      <c r="E112" s="43">
        <v>13428916</v>
      </c>
      <c r="F112" s="11" t="str">
        <f t="shared" si="13"/>
        <v>N/A</v>
      </c>
      <c r="G112" s="43">
        <v>4914748</v>
      </c>
      <c r="H112" s="11" t="str">
        <f t="shared" si="14"/>
        <v>N/A</v>
      </c>
      <c r="I112" s="12">
        <v>-48.8</v>
      </c>
      <c r="J112" s="12">
        <v>-63.4</v>
      </c>
      <c r="K112" s="41" t="s">
        <v>736</v>
      </c>
      <c r="L112" s="9" t="str">
        <f t="shared" si="15"/>
        <v>No</v>
      </c>
    </row>
    <row r="113" spans="1:12" x14ac:dyDescent="0.25">
      <c r="A113" s="42" t="s">
        <v>571</v>
      </c>
      <c r="B113" s="33" t="s">
        <v>213</v>
      </c>
      <c r="C113" s="34">
        <v>9860</v>
      </c>
      <c r="D113" s="11" t="str">
        <f t="shared" si="12"/>
        <v>N/A</v>
      </c>
      <c r="E113" s="34">
        <v>7434</v>
      </c>
      <c r="F113" s="11" t="str">
        <f t="shared" si="13"/>
        <v>N/A</v>
      </c>
      <c r="G113" s="34">
        <v>3315</v>
      </c>
      <c r="H113" s="11" t="str">
        <f t="shared" si="14"/>
        <v>N/A</v>
      </c>
      <c r="I113" s="12">
        <v>-24.6</v>
      </c>
      <c r="J113" s="12">
        <v>-55.4</v>
      </c>
      <c r="K113" s="41" t="s">
        <v>736</v>
      </c>
      <c r="L113" s="9" t="str">
        <f t="shared" si="15"/>
        <v>No</v>
      </c>
    </row>
    <row r="114" spans="1:12" ht="25" x14ac:dyDescent="0.25">
      <c r="A114" s="42" t="s">
        <v>1316</v>
      </c>
      <c r="B114" s="33" t="s">
        <v>213</v>
      </c>
      <c r="C114" s="43">
        <v>2661.1744422000002</v>
      </c>
      <c r="D114" s="11" t="str">
        <f t="shared" si="12"/>
        <v>N/A</v>
      </c>
      <c r="E114" s="43">
        <v>1806.4186172</v>
      </c>
      <c r="F114" s="11" t="str">
        <f t="shared" si="13"/>
        <v>N/A</v>
      </c>
      <c r="G114" s="43">
        <v>1482.5785822</v>
      </c>
      <c r="H114" s="11" t="str">
        <f t="shared" si="14"/>
        <v>N/A</v>
      </c>
      <c r="I114" s="12">
        <v>-32.1</v>
      </c>
      <c r="J114" s="12">
        <v>-17.899999999999999</v>
      </c>
      <c r="K114" s="41" t="s">
        <v>736</v>
      </c>
      <c r="L114" s="9" t="str">
        <f t="shared" si="15"/>
        <v>Yes</v>
      </c>
    </row>
    <row r="115" spans="1:12" ht="25" x14ac:dyDescent="0.25">
      <c r="A115" s="42" t="s">
        <v>572</v>
      </c>
      <c r="B115" s="33" t="s">
        <v>213</v>
      </c>
      <c r="C115" s="43">
        <v>22048712</v>
      </c>
      <c r="D115" s="11" t="str">
        <f t="shared" si="12"/>
        <v>N/A</v>
      </c>
      <c r="E115" s="43">
        <v>11882284</v>
      </c>
      <c r="F115" s="11" t="str">
        <f t="shared" si="13"/>
        <v>N/A</v>
      </c>
      <c r="G115" s="43">
        <v>5881522</v>
      </c>
      <c r="H115" s="11" t="str">
        <f t="shared" si="14"/>
        <v>N/A</v>
      </c>
      <c r="I115" s="12">
        <v>-46.1</v>
      </c>
      <c r="J115" s="12">
        <v>-50.5</v>
      </c>
      <c r="K115" s="41" t="s">
        <v>736</v>
      </c>
      <c r="L115" s="9" t="str">
        <f t="shared" si="15"/>
        <v>No</v>
      </c>
    </row>
    <row r="116" spans="1:12" x14ac:dyDescent="0.25">
      <c r="A116" s="3" t="s">
        <v>573</v>
      </c>
      <c r="B116" s="33" t="s">
        <v>213</v>
      </c>
      <c r="C116" s="34">
        <v>13798</v>
      </c>
      <c r="D116" s="11" t="str">
        <f t="shared" si="12"/>
        <v>N/A</v>
      </c>
      <c r="E116" s="34">
        <v>11995</v>
      </c>
      <c r="F116" s="11" t="str">
        <f t="shared" si="13"/>
        <v>N/A</v>
      </c>
      <c r="G116" s="34">
        <v>8083</v>
      </c>
      <c r="H116" s="11" t="str">
        <f t="shared" si="14"/>
        <v>N/A</v>
      </c>
      <c r="I116" s="12">
        <v>-13.1</v>
      </c>
      <c r="J116" s="12">
        <v>-32.6</v>
      </c>
      <c r="K116" s="41" t="s">
        <v>736</v>
      </c>
      <c r="L116" s="9" t="str">
        <f t="shared" si="15"/>
        <v>No</v>
      </c>
    </row>
    <row r="117" spans="1:12" ht="25" x14ac:dyDescent="0.25">
      <c r="A117" s="3" t="s">
        <v>1317</v>
      </c>
      <c r="B117" s="33" t="s">
        <v>213</v>
      </c>
      <c r="C117" s="43">
        <v>1597.9643427000001</v>
      </c>
      <c r="D117" s="11" t="str">
        <f t="shared" si="12"/>
        <v>N/A</v>
      </c>
      <c r="E117" s="43">
        <v>990.60308462</v>
      </c>
      <c r="F117" s="11" t="str">
        <f t="shared" si="13"/>
        <v>N/A</v>
      </c>
      <c r="G117" s="43">
        <v>727.64097489000005</v>
      </c>
      <c r="H117" s="11" t="str">
        <f t="shared" si="14"/>
        <v>N/A</v>
      </c>
      <c r="I117" s="12">
        <v>-38</v>
      </c>
      <c r="J117" s="12">
        <v>-26.5</v>
      </c>
      <c r="K117" s="41" t="s">
        <v>736</v>
      </c>
      <c r="L117" s="9" t="str">
        <f t="shared" si="15"/>
        <v>Yes</v>
      </c>
    </row>
    <row r="118" spans="1:12" ht="25" x14ac:dyDescent="0.25">
      <c r="A118" s="4" t="s">
        <v>574</v>
      </c>
      <c r="B118" s="33" t="s">
        <v>213</v>
      </c>
      <c r="C118" s="43">
        <v>49652510</v>
      </c>
      <c r="D118" s="11" t="str">
        <f t="shared" si="12"/>
        <v>N/A</v>
      </c>
      <c r="E118" s="43">
        <v>33002059</v>
      </c>
      <c r="F118" s="11" t="str">
        <f t="shared" si="13"/>
        <v>N/A</v>
      </c>
      <c r="G118" s="43">
        <v>21736965</v>
      </c>
      <c r="H118" s="11" t="str">
        <f t="shared" si="14"/>
        <v>N/A</v>
      </c>
      <c r="I118" s="12">
        <v>-33.5</v>
      </c>
      <c r="J118" s="12">
        <v>-34.1</v>
      </c>
      <c r="K118" s="41" t="s">
        <v>736</v>
      </c>
      <c r="L118" s="9" t="str">
        <f t="shared" si="15"/>
        <v>No</v>
      </c>
    </row>
    <row r="119" spans="1:12" x14ac:dyDescent="0.25">
      <c r="A119" s="4" t="s">
        <v>575</v>
      </c>
      <c r="B119" s="33" t="s">
        <v>213</v>
      </c>
      <c r="C119" s="34">
        <v>5825</v>
      </c>
      <c r="D119" s="11" t="str">
        <f t="shared" si="12"/>
        <v>N/A</v>
      </c>
      <c r="E119" s="34">
        <v>4910</v>
      </c>
      <c r="F119" s="11" t="str">
        <f t="shared" si="13"/>
        <v>N/A</v>
      </c>
      <c r="G119" s="34">
        <v>3639</v>
      </c>
      <c r="H119" s="11" t="str">
        <f t="shared" si="14"/>
        <v>N/A</v>
      </c>
      <c r="I119" s="12">
        <v>-15.7</v>
      </c>
      <c r="J119" s="12">
        <v>-25.9</v>
      </c>
      <c r="K119" s="41" t="s">
        <v>736</v>
      </c>
      <c r="L119" s="9" t="str">
        <f t="shared" si="15"/>
        <v>Yes</v>
      </c>
    </row>
    <row r="120" spans="1:12" ht="25" x14ac:dyDescent="0.25">
      <c r="A120" s="4" t="s">
        <v>1318</v>
      </c>
      <c r="B120" s="33" t="s">
        <v>213</v>
      </c>
      <c r="C120" s="43">
        <v>8524.0360514999993</v>
      </c>
      <c r="D120" s="11" t="str">
        <f t="shared" si="12"/>
        <v>N/A</v>
      </c>
      <c r="E120" s="43">
        <v>6721.3969450000004</v>
      </c>
      <c r="F120" s="11" t="str">
        <f t="shared" si="13"/>
        <v>N/A</v>
      </c>
      <c r="G120" s="43">
        <v>5973.3347073000004</v>
      </c>
      <c r="H120" s="11" t="str">
        <f t="shared" si="14"/>
        <v>N/A</v>
      </c>
      <c r="I120" s="12">
        <v>-21.1</v>
      </c>
      <c r="J120" s="12">
        <v>-11.1</v>
      </c>
      <c r="K120" s="41" t="s">
        <v>736</v>
      </c>
      <c r="L120" s="9" t="str">
        <f t="shared" si="15"/>
        <v>Yes</v>
      </c>
    </row>
    <row r="121" spans="1:12" ht="25" x14ac:dyDescent="0.25">
      <c r="A121" s="4" t="s">
        <v>576</v>
      </c>
      <c r="B121" s="33" t="s">
        <v>213</v>
      </c>
      <c r="C121" s="43">
        <v>670516</v>
      </c>
      <c r="D121" s="11" t="str">
        <f t="shared" si="12"/>
        <v>N/A</v>
      </c>
      <c r="E121" s="43">
        <v>795178</v>
      </c>
      <c r="F121" s="11" t="str">
        <f t="shared" si="13"/>
        <v>N/A</v>
      </c>
      <c r="G121" s="43">
        <v>845467</v>
      </c>
      <c r="H121" s="11" t="str">
        <f t="shared" si="14"/>
        <v>N/A</v>
      </c>
      <c r="I121" s="12">
        <v>18.59</v>
      </c>
      <c r="J121" s="12">
        <v>6.3239999999999998</v>
      </c>
      <c r="K121" s="41" t="s">
        <v>736</v>
      </c>
      <c r="L121" s="9" t="str">
        <f t="shared" si="15"/>
        <v>Yes</v>
      </c>
    </row>
    <row r="122" spans="1:12" x14ac:dyDescent="0.25">
      <c r="A122" s="4" t="s">
        <v>577</v>
      </c>
      <c r="B122" s="33" t="s">
        <v>213</v>
      </c>
      <c r="C122" s="34">
        <v>2474</v>
      </c>
      <c r="D122" s="11" t="str">
        <f t="shared" si="12"/>
        <v>N/A</v>
      </c>
      <c r="E122" s="34">
        <v>2610</v>
      </c>
      <c r="F122" s="11" t="str">
        <f t="shared" si="13"/>
        <v>N/A</v>
      </c>
      <c r="G122" s="34">
        <v>2619</v>
      </c>
      <c r="H122" s="11" t="str">
        <f t="shared" si="14"/>
        <v>N/A</v>
      </c>
      <c r="I122" s="12">
        <v>5.4969999999999999</v>
      </c>
      <c r="J122" s="12">
        <v>0.3448</v>
      </c>
      <c r="K122" s="41" t="s">
        <v>736</v>
      </c>
      <c r="L122" s="9" t="str">
        <f t="shared" si="15"/>
        <v>Yes</v>
      </c>
    </row>
    <row r="123" spans="1:12" ht="25" x14ac:dyDescent="0.25">
      <c r="A123" s="4" t="s">
        <v>1319</v>
      </c>
      <c r="B123" s="33" t="s">
        <v>213</v>
      </c>
      <c r="C123" s="43">
        <v>271.02506062999998</v>
      </c>
      <c r="D123" s="11" t="str">
        <f t="shared" si="12"/>
        <v>N/A</v>
      </c>
      <c r="E123" s="43">
        <v>304.66590037999998</v>
      </c>
      <c r="F123" s="11" t="str">
        <f t="shared" si="13"/>
        <v>N/A</v>
      </c>
      <c r="G123" s="43">
        <v>322.82054219000003</v>
      </c>
      <c r="H123" s="11" t="str">
        <f t="shared" si="14"/>
        <v>N/A</v>
      </c>
      <c r="I123" s="12">
        <v>12.41</v>
      </c>
      <c r="J123" s="12">
        <v>5.9589999999999996</v>
      </c>
      <c r="K123" s="41" t="s">
        <v>736</v>
      </c>
      <c r="L123" s="9" t="str">
        <f t="shared" si="15"/>
        <v>Yes</v>
      </c>
    </row>
    <row r="124" spans="1:12" ht="25" x14ac:dyDescent="0.25">
      <c r="A124" s="4" t="s">
        <v>578</v>
      </c>
      <c r="B124" s="33" t="s">
        <v>213</v>
      </c>
      <c r="C124" s="43">
        <v>344752</v>
      </c>
      <c r="D124" s="11" t="str">
        <f t="shared" si="12"/>
        <v>N/A</v>
      </c>
      <c r="E124" s="43">
        <v>373474</v>
      </c>
      <c r="F124" s="11" t="str">
        <f t="shared" si="13"/>
        <v>N/A</v>
      </c>
      <c r="G124" s="43">
        <v>305430</v>
      </c>
      <c r="H124" s="11" t="str">
        <f t="shared" si="14"/>
        <v>N/A</v>
      </c>
      <c r="I124" s="12">
        <v>8.3309999999999995</v>
      </c>
      <c r="J124" s="12">
        <v>-18.2</v>
      </c>
      <c r="K124" s="41" t="s">
        <v>736</v>
      </c>
      <c r="L124" s="9" t="str">
        <f t="shared" si="15"/>
        <v>Yes</v>
      </c>
    </row>
    <row r="125" spans="1:12" x14ac:dyDescent="0.25">
      <c r="A125" s="2" t="s">
        <v>579</v>
      </c>
      <c r="B125" s="33" t="s">
        <v>213</v>
      </c>
      <c r="C125" s="34">
        <v>3646</v>
      </c>
      <c r="D125" s="11" t="str">
        <f t="shared" si="12"/>
        <v>N/A</v>
      </c>
      <c r="E125" s="34">
        <v>3940</v>
      </c>
      <c r="F125" s="11" t="str">
        <f t="shared" si="13"/>
        <v>N/A</v>
      </c>
      <c r="G125" s="34">
        <v>3226</v>
      </c>
      <c r="H125" s="11" t="str">
        <f t="shared" si="14"/>
        <v>N/A</v>
      </c>
      <c r="I125" s="12">
        <v>8.0640000000000001</v>
      </c>
      <c r="J125" s="12">
        <v>-18.100000000000001</v>
      </c>
      <c r="K125" s="41" t="s">
        <v>736</v>
      </c>
      <c r="L125" s="9" t="str">
        <f t="shared" si="15"/>
        <v>Yes</v>
      </c>
    </row>
    <row r="126" spans="1:12" ht="25" x14ac:dyDescent="0.25">
      <c r="A126" s="2" t="s">
        <v>1320</v>
      </c>
      <c r="B126" s="33" t="s">
        <v>213</v>
      </c>
      <c r="C126" s="43">
        <v>94.556226000999999</v>
      </c>
      <c r="D126" s="11" t="str">
        <f t="shared" si="12"/>
        <v>N/A</v>
      </c>
      <c r="E126" s="43">
        <v>94.790355329999997</v>
      </c>
      <c r="F126" s="11" t="str">
        <f t="shared" si="13"/>
        <v>N/A</v>
      </c>
      <c r="G126" s="43">
        <v>94.677619343000003</v>
      </c>
      <c r="H126" s="11" t="str">
        <f t="shared" si="14"/>
        <v>N/A</v>
      </c>
      <c r="I126" s="12">
        <v>0.24759999999999999</v>
      </c>
      <c r="J126" s="12">
        <v>-0.11899999999999999</v>
      </c>
      <c r="K126" s="41" t="s">
        <v>736</v>
      </c>
      <c r="L126" s="9" t="str">
        <f t="shared" si="15"/>
        <v>Yes</v>
      </c>
    </row>
    <row r="127" spans="1:12" ht="25" x14ac:dyDescent="0.25">
      <c r="A127" s="2" t="s">
        <v>580</v>
      </c>
      <c r="B127" s="33" t="s">
        <v>213</v>
      </c>
      <c r="C127" s="43">
        <v>30146290</v>
      </c>
      <c r="D127" s="11" t="str">
        <f t="shared" si="12"/>
        <v>N/A</v>
      </c>
      <c r="E127" s="43">
        <v>17766808</v>
      </c>
      <c r="F127" s="11" t="str">
        <f t="shared" si="13"/>
        <v>N/A</v>
      </c>
      <c r="G127" s="43">
        <v>4368082</v>
      </c>
      <c r="H127" s="11" t="str">
        <f t="shared" si="14"/>
        <v>N/A</v>
      </c>
      <c r="I127" s="12">
        <v>-41.1</v>
      </c>
      <c r="J127" s="12">
        <v>-75.400000000000006</v>
      </c>
      <c r="K127" s="41" t="s">
        <v>736</v>
      </c>
      <c r="L127" s="9" t="str">
        <f t="shared" si="15"/>
        <v>No</v>
      </c>
    </row>
    <row r="128" spans="1:12" x14ac:dyDescent="0.25">
      <c r="A128" s="2" t="s">
        <v>581</v>
      </c>
      <c r="B128" s="33" t="s">
        <v>213</v>
      </c>
      <c r="C128" s="34">
        <v>13262</v>
      </c>
      <c r="D128" s="11" t="str">
        <f t="shared" si="12"/>
        <v>N/A</v>
      </c>
      <c r="E128" s="34">
        <v>10613</v>
      </c>
      <c r="F128" s="11" t="str">
        <f t="shared" si="13"/>
        <v>N/A</v>
      </c>
      <c r="G128" s="34">
        <v>6455</v>
      </c>
      <c r="H128" s="11" t="str">
        <f t="shared" si="14"/>
        <v>N/A</v>
      </c>
      <c r="I128" s="12">
        <v>-20</v>
      </c>
      <c r="J128" s="12">
        <v>-39.200000000000003</v>
      </c>
      <c r="K128" s="41" t="s">
        <v>736</v>
      </c>
      <c r="L128" s="9" t="str">
        <f t="shared" si="15"/>
        <v>No</v>
      </c>
    </row>
    <row r="129" spans="1:12" ht="25" x14ac:dyDescent="0.25">
      <c r="A129" s="2" t="s">
        <v>1321</v>
      </c>
      <c r="B129" s="33" t="s">
        <v>213</v>
      </c>
      <c r="C129" s="43">
        <v>2273.1330115999999</v>
      </c>
      <c r="D129" s="11" t="str">
        <f t="shared" si="12"/>
        <v>N/A</v>
      </c>
      <c r="E129" s="43">
        <v>1674.0608686999999</v>
      </c>
      <c r="F129" s="11" t="str">
        <f t="shared" si="13"/>
        <v>N/A</v>
      </c>
      <c r="G129" s="43">
        <v>676.69744384000001</v>
      </c>
      <c r="H129" s="11" t="str">
        <f t="shared" si="14"/>
        <v>N/A</v>
      </c>
      <c r="I129" s="12">
        <v>-26.4</v>
      </c>
      <c r="J129" s="12">
        <v>-59.6</v>
      </c>
      <c r="K129" s="41" t="s">
        <v>736</v>
      </c>
      <c r="L129" s="9" t="str">
        <f t="shared" si="15"/>
        <v>No</v>
      </c>
    </row>
    <row r="130" spans="1:12" x14ac:dyDescent="0.25">
      <c r="A130" s="2" t="s">
        <v>582</v>
      </c>
      <c r="B130" s="33" t="s">
        <v>213</v>
      </c>
      <c r="C130" s="43">
        <v>11180808</v>
      </c>
      <c r="D130" s="11" t="str">
        <f t="shared" si="12"/>
        <v>N/A</v>
      </c>
      <c r="E130" s="43">
        <v>12473146</v>
      </c>
      <c r="F130" s="11" t="str">
        <f t="shared" si="13"/>
        <v>N/A</v>
      </c>
      <c r="G130" s="43">
        <v>9987864</v>
      </c>
      <c r="H130" s="11" t="str">
        <f t="shared" si="14"/>
        <v>N/A</v>
      </c>
      <c r="I130" s="12">
        <v>11.56</v>
      </c>
      <c r="J130" s="12">
        <v>-19.899999999999999</v>
      </c>
      <c r="K130" s="41" t="s">
        <v>736</v>
      </c>
      <c r="L130" s="9" t="str">
        <f t="shared" si="15"/>
        <v>Yes</v>
      </c>
    </row>
    <row r="131" spans="1:12" x14ac:dyDescent="0.25">
      <c r="A131" s="2" t="s">
        <v>583</v>
      </c>
      <c r="B131" s="33" t="s">
        <v>213</v>
      </c>
      <c r="C131" s="34">
        <v>951</v>
      </c>
      <c r="D131" s="11" t="str">
        <f t="shared" si="12"/>
        <v>N/A</v>
      </c>
      <c r="E131" s="34">
        <v>937</v>
      </c>
      <c r="F131" s="11" t="str">
        <f t="shared" si="13"/>
        <v>N/A</v>
      </c>
      <c r="G131" s="34">
        <v>751</v>
      </c>
      <c r="H131" s="11" t="str">
        <f t="shared" si="14"/>
        <v>N/A</v>
      </c>
      <c r="I131" s="12">
        <v>-1.47</v>
      </c>
      <c r="J131" s="12">
        <v>-19.899999999999999</v>
      </c>
      <c r="K131" s="41" t="s">
        <v>736</v>
      </c>
      <c r="L131" s="9" t="str">
        <f t="shared" si="15"/>
        <v>Yes</v>
      </c>
    </row>
    <row r="132" spans="1:12" x14ac:dyDescent="0.25">
      <c r="A132" s="2" t="s">
        <v>1322</v>
      </c>
      <c r="B132" s="33" t="s">
        <v>213</v>
      </c>
      <c r="C132" s="43">
        <v>11756.895898999999</v>
      </c>
      <c r="D132" s="11" t="str">
        <f t="shared" si="12"/>
        <v>N/A</v>
      </c>
      <c r="E132" s="43">
        <v>13311.788687</v>
      </c>
      <c r="F132" s="11" t="str">
        <f t="shared" si="13"/>
        <v>N/A</v>
      </c>
      <c r="G132" s="43">
        <v>13299.419441</v>
      </c>
      <c r="H132" s="11" t="str">
        <f t="shared" si="14"/>
        <v>N/A</v>
      </c>
      <c r="I132" s="12">
        <v>13.23</v>
      </c>
      <c r="J132" s="12">
        <v>-9.2999999999999999E-2</v>
      </c>
      <c r="K132" s="41" t="s">
        <v>736</v>
      </c>
      <c r="L132" s="9" t="str">
        <f t="shared" si="15"/>
        <v>Yes</v>
      </c>
    </row>
    <row r="133" spans="1:12" ht="25" x14ac:dyDescent="0.25">
      <c r="A133" s="2" t="s">
        <v>584</v>
      </c>
      <c r="B133" s="33" t="s">
        <v>213</v>
      </c>
      <c r="C133" s="43">
        <v>371846</v>
      </c>
      <c r="D133" s="11" t="str">
        <f t="shared" si="12"/>
        <v>N/A</v>
      </c>
      <c r="E133" s="43">
        <v>450288</v>
      </c>
      <c r="F133" s="11" t="str">
        <f t="shared" si="13"/>
        <v>N/A</v>
      </c>
      <c r="G133" s="43">
        <v>309810</v>
      </c>
      <c r="H133" s="11" t="str">
        <f t="shared" si="14"/>
        <v>N/A</v>
      </c>
      <c r="I133" s="12">
        <v>21.1</v>
      </c>
      <c r="J133" s="12">
        <v>-31.2</v>
      </c>
      <c r="K133" s="41" t="s">
        <v>736</v>
      </c>
      <c r="L133" s="9" t="str">
        <f>IF(J133="Div by 0", "N/A", IF(OR(J133="N/A",K133="N/A"),"N/A", IF(J133&gt;VALUE(MID(K133,1,2)), "No", IF(J133&lt;-1*VALUE(MID(K133,1,2)), "No", "Yes"))))</f>
        <v>No</v>
      </c>
    </row>
    <row r="134" spans="1:12" x14ac:dyDescent="0.25">
      <c r="A134" s="2" t="s">
        <v>585</v>
      </c>
      <c r="B134" s="33" t="s">
        <v>213</v>
      </c>
      <c r="C134" s="34">
        <v>4267</v>
      </c>
      <c r="D134" s="11" t="str">
        <f t="shared" si="12"/>
        <v>N/A</v>
      </c>
      <c r="E134" s="34">
        <v>4919</v>
      </c>
      <c r="F134" s="11" t="str">
        <f t="shared" si="13"/>
        <v>N/A</v>
      </c>
      <c r="G134" s="34">
        <v>3015</v>
      </c>
      <c r="H134" s="11" t="str">
        <f t="shared" si="14"/>
        <v>N/A</v>
      </c>
      <c r="I134" s="12">
        <v>15.28</v>
      </c>
      <c r="J134" s="12">
        <v>-38.700000000000003</v>
      </c>
      <c r="K134" s="41" t="s">
        <v>736</v>
      </c>
      <c r="L134" s="9" t="str">
        <f t="shared" ref="L134:L138" si="16">IF(J134="Div by 0", "N/A", IF(OR(J134="N/A",K134="N/A"),"N/A", IF(J134&gt;VALUE(MID(K134,1,2)), "No", IF(J134&lt;-1*VALUE(MID(K134,1,2)), "No", "Yes"))))</f>
        <v>No</v>
      </c>
    </row>
    <row r="135" spans="1:12" ht="25" x14ac:dyDescent="0.25">
      <c r="A135" s="2" t="s">
        <v>1323</v>
      </c>
      <c r="B135" s="33" t="s">
        <v>213</v>
      </c>
      <c r="C135" s="43">
        <v>87.144598078000001</v>
      </c>
      <c r="D135" s="11" t="str">
        <f t="shared" si="12"/>
        <v>N/A</v>
      </c>
      <c r="E135" s="43">
        <v>91.540557023999995</v>
      </c>
      <c r="F135" s="11" t="str">
        <f t="shared" si="13"/>
        <v>N/A</v>
      </c>
      <c r="G135" s="43">
        <v>102.75621891</v>
      </c>
      <c r="H135" s="11" t="str">
        <f t="shared" si="14"/>
        <v>N/A</v>
      </c>
      <c r="I135" s="12">
        <v>5.0439999999999996</v>
      </c>
      <c r="J135" s="12">
        <v>12.25</v>
      </c>
      <c r="K135" s="41" t="s">
        <v>736</v>
      </c>
      <c r="L135" s="9" t="str">
        <f t="shared" si="16"/>
        <v>Yes</v>
      </c>
    </row>
    <row r="136" spans="1:12" ht="25" x14ac:dyDescent="0.25">
      <c r="A136" s="2" t="s">
        <v>586</v>
      </c>
      <c r="B136" s="33" t="s">
        <v>213</v>
      </c>
      <c r="C136" s="43">
        <v>39052096</v>
      </c>
      <c r="D136" s="11" t="str">
        <f t="shared" ref="D136:D150" si="17">IF($B136="N/A","N/A",IF(C136&gt;10,"No",IF(C136&lt;-10,"No","Yes")))</f>
        <v>N/A</v>
      </c>
      <c r="E136" s="43">
        <v>34816360</v>
      </c>
      <c r="F136" s="11" t="str">
        <f t="shared" ref="F136:F150" si="18">IF($B136="N/A","N/A",IF(E136&gt;10,"No",IF(E136&lt;-10,"No","Yes")))</f>
        <v>N/A</v>
      </c>
      <c r="G136" s="43">
        <v>32026438</v>
      </c>
      <c r="H136" s="11" t="str">
        <f t="shared" ref="H136:H150" si="19">IF($B136="N/A","N/A",IF(G136&gt;10,"No",IF(G136&lt;-10,"No","Yes")))</f>
        <v>N/A</v>
      </c>
      <c r="I136" s="12">
        <v>-10.8</v>
      </c>
      <c r="J136" s="12">
        <v>-8.01</v>
      </c>
      <c r="K136" s="41" t="s">
        <v>736</v>
      </c>
      <c r="L136" s="9" t="str">
        <f t="shared" si="16"/>
        <v>Yes</v>
      </c>
    </row>
    <row r="137" spans="1:12" x14ac:dyDescent="0.25">
      <c r="A137" s="2" t="s">
        <v>587</v>
      </c>
      <c r="B137" s="33" t="s">
        <v>213</v>
      </c>
      <c r="C137" s="34">
        <v>1323</v>
      </c>
      <c r="D137" s="11" t="str">
        <f t="shared" si="17"/>
        <v>N/A</v>
      </c>
      <c r="E137" s="34">
        <v>1032</v>
      </c>
      <c r="F137" s="11" t="str">
        <f t="shared" si="18"/>
        <v>N/A</v>
      </c>
      <c r="G137" s="34">
        <v>596</v>
      </c>
      <c r="H137" s="11" t="str">
        <f t="shared" si="19"/>
        <v>N/A</v>
      </c>
      <c r="I137" s="12">
        <v>-22</v>
      </c>
      <c r="J137" s="12">
        <v>-42.2</v>
      </c>
      <c r="K137" s="41" t="s">
        <v>736</v>
      </c>
      <c r="L137" s="9" t="str">
        <f t="shared" si="16"/>
        <v>No</v>
      </c>
    </row>
    <row r="138" spans="1:12" ht="25" x14ac:dyDescent="0.25">
      <c r="A138" s="2" t="s">
        <v>1324</v>
      </c>
      <c r="B138" s="33" t="s">
        <v>213</v>
      </c>
      <c r="C138" s="43">
        <v>29517.835222999998</v>
      </c>
      <c r="D138" s="11" t="str">
        <f t="shared" si="17"/>
        <v>N/A</v>
      </c>
      <c r="E138" s="43">
        <v>33736.782945999999</v>
      </c>
      <c r="F138" s="11" t="str">
        <f t="shared" si="18"/>
        <v>N/A</v>
      </c>
      <c r="G138" s="43">
        <v>53735.634228000003</v>
      </c>
      <c r="H138" s="11" t="str">
        <f t="shared" si="19"/>
        <v>N/A</v>
      </c>
      <c r="I138" s="12">
        <v>14.29</v>
      </c>
      <c r="J138" s="12">
        <v>59.28</v>
      </c>
      <c r="K138" s="41" t="s">
        <v>736</v>
      </c>
      <c r="L138" s="9" t="str">
        <f t="shared" si="16"/>
        <v>No</v>
      </c>
    </row>
    <row r="139" spans="1:12" ht="25" x14ac:dyDescent="0.25">
      <c r="A139" s="2" t="s">
        <v>588</v>
      </c>
      <c r="B139" s="33" t="s">
        <v>213</v>
      </c>
      <c r="C139" s="43">
        <v>32140472</v>
      </c>
      <c r="D139" s="11" t="str">
        <f t="shared" si="17"/>
        <v>N/A</v>
      </c>
      <c r="E139" s="43">
        <v>25790490</v>
      </c>
      <c r="F139" s="11" t="str">
        <f t="shared" si="18"/>
        <v>N/A</v>
      </c>
      <c r="G139" s="43">
        <v>13073356</v>
      </c>
      <c r="H139" s="11" t="str">
        <f t="shared" si="19"/>
        <v>N/A</v>
      </c>
      <c r="I139" s="12">
        <v>-19.8</v>
      </c>
      <c r="J139" s="12">
        <v>-49.3</v>
      </c>
      <c r="K139" s="41" t="s">
        <v>736</v>
      </c>
      <c r="L139" s="9" t="str">
        <f t="shared" ref="L139:L150" si="20">IF(J139="Div by 0", "N/A", IF(K139="N/A","N/A", IF(J139&gt;VALUE(MID(K139,1,2)), "No", IF(J139&lt;-1*VALUE(MID(K139,1,2)), "No", "Yes"))))</f>
        <v>No</v>
      </c>
    </row>
    <row r="140" spans="1:12" x14ac:dyDescent="0.25">
      <c r="A140" s="2" t="s">
        <v>589</v>
      </c>
      <c r="B140" s="33" t="s">
        <v>213</v>
      </c>
      <c r="C140" s="34">
        <v>26430</v>
      </c>
      <c r="D140" s="11" t="str">
        <f t="shared" si="17"/>
        <v>N/A</v>
      </c>
      <c r="E140" s="34">
        <v>24094</v>
      </c>
      <c r="F140" s="11" t="str">
        <f t="shared" si="18"/>
        <v>N/A</v>
      </c>
      <c r="G140" s="34">
        <v>18446</v>
      </c>
      <c r="H140" s="11" t="str">
        <f t="shared" si="19"/>
        <v>N/A</v>
      </c>
      <c r="I140" s="12">
        <v>-8.84</v>
      </c>
      <c r="J140" s="12">
        <v>-23.4</v>
      </c>
      <c r="K140" s="41" t="s">
        <v>736</v>
      </c>
      <c r="L140" s="9" t="str">
        <f t="shared" si="20"/>
        <v>Yes</v>
      </c>
    </row>
    <row r="141" spans="1:12" ht="25" x14ac:dyDescent="0.25">
      <c r="A141" s="2" t="s">
        <v>1325</v>
      </c>
      <c r="B141" s="33" t="s">
        <v>213</v>
      </c>
      <c r="C141" s="43">
        <v>1216.0602346000001</v>
      </c>
      <c r="D141" s="11" t="str">
        <f t="shared" si="17"/>
        <v>N/A</v>
      </c>
      <c r="E141" s="43">
        <v>1070.4113057</v>
      </c>
      <c r="F141" s="11" t="str">
        <f t="shared" si="18"/>
        <v>N/A</v>
      </c>
      <c r="G141" s="43">
        <v>708.73663667000005</v>
      </c>
      <c r="H141" s="11" t="str">
        <f t="shared" si="19"/>
        <v>N/A</v>
      </c>
      <c r="I141" s="12">
        <v>-12</v>
      </c>
      <c r="J141" s="12">
        <v>-33.799999999999997</v>
      </c>
      <c r="K141" s="41" t="s">
        <v>736</v>
      </c>
      <c r="L141" s="9" t="str">
        <f t="shared" si="20"/>
        <v>No</v>
      </c>
    </row>
    <row r="142" spans="1:12" ht="25" x14ac:dyDescent="0.25">
      <c r="A142" s="2" t="s">
        <v>590</v>
      </c>
      <c r="B142" s="33" t="s">
        <v>213</v>
      </c>
      <c r="C142" s="43">
        <v>997094</v>
      </c>
      <c r="D142" s="11" t="str">
        <f t="shared" si="17"/>
        <v>N/A</v>
      </c>
      <c r="E142" s="43">
        <v>1260006</v>
      </c>
      <c r="F142" s="11" t="str">
        <f t="shared" si="18"/>
        <v>N/A</v>
      </c>
      <c r="G142" s="43">
        <v>1132476</v>
      </c>
      <c r="H142" s="11" t="str">
        <f t="shared" si="19"/>
        <v>N/A</v>
      </c>
      <c r="I142" s="12">
        <v>26.37</v>
      </c>
      <c r="J142" s="12">
        <v>-10.1</v>
      </c>
      <c r="K142" s="41" t="s">
        <v>736</v>
      </c>
      <c r="L142" s="9" t="str">
        <f t="shared" si="20"/>
        <v>Yes</v>
      </c>
    </row>
    <row r="143" spans="1:12" x14ac:dyDescent="0.25">
      <c r="A143" s="3" t="s">
        <v>591</v>
      </c>
      <c r="B143" s="33" t="s">
        <v>213</v>
      </c>
      <c r="C143" s="34">
        <v>69</v>
      </c>
      <c r="D143" s="11" t="str">
        <f t="shared" si="17"/>
        <v>N/A</v>
      </c>
      <c r="E143" s="34">
        <v>74</v>
      </c>
      <c r="F143" s="11" t="str">
        <f t="shared" si="18"/>
        <v>N/A</v>
      </c>
      <c r="G143" s="34">
        <v>76</v>
      </c>
      <c r="H143" s="11" t="str">
        <f t="shared" si="19"/>
        <v>N/A</v>
      </c>
      <c r="I143" s="12">
        <v>7.2460000000000004</v>
      </c>
      <c r="J143" s="12">
        <v>2.7029999999999998</v>
      </c>
      <c r="K143" s="41" t="s">
        <v>736</v>
      </c>
      <c r="L143" s="9" t="str">
        <f t="shared" si="20"/>
        <v>Yes</v>
      </c>
    </row>
    <row r="144" spans="1:12" ht="25" x14ac:dyDescent="0.25">
      <c r="A144" s="3" t="s">
        <v>1326</v>
      </c>
      <c r="B144" s="33" t="s">
        <v>213</v>
      </c>
      <c r="C144" s="43">
        <v>14450.637681</v>
      </c>
      <c r="D144" s="11" t="str">
        <f t="shared" si="17"/>
        <v>N/A</v>
      </c>
      <c r="E144" s="43">
        <v>17027.108108</v>
      </c>
      <c r="F144" s="11" t="str">
        <f t="shared" si="18"/>
        <v>N/A</v>
      </c>
      <c r="G144" s="43">
        <v>14901</v>
      </c>
      <c r="H144" s="11" t="str">
        <f t="shared" si="19"/>
        <v>N/A</v>
      </c>
      <c r="I144" s="12">
        <v>17.829999999999998</v>
      </c>
      <c r="J144" s="12">
        <v>-12.5</v>
      </c>
      <c r="K144" s="41" t="s">
        <v>736</v>
      </c>
      <c r="L144" s="9" t="str">
        <f t="shared" si="20"/>
        <v>Yes</v>
      </c>
    </row>
    <row r="145" spans="1:12" ht="25" x14ac:dyDescent="0.25">
      <c r="A145" s="2" t="s">
        <v>592</v>
      </c>
      <c r="B145" s="33" t="s">
        <v>213</v>
      </c>
      <c r="C145" s="43">
        <v>12904638</v>
      </c>
      <c r="D145" s="11" t="str">
        <f t="shared" si="17"/>
        <v>N/A</v>
      </c>
      <c r="E145" s="43">
        <v>12808036</v>
      </c>
      <c r="F145" s="11" t="str">
        <f t="shared" si="18"/>
        <v>N/A</v>
      </c>
      <c r="G145" s="43">
        <v>11325573</v>
      </c>
      <c r="H145" s="11" t="str">
        <f t="shared" si="19"/>
        <v>N/A</v>
      </c>
      <c r="I145" s="12">
        <v>-0.749</v>
      </c>
      <c r="J145" s="12">
        <v>-11.6</v>
      </c>
      <c r="K145" s="41" t="s">
        <v>736</v>
      </c>
      <c r="L145" s="9" t="str">
        <f t="shared" si="20"/>
        <v>Yes</v>
      </c>
    </row>
    <row r="146" spans="1:12" x14ac:dyDescent="0.25">
      <c r="A146" s="2" t="s">
        <v>593</v>
      </c>
      <c r="B146" s="33" t="s">
        <v>213</v>
      </c>
      <c r="C146" s="34">
        <v>7017</v>
      </c>
      <c r="D146" s="11" t="str">
        <f t="shared" si="17"/>
        <v>N/A</v>
      </c>
      <c r="E146" s="34">
        <v>6493</v>
      </c>
      <c r="F146" s="11" t="str">
        <f t="shared" si="18"/>
        <v>N/A</v>
      </c>
      <c r="G146" s="34">
        <v>4544</v>
      </c>
      <c r="H146" s="11" t="str">
        <f t="shared" si="19"/>
        <v>N/A</v>
      </c>
      <c r="I146" s="12">
        <v>-7.47</v>
      </c>
      <c r="J146" s="12">
        <v>-30</v>
      </c>
      <c r="K146" s="41" t="s">
        <v>736</v>
      </c>
      <c r="L146" s="9" t="str">
        <f t="shared" si="20"/>
        <v>Yes</v>
      </c>
    </row>
    <row r="147" spans="1:12" ht="25" x14ac:dyDescent="0.25">
      <c r="A147" s="2" t="s">
        <v>1327</v>
      </c>
      <c r="B147" s="33" t="s">
        <v>213</v>
      </c>
      <c r="C147" s="43">
        <v>1839.0534416</v>
      </c>
      <c r="D147" s="11" t="str">
        <f t="shared" si="17"/>
        <v>N/A</v>
      </c>
      <c r="E147" s="43">
        <v>1972.5914061000001</v>
      </c>
      <c r="F147" s="11" t="str">
        <f t="shared" si="18"/>
        <v>N/A</v>
      </c>
      <c r="G147" s="43">
        <v>2492.4236356000001</v>
      </c>
      <c r="H147" s="11" t="str">
        <f t="shared" si="19"/>
        <v>N/A</v>
      </c>
      <c r="I147" s="12">
        <v>7.2610000000000001</v>
      </c>
      <c r="J147" s="12">
        <v>26.35</v>
      </c>
      <c r="K147" s="41" t="s">
        <v>736</v>
      </c>
      <c r="L147" s="9" t="str">
        <f t="shared" si="20"/>
        <v>Yes</v>
      </c>
    </row>
    <row r="148" spans="1:12" ht="25" x14ac:dyDescent="0.25">
      <c r="A148" s="2" t="s">
        <v>594</v>
      </c>
      <c r="B148" s="33" t="s">
        <v>213</v>
      </c>
      <c r="C148" s="43">
        <v>68472</v>
      </c>
      <c r="D148" s="11" t="str">
        <f t="shared" si="17"/>
        <v>N/A</v>
      </c>
      <c r="E148" s="43">
        <v>137944</v>
      </c>
      <c r="F148" s="11" t="str">
        <f t="shared" si="18"/>
        <v>N/A</v>
      </c>
      <c r="G148" s="43">
        <v>74018</v>
      </c>
      <c r="H148" s="11" t="str">
        <f t="shared" si="19"/>
        <v>N/A</v>
      </c>
      <c r="I148" s="12">
        <v>101.5</v>
      </c>
      <c r="J148" s="12">
        <v>-46.3</v>
      </c>
      <c r="K148" s="41" t="s">
        <v>736</v>
      </c>
      <c r="L148" s="9" t="str">
        <f t="shared" si="20"/>
        <v>No</v>
      </c>
    </row>
    <row r="149" spans="1:12" x14ac:dyDescent="0.25">
      <c r="A149" s="2" t="s">
        <v>595</v>
      </c>
      <c r="B149" s="33" t="s">
        <v>213</v>
      </c>
      <c r="C149" s="34">
        <v>15</v>
      </c>
      <c r="D149" s="11" t="str">
        <f t="shared" si="17"/>
        <v>N/A</v>
      </c>
      <c r="E149" s="34">
        <v>21</v>
      </c>
      <c r="F149" s="11" t="str">
        <f t="shared" si="18"/>
        <v>N/A</v>
      </c>
      <c r="G149" s="34">
        <v>16</v>
      </c>
      <c r="H149" s="11" t="str">
        <f t="shared" si="19"/>
        <v>N/A</v>
      </c>
      <c r="I149" s="12">
        <v>40</v>
      </c>
      <c r="J149" s="12">
        <v>-23.8</v>
      </c>
      <c r="K149" s="41" t="s">
        <v>736</v>
      </c>
      <c r="L149" s="9" t="str">
        <f t="shared" si="20"/>
        <v>Yes</v>
      </c>
    </row>
    <row r="150" spans="1:12" ht="25" x14ac:dyDescent="0.25">
      <c r="A150" s="4" t="s">
        <v>1328</v>
      </c>
      <c r="B150" s="33" t="s">
        <v>213</v>
      </c>
      <c r="C150" s="43">
        <v>4564.8</v>
      </c>
      <c r="D150" s="11" t="str">
        <f t="shared" si="17"/>
        <v>N/A</v>
      </c>
      <c r="E150" s="43">
        <v>6568.7619047999997</v>
      </c>
      <c r="F150" s="11" t="str">
        <f t="shared" si="18"/>
        <v>N/A</v>
      </c>
      <c r="G150" s="43">
        <v>4626.125</v>
      </c>
      <c r="H150" s="11" t="str">
        <f t="shared" si="19"/>
        <v>N/A</v>
      </c>
      <c r="I150" s="12">
        <v>43.9</v>
      </c>
      <c r="J150" s="12">
        <v>-29.6</v>
      </c>
      <c r="K150" s="41" t="s">
        <v>736</v>
      </c>
      <c r="L150" s="9" t="str">
        <f t="shared" si="20"/>
        <v>Yes</v>
      </c>
    </row>
    <row r="151" spans="1:12" x14ac:dyDescent="0.25">
      <c r="A151" s="4" t="s">
        <v>1329</v>
      </c>
      <c r="B151" s="33" t="s">
        <v>213</v>
      </c>
      <c r="C151" s="43">
        <v>1052.4234326999999</v>
      </c>
      <c r="D151" s="11" t="str">
        <f t="shared" ref="D151:D170" si="21">IF($B151="N/A","N/A",IF(C151&gt;10,"No",IF(C151&lt;-10,"No","Yes")))</f>
        <v>N/A</v>
      </c>
      <c r="E151" s="43">
        <v>898.82024335000006</v>
      </c>
      <c r="F151" s="11" t="str">
        <f t="shared" ref="F151:F170" si="22">IF($B151="N/A","N/A",IF(E151&gt;10,"No",IF(E151&lt;-10,"No","Yes")))</f>
        <v>N/A</v>
      </c>
      <c r="G151" s="43">
        <v>579.47497214999999</v>
      </c>
      <c r="H151" s="11" t="str">
        <f t="shared" ref="H151:H170" si="23">IF($B151="N/A","N/A",IF(G151&gt;10,"No",IF(G151&lt;-10,"No","Yes")))</f>
        <v>N/A</v>
      </c>
      <c r="I151" s="12">
        <v>-14.6</v>
      </c>
      <c r="J151" s="12">
        <v>-35.5</v>
      </c>
      <c r="K151" s="41" t="s">
        <v>736</v>
      </c>
      <c r="L151" s="9" t="str">
        <f t="shared" ref="L151:L170" si="24">IF(J151="Div by 0", "N/A", IF(K151="N/A","N/A", IF(J151&gt;VALUE(MID(K151,1,2)), "No", IF(J151&lt;-1*VALUE(MID(K151,1,2)), "No", "Yes"))))</f>
        <v>No</v>
      </c>
    </row>
    <row r="152" spans="1:12" ht="25" x14ac:dyDescent="0.25">
      <c r="A152" s="4" t="s">
        <v>1330</v>
      </c>
      <c r="B152" s="33" t="s">
        <v>213</v>
      </c>
      <c r="C152" s="43">
        <v>1102.62321</v>
      </c>
      <c r="D152" s="11" t="str">
        <f t="shared" si="21"/>
        <v>N/A</v>
      </c>
      <c r="E152" s="43">
        <v>1066.3870968000001</v>
      </c>
      <c r="F152" s="11" t="str">
        <f t="shared" si="22"/>
        <v>N/A</v>
      </c>
      <c r="G152" s="43">
        <v>809.88861628999996</v>
      </c>
      <c r="H152" s="11" t="str">
        <f t="shared" si="23"/>
        <v>N/A</v>
      </c>
      <c r="I152" s="12">
        <v>-3.29</v>
      </c>
      <c r="J152" s="12">
        <v>-24.1</v>
      </c>
      <c r="K152" s="41" t="s">
        <v>736</v>
      </c>
      <c r="L152" s="9" t="str">
        <f t="shared" si="24"/>
        <v>Yes</v>
      </c>
    </row>
    <row r="153" spans="1:12" ht="25" x14ac:dyDescent="0.25">
      <c r="A153" s="4" t="s">
        <v>1331</v>
      </c>
      <c r="B153" s="33" t="s">
        <v>213</v>
      </c>
      <c r="C153" s="43">
        <v>4874.7803431000002</v>
      </c>
      <c r="D153" s="11" t="str">
        <f t="shared" si="21"/>
        <v>N/A</v>
      </c>
      <c r="E153" s="43">
        <v>4640.6313043999999</v>
      </c>
      <c r="F153" s="11" t="str">
        <f t="shared" si="22"/>
        <v>N/A</v>
      </c>
      <c r="G153" s="43">
        <v>3434.6120952000001</v>
      </c>
      <c r="H153" s="11" t="str">
        <f t="shared" si="23"/>
        <v>N/A</v>
      </c>
      <c r="I153" s="12">
        <v>-4.8</v>
      </c>
      <c r="J153" s="12">
        <v>-26</v>
      </c>
      <c r="K153" s="41" t="s">
        <v>736</v>
      </c>
      <c r="L153" s="9" t="str">
        <f t="shared" si="24"/>
        <v>Yes</v>
      </c>
    </row>
    <row r="154" spans="1:12" ht="25" x14ac:dyDescent="0.25">
      <c r="A154" s="4" t="s">
        <v>1332</v>
      </c>
      <c r="B154" s="33" t="s">
        <v>213</v>
      </c>
      <c r="C154" s="43">
        <v>394.57917793000001</v>
      </c>
      <c r="D154" s="11" t="str">
        <f t="shared" si="21"/>
        <v>N/A</v>
      </c>
      <c r="E154" s="43">
        <v>272.18609105000002</v>
      </c>
      <c r="F154" s="11" t="str">
        <f t="shared" si="22"/>
        <v>N/A</v>
      </c>
      <c r="G154" s="43">
        <v>148.57371626</v>
      </c>
      <c r="H154" s="11" t="str">
        <f t="shared" si="23"/>
        <v>N/A</v>
      </c>
      <c r="I154" s="12">
        <v>-31</v>
      </c>
      <c r="J154" s="12">
        <v>-45.4</v>
      </c>
      <c r="K154" s="41" t="s">
        <v>736</v>
      </c>
      <c r="L154" s="9" t="str">
        <f t="shared" si="24"/>
        <v>No</v>
      </c>
    </row>
    <row r="155" spans="1:12" ht="25" x14ac:dyDescent="0.25">
      <c r="A155" s="2" t="s">
        <v>1333</v>
      </c>
      <c r="B155" s="33" t="s">
        <v>213</v>
      </c>
      <c r="C155" s="43">
        <v>322.64959175000001</v>
      </c>
      <c r="D155" s="11" t="str">
        <f t="shared" si="21"/>
        <v>N/A</v>
      </c>
      <c r="E155" s="43">
        <v>321.53750264000001</v>
      </c>
      <c r="F155" s="11" t="str">
        <f t="shared" si="22"/>
        <v>N/A</v>
      </c>
      <c r="G155" s="43">
        <v>296.24456397</v>
      </c>
      <c r="H155" s="11" t="str">
        <f t="shared" si="23"/>
        <v>N/A</v>
      </c>
      <c r="I155" s="12">
        <v>-0.34499999999999997</v>
      </c>
      <c r="J155" s="12">
        <v>-7.87</v>
      </c>
      <c r="K155" s="41" t="s">
        <v>736</v>
      </c>
      <c r="L155" s="9" t="str">
        <f t="shared" si="24"/>
        <v>Yes</v>
      </c>
    </row>
    <row r="156" spans="1:12" x14ac:dyDescent="0.25">
      <c r="A156" s="2" t="s">
        <v>1334</v>
      </c>
      <c r="B156" s="33" t="s">
        <v>213</v>
      </c>
      <c r="C156" s="43">
        <v>316.41568412999999</v>
      </c>
      <c r="D156" s="11" t="str">
        <f t="shared" si="21"/>
        <v>N/A</v>
      </c>
      <c r="E156" s="43">
        <v>323.03014789999997</v>
      </c>
      <c r="F156" s="11" t="str">
        <f t="shared" si="22"/>
        <v>N/A</v>
      </c>
      <c r="G156" s="43">
        <v>370.61155287000003</v>
      </c>
      <c r="H156" s="11" t="str">
        <f t="shared" si="23"/>
        <v>N/A</v>
      </c>
      <c r="I156" s="12">
        <v>2.09</v>
      </c>
      <c r="J156" s="12">
        <v>14.73</v>
      </c>
      <c r="K156" s="41" t="s">
        <v>736</v>
      </c>
      <c r="L156" s="9" t="str">
        <f t="shared" si="24"/>
        <v>Yes</v>
      </c>
    </row>
    <row r="157" spans="1:12" ht="25" x14ac:dyDescent="0.25">
      <c r="A157" s="2" t="s">
        <v>1335</v>
      </c>
      <c r="B157" s="33" t="s">
        <v>213</v>
      </c>
      <c r="C157" s="43">
        <v>3019.0948687</v>
      </c>
      <c r="D157" s="11" t="str">
        <f t="shared" si="21"/>
        <v>N/A</v>
      </c>
      <c r="E157" s="43">
        <v>2567.5646563999999</v>
      </c>
      <c r="F157" s="11" t="str">
        <f t="shared" si="22"/>
        <v>N/A</v>
      </c>
      <c r="G157" s="43">
        <v>2045.2477919999999</v>
      </c>
      <c r="H157" s="11" t="str">
        <f t="shared" si="23"/>
        <v>N/A</v>
      </c>
      <c r="I157" s="12">
        <v>-15</v>
      </c>
      <c r="J157" s="12">
        <v>-20.3</v>
      </c>
      <c r="K157" s="41" t="s">
        <v>736</v>
      </c>
      <c r="L157" s="9" t="str">
        <f t="shared" si="24"/>
        <v>Yes</v>
      </c>
    </row>
    <row r="158" spans="1:12" ht="25" x14ac:dyDescent="0.25">
      <c r="A158" s="2" t="s">
        <v>1336</v>
      </c>
      <c r="B158" s="33" t="s">
        <v>213</v>
      </c>
      <c r="C158" s="43">
        <v>1870.5860104999999</v>
      </c>
      <c r="D158" s="11" t="str">
        <f t="shared" si="21"/>
        <v>N/A</v>
      </c>
      <c r="E158" s="43">
        <v>2100.5494389999999</v>
      </c>
      <c r="F158" s="11" t="str">
        <f t="shared" si="22"/>
        <v>N/A</v>
      </c>
      <c r="G158" s="43">
        <v>2937.2292213000001</v>
      </c>
      <c r="H158" s="11" t="str">
        <f t="shared" si="23"/>
        <v>N/A</v>
      </c>
      <c r="I158" s="12">
        <v>12.29</v>
      </c>
      <c r="J158" s="12">
        <v>39.83</v>
      </c>
      <c r="K158" s="41" t="s">
        <v>736</v>
      </c>
      <c r="L158" s="9" t="str">
        <f t="shared" si="24"/>
        <v>No</v>
      </c>
    </row>
    <row r="159" spans="1:12" ht="25" x14ac:dyDescent="0.25">
      <c r="A159" s="2" t="s">
        <v>1337</v>
      </c>
      <c r="B159" s="33" t="s">
        <v>213</v>
      </c>
      <c r="C159" s="43">
        <v>0.2026045762</v>
      </c>
      <c r="D159" s="11" t="str">
        <f t="shared" si="21"/>
        <v>N/A</v>
      </c>
      <c r="E159" s="43">
        <v>0.13318192409999999</v>
      </c>
      <c r="F159" s="11" t="str">
        <f t="shared" si="22"/>
        <v>N/A</v>
      </c>
      <c r="G159" s="43">
        <v>0</v>
      </c>
      <c r="H159" s="11" t="str">
        <f t="shared" si="23"/>
        <v>N/A</v>
      </c>
      <c r="I159" s="12">
        <v>-34.299999999999997</v>
      </c>
      <c r="J159" s="12">
        <v>-100</v>
      </c>
      <c r="K159" s="41" t="s">
        <v>736</v>
      </c>
      <c r="L159" s="9" t="str">
        <f t="shared" si="24"/>
        <v>No</v>
      </c>
    </row>
    <row r="160" spans="1:12" ht="25" x14ac:dyDescent="0.25">
      <c r="A160" s="4" t="s">
        <v>1338</v>
      </c>
      <c r="B160" s="33" t="s">
        <v>213</v>
      </c>
      <c r="C160" s="43">
        <v>0.98351960159999996</v>
      </c>
      <c r="D160" s="11" t="str">
        <f t="shared" si="21"/>
        <v>N/A</v>
      </c>
      <c r="E160" s="43">
        <v>1.3617908890999999</v>
      </c>
      <c r="F160" s="11" t="str">
        <f t="shared" si="22"/>
        <v>N/A</v>
      </c>
      <c r="G160" s="43">
        <v>3.3563387704999998</v>
      </c>
      <c r="H160" s="11" t="str">
        <f t="shared" si="23"/>
        <v>N/A</v>
      </c>
      <c r="I160" s="12">
        <v>38.46</v>
      </c>
      <c r="J160" s="12">
        <v>146.5</v>
      </c>
      <c r="K160" s="41" t="s">
        <v>736</v>
      </c>
      <c r="L160" s="9" t="str">
        <f t="shared" si="24"/>
        <v>No</v>
      </c>
    </row>
    <row r="161" spans="1:12" x14ac:dyDescent="0.25">
      <c r="A161" s="4" t="s">
        <v>1339</v>
      </c>
      <c r="B161" s="33" t="s">
        <v>213</v>
      </c>
      <c r="C161" s="43">
        <v>682.75340962999996</v>
      </c>
      <c r="D161" s="11" t="str">
        <f t="shared" si="21"/>
        <v>N/A</v>
      </c>
      <c r="E161" s="43">
        <v>564.59734394999998</v>
      </c>
      <c r="F161" s="11" t="str">
        <f t="shared" si="22"/>
        <v>N/A</v>
      </c>
      <c r="G161" s="43">
        <v>365.43443988000001</v>
      </c>
      <c r="H161" s="11" t="str">
        <f t="shared" si="23"/>
        <v>N/A</v>
      </c>
      <c r="I161" s="12">
        <v>-17.3</v>
      </c>
      <c r="J161" s="12">
        <v>-35.299999999999997</v>
      </c>
      <c r="K161" s="41" t="s">
        <v>736</v>
      </c>
      <c r="L161" s="9" t="str">
        <f t="shared" si="24"/>
        <v>No</v>
      </c>
    </row>
    <row r="162" spans="1:12" x14ac:dyDescent="0.25">
      <c r="A162" s="4" t="s">
        <v>1340</v>
      </c>
      <c r="B162" s="33" t="s">
        <v>213</v>
      </c>
      <c r="C162" s="43">
        <v>488.09576371999998</v>
      </c>
      <c r="D162" s="11" t="str">
        <f t="shared" si="21"/>
        <v>N/A</v>
      </c>
      <c r="E162" s="43">
        <v>496.57363254000001</v>
      </c>
      <c r="F162" s="11" t="str">
        <f t="shared" si="22"/>
        <v>N/A</v>
      </c>
      <c r="G162" s="43">
        <v>431.07826299999999</v>
      </c>
      <c r="H162" s="11" t="str">
        <f t="shared" si="23"/>
        <v>N/A</v>
      </c>
      <c r="I162" s="12">
        <v>1.7370000000000001</v>
      </c>
      <c r="J162" s="12">
        <v>-13.2</v>
      </c>
      <c r="K162" s="41" t="s">
        <v>736</v>
      </c>
      <c r="L162" s="9" t="str">
        <f t="shared" si="24"/>
        <v>Yes</v>
      </c>
    </row>
    <row r="163" spans="1:12" x14ac:dyDescent="0.25">
      <c r="A163" s="4" t="s">
        <v>1691</v>
      </c>
      <c r="B163" s="33" t="s">
        <v>213</v>
      </c>
      <c r="C163" s="43">
        <v>2731.5150039</v>
      </c>
      <c r="D163" s="11" t="str">
        <f t="shared" si="21"/>
        <v>N/A</v>
      </c>
      <c r="E163" s="43">
        <v>2465.7118853000002</v>
      </c>
      <c r="F163" s="11" t="str">
        <f t="shared" si="22"/>
        <v>N/A</v>
      </c>
      <c r="G163" s="43">
        <v>1841.9587968999999</v>
      </c>
      <c r="H163" s="11" t="str">
        <f t="shared" si="23"/>
        <v>N/A</v>
      </c>
      <c r="I163" s="12">
        <v>-9.73</v>
      </c>
      <c r="J163" s="12">
        <v>-25.3</v>
      </c>
      <c r="K163" s="41" t="s">
        <v>736</v>
      </c>
      <c r="L163" s="9" t="str">
        <f t="shared" si="24"/>
        <v>Yes</v>
      </c>
    </row>
    <row r="164" spans="1:12" x14ac:dyDescent="0.25">
      <c r="A164" s="4" t="s">
        <v>1341</v>
      </c>
      <c r="B164" s="33" t="s">
        <v>213</v>
      </c>
      <c r="C164" s="43">
        <v>374.23071179999999</v>
      </c>
      <c r="D164" s="11" t="str">
        <f t="shared" si="21"/>
        <v>N/A</v>
      </c>
      <c r="E164" s="43">
        <v>288.74341951999997</v>
      </c>
      <c r="F164" s="11" t="str">
        <f t="shared" si="22"/>
        <v>N/A</v>
      </c>
      <c r="G164" s="43">
        <v>174.99139905999999</v>
      </c>
      <c r="H164" s="11" t="str">
        <f t="shared" si="23"/>
        <v>N/A</v>
      </c>
      <c r="I164" s="12">
        <v>-22.8</v>
      </c>
      <c r="J164" s="12">
        <v>-39.4</v>
      </c>
      <c r="K164" s="41" t="s">
        <v>736</v>
      </c>
      <c r="L164" s="9" t="str">
        <f t="shared" si="24"/>
        <v>No</v>
      </c>
    </row>
    <row r="165" spans="1:12" x14ac:dyDescent="0.25">
      <c r="A165" s="4" t="s">
        <v>1342</v>
      </c>
      <c r="B165" s="33" t="s">
        <v>213</v>
      </c>
      <c r="C165" s="43">
        <v>222.93828246999999</v>
      </c>
      <c r="D165" s="11" t="str">
        <f t="shared" si="21"/>
        <v>N/A</v>
      </c>
      <c r="E165" s="43">
        <v>196.47997914000001</v>
      </c>
      <c r="F165" s="11" t="str">
        <f t="shared" si="22"/>
        <v>N/A</v>
      </c>
      <c r="G165" s="43">
        <v>160.37039339</v>
      </c>
      <c r="H165" s="11" t="str">
        <f t="shared" si="23"/>
        <v>N/A</v>
      </c>
      <c r="I165" s="12">
        <v>-11.9</v>
      </c>
      <c r="J165" s="12">
        <v>-18.399999999999999</v>
      </c>
      <c r="K165" s="41" t="s">
        <v>736</v>
      </c>
      <c r="L165" s="9" t="str">
        <f t="shared" si="24"/>
        <v>Yes</v>
      </c>
    </row>
    <row r="166" spans="1:12" x14ac:dyDescent="0.25">
      <c r="A166" s="4" t="s">
        <v>1343</v>
      </c>
      <c r="B166" s="33" t="s">
        <v>213</v>
      </c>
      <c r="C166" s="43">
        <v>1334.2390322000001</v>
      </c>
      <c r="D166" s="11" t="str">
        <f t="shared" si="21"/>
        <v>N/A</v>
      </c>
      <c r="E166" s="43">
        <v>1076.9407338000001</v>
      </c>
      <c r="F166" s="11" t="str">
        <f t="shared" si="22"/>
        <v>N/A</v>
      </c>
      <c r="G166" s="43">
        <v>858.11784174000002</v>
      </c>
      <c r="H166" s="11" t="str">
        <f t="shared" si="23"/>
        <v>N/A</v>
      </c>
      <c r="I166" s="12">
        <v>-19.3</v>
      </c>
      <c r="J166" s="12">
        <v>-20.3</v>
      </c>
      <c r="K166" s="41" t="s">
        <v>736</v>
      </c>
      <c r="L166" s="9" t="str">
        <f t="shared" si="24"/>
        <v>Yes</v>
      </c>
    </row>
    <row r="167" spans="1:12" x14ac:dyDescent="0.25">
      <c r="A167" s="42" t="s">
        <v>1344</v>
      </c>
      <c r="B167" s="33" t="s">
        <v>213</v>
      </c>
      <c r="C167" s="43">
        <v>1471.9394391000001</v>
      </c>
      <c r="D167" s="11" t="str">
        <f t="shared" si="21"/>
        <v>N/A</v>
      </c>
      <c r="E167" s="43">
        <v>1454.5772790999999</v>
      </c>
      <c r="F167" s="11" t="str">
        <f t="shared" si="22"/>
        <v>N/A</v>
      </c>
      <c r="G167" s="43">
        <v>1194.2921982</v>
      </c>
      <c r="H167" s="11" t="str">
        <f t="shared" si="23"/>
        <v>N/A</v>
      </c>
      <c r="I167" s="12">
        <v>-1.18</v>
      </c>
      <c r="J167" s="12">
        <v>-17.899999999999999</v>
      </c>
      <c r="K167" s="41" t="s">
        <v>736</v>
      </c>
      <c r="L167" s="9" t="str">
        <f t="shared" si="24"/>
        <v>Yes</v>
      </c>
    </row>
    <row r="168" spans="1:12" x14ac:dyDescent="0.25">
      <c r="A168" s="42" t="s">
        <v>1345</v>
      </c>
      <c r="B168" s="33" t="s">
        <v>213</v>
      </c>
      <c r="C168" s="43">
        <v>5947.0780437000003</v>
      </c>
      <c r="D168" s="11" t="str">
        <f t="shared" si="21"/>
        <v>N/A</v>
      </c>
      <c r="E168" s="43">
        <v>5244.5617595000003</v>
      </c>
      <c r="F168" s="11" t="str">
        <f t="shared" si="22"/>
        <v>N/A</v>
      </c>
      <c r="G168" s="43">
        <v>4771.1322894000004</v>
      </c>
      <c r="H168" s="11" t="str">
        <f t="shared" si="23"/>
        <v>N/A</v>
      </c>
      <c r="I168" s="12">
        <v>-11.8</v>
      </c>
      <c r="J168" s="12">
        <v>-9.0299999999999994</v>
      </c>
      <c r="K168" s="41" t="s">
        <v>736</v>
      </c>
      <c r="L168" s="9" t="str">
        <f t="shared" si="24"/>
        <v>Yes</v>
      </c>
    </row>
    <row r="169" spans="1:12" x14ac:dyDescent="0.25">
      <c r="A169" s="42" t="s">
        <v>1346</v>
      </c>
      <c r="B169" s="33" t="s">
        <v>213</v>
      </c>
      <c r="C169" s="43">
        <v>541.76052039000001</v>
      </c>
      <c r="D169" s="11" t="str">
        <f t="shared" si="21"/>
        <v>N/A</v>
      </c>
      <c r="E169" s="43">
        <v>371.50275642999998</v>
      </c>
      <c r="F169" s="11" t="str">
        <f t="shared" si="22"/>
        <v>N/A</v>
      </c>
      <c r="G169" s="43">
        <v>251.101696</v>
      </c>
      <c r="H169" s="11" t="str">
        <f t="shared" si="23"/>
        <v>N/A</v>
      </c>
      <c r="I169" s="12">
        <v>-31.4</v>
      </c>
      <c r="J169" s="12">
        <v>-32.4</v>
      </c>
      <c r="K169" s="41" t="s">
        <v>736</v>
      </c>
      <c r="L169" s="9" t="str">
        <f t="shared" si="24"/>
        <v>No</v>
      </c>
    </row>
    <row r="170" spans="1:12" x14ac:dyDescent="0.25">
      <c r="A170" s="42" t="s">
        <v>1347</v>
      </c>
      <c r="B170" s="33" t="s">
        <v>213</v>
      </c>
      <c r="C170" s="43">
        <v>448.07702819999997</v>
      </c>
      <c r="D170" s="11" t="str">
        <f t="shared" si="21"/>
        <v>N/A</v>
      </c>
      <c r="E170" s="43">
        <v>439.89062712999998</v>
      </c>
      <c r="F170" s="11" t="str">
        <f t="shared" si="22"/>
        <v>N/A</v>
      </c>
      <c r="G170" s="43">
        <v>500.08763869000001</v>
      </c>
      <c r="H170" s="11" t="str">
        <f t="shared" si="23"/>
        <v>N/A</v>
      </c>
      <c r="I170" s="12">
        <v>-1.83</v>
      </c>
      <c r="J170" s="12">
        <v>13.68</v>
      </c>
      <c r="K170" s="41" t="s">
        <v>736</v>
      </c>
      <c r="L170" s="9" t="str">
        <f t="shared" si="24"/>
        <v>Yes</v>
      </c>
    </row>
    <row r="171" spans="1:12" x14ac:dyDescent="0.25">
      <c r="A171" s="42" t="s">
        <v>85</v>
      </c>
      <c r="B171" s="33" t="s">
        <v>213</v>
      </c>
      <c r="C171" s="8">
        <v>7.9933694253000001</v>
      </c>
      <c r="D171" s="11" t="str">
        <f t="shared" ref="D171:D202" si="25">IF($B171="N/A","N/A",IF(C171&gt;10,"No",IF(C171&lt;-10,"No","Yes")))</f>
        <v>N/A</v>
      </c>
      <c r="E171" s="8">
        <v>7.8240041617999996</v>
      </c>
      <c r="F171" s="11" t="str">
        <f t="shared" ref="F171:F202" si="26">IF($B171="N/A","N/A",IF(E171&gt;10,"No",IF(E171&lt;-10,"No","Yes")))</f>
        <v>N/A</v>
      </c>
      <c r="G171" s="8">
        <v>6.2524051607000004</v>
      </c>
      <c r="H171" s="11" t="str">
        <f t="shared" ref="H171:H202" si="27">IF($B171="N/A","N/A",IF(G171&gt;10,"No",IF(G171&lt;-10,"No","Yes")))</f>
        <v>N/A</v>
      </c>
      <c r="I171" s="12">
        <v>-2.12</v>
      </c>
      <c r="J171" s="12">
        <v>-20.100000000000001</v>
      </c>
      <c r="K171" s="41" t="s">
        <v>736</v>
      </c>
      <c r="L171" s="9" t="str">
        <f t="shared" ref="L171:L202" si="28">IF(J171="Div by 0", "N/A", IF(K171="N/A","N/A", IF(J171&gt;VALUE(MID(K171,1,2)), "No", IF(J171&lt;-1*VALUE(MID(K171,1,2)), "No", "Yes"))))</f>
        <v>Yes</v>
      </c>
    </row>
    <row r="172" spans="1:12" x14ac:dyDescent="0.25">
      <c r="A172" s="42" t="s">
        <v>463</v>
      </c>
      <c r="B172" s="33" t="s">
        <v>213</v>
      </c>
      <c r="C172" s="8">
        <v>8.3233890215000006</v>
      </c>
      <c r="D172" s="11" t="str">
        <f t="shared" si="25"/>
        <v>N/A</v>
      </c>
      <c r="E172" s="8">
        <v>8.443197756</v>
      </c>
      <c r="F172" s="11" t="str">
        <f t="shared" si="26"/>
        <v>N/A</v>
      </c>
      <c r="G172" s="8">
        <v>6.2561334642000004</v>
      </c>
      <c r="H172" s="11" t="str">
        <f t="shared" si="27"/>
        <v>N/A</v>
      </c>
      <c r="I172" s="12">
        <v>1.4390000000000001</v>
      </c>
      <c r="J172" s="12">
        <v>-25.9</v>
      </c>
      <c r="K172" s="41" t="s">
        <v>736</v>
      </c>
      <c r="L172" s="9" t="str">
        <f t="shared" si="28"/>
        <v>Yes</v>
      </c>
    </row>
    <row r="173" spans="1:12" x14ac:dyDescent="0.25">
      <c r="A173" s="42" t="s">
        <v>464</v>
      </c>
      <c r="B173" s="33" t="s">
        <v>213</v>
      </c>
      <c r="C173" s="8">
        <v>20.767728118000001</v>
      </c>
      <c r="D173" s="11" t="str">
        <f t="shared" si="25"/>
        <v>N/A</v>
      </c>
      <c r="E173" s="8">
        <v>19.403376324</v>
      </c>
      <c r="F173" s="11" t="str">
        <f t="shared" si="26"/>
        <v>N/A</v>
      </c>
      <c r="G173" s="8">
        <v>15.443208389</v>
      </c>
      <c r="H173" s="11" t="str">
        <f t="shared" si="27"/>
        <v>N/A</v>
      </c>
      <c r="I173" s="12">
        <v>-6.57</v>
      </c>
      <c r="J173" s="12">
        <v>-20.399999999999999</v>
      </c>
      <c r="K173" s="41" t="s">
        <v>736</v>
      </c>
      <c r="L173" s="9" t="str">
        <f t="shared" si="28"/>
        <v>Yes</v>
      </c>
    </row>
    <row r="174" spans="1:12" x14ac:dyDescent="0.25">
      <c r="A174" s="2" t="s">
        <v>465</v>
      </c>
      <c r="B174" s="33" t="s">
        <v>213</v>
      </c>
      <c r="C174" s="8">
        <v>5.5923725957999997</v>
      </c>
      <c r="D174" s="11" t="str">
        <f t="shared" si="25"/>
        <v>N/A</v>
      </c>
      <c r="E174" s="8">
        <v>5.8311980743999996</v>
      </c>
      <c r="F174" s="11" t="str">
        <f t="shared" si="26"/>
        <v>N/A</v>
      </c>
      <c r="G174" s="8">
        <v>4.6696925287999997</v>
      </c>
      <c r="H174" s="11" t="str">
        <f t="shared" si="27"/>
        <v>N/A</v>
      </c>
      <c r="I174" s="12">
        <v>4.2709999999999999</v>
      </c>
      <c r="J174" s="12">
        <v>-19.899999999999999</v>
      </c>
      <c r="K174" s="41" t="s">
        <v>736</v>
      </c>
      <c r="L174" s="9" t="str">
        <f t="shared" si="28"/>
        <v>Yes</v>
      </c>
    </row>
    <row r="175" spans="1:12" x14ac:dyDescent="0.25">
      <c r="A175" s="2" t="s">
        <v>466</v>
      </c>
      <c r="B175" s="33" t="s">
        <v>213</v>
      </c>
      <c r="C175" s="8">
        <v>5.9030632925999997</v>
      </c>
      <c r="D175" s="11" t="str">
        <f t="shared" si="25"/>
        <v>N/A</v>
      </c>
      <c r="E175" s="8">
        <v>6.1360052643999996</v>
      </c>
      <c r="F175" s="11" t="str">
        <f t="shared" si="26"/>
        <v>N/A</v>
      </c>
      <c r="G175" s="8">
        <v>5.7529359297999996</v>
      </c>
      <c r="H175" s="11" t="str">
        <f t="shared" si="27"/>
        <v>N/A</v>
      </c>
      <c r="I175" s="12">
        <v>3.9460000000000002</v>
      </c>
      <c r="J175" s="12">
        <v>-6.24</v>
      </c>
      <c r="K175" s="41" t="s">
        <v>736</v>
      </c>
      <c r="L175" s="9" t="str">
        <f t="shared" si="28"/>
        <v>Yes</v>
      </c>
    </row>
    <row r="176" spans="1:12" x14ac:dyDescent="0.25">
      <c r="A176" s="2" t="s">
        <v>1348</v>
      </c>
      <c r="B176" s="33" t="s">
        <v>213</v>
      </c>
      <c r="C176" s="8">
        <v>0.81471423279999999</v>
      </c>
      <c r="D176" s="11" t="str">
        <f t="shared" si="25"/>
        <v>N/A</v>
      </c>
      <c r="E176" s="8">
        <v>0.81393920559999999</v>
      </c>
      <c r="F176" s="11" t="str">
        <f t="shared" si="26"/>
        <v>N/A</v>
      </c>
      <c r="G176" s="8">
        <v>0.89887185300000005</v>
      </c>
      <c r="H176" s="11" t="str">
        <f t="shared" si="27"/>
        <v>N/A</v>
      </c>
      <c r="I176" s="12">
        <v>-9.5000000000000001E-2</v>
      </c>
      <c r="J176" s="12">
        <v>10.43</v>
      </c>
      <c r="K176" s="41" t="s">
        <v>736</v>
      </c>
      <c r="L176" s="9" t="str">
        <f t="shared" si="28"/>
        <v>Yes</v>
      </c>
    </row>
    <row r="177" spans="1:12" x14ac:dyDescent="0.25">
      <c r="A177" s="2" t="s">
        <v>1349</v>
      </c>
      <c r="B177" s="33" t="s">
        <v>213</v>
      </c>
      <c r="C177" s="8">
        <v>10.08353222</v>
      </c>
      <c r="D177" s="11" t="str">
        <f t="shared" si="25"/>
        <v>N/A</v>
      </c>
      <c r="E177" s="8">
        <v>8.3029453014999994</v>
      </c>
      <c r="F177" s="11" t="str">
        <f t="shared" si="26"/>
        <v>N/A</v>
      </c>
      <c r="G177" s="8">
        <v>6.5996074583000004</v>
      </c>
      <c r="H177" s="11" t="str">
        <f t="shared" si="27"/>
        <v>N/A</v>
      </c>
      <c r="I177" s="12">
        <v>-17.7</v>
      </c>
      <c r="J177" s="12">
        <v>-20.5</v>
      </c>
      <c r="K177" s="41" t="s">
        <v>736</v>
      </c>
      <c r="L177" s="9" t="str">
        <f t="shared" si="28"/>
        <v>Yes</v>
      </c>
    </row>
    <row r="178" spans="1:12" x14ac:dyDescent="0.25">
      <c r="A178" s="2" t="s">
        <v>1350</v>
      </c>
      <c r="B178" s="33" t="s">
        <v>213</v>
      </c>
      <c r="C178" s="8">
        <v>4.6106050977999997</v>
      </c>
      <c r="D178" s="11" t="str">
        <f t="shared" si="25"/>
        <v>N/A</v>
      </c>
      <c r="E178" s="8">
        <v>5.0828352730999997</v>
      </c>
      <c r="F178" s="11" t="str">
        <f t="shared" si="26"/>
        <v>N/A</v>
      </c>
      <c r="G178" s="8">
        <v>6.8376673988999999</v>
      </c>
      <c r="H178" s="11" t="str">
        <f t="shared" si="27"/>
        <v>N/A</v>
      </c>
      <c r="I178" s="12">
        <v>10.24</v>
      </c>
      <c r="J178" s="12">
        <v>34.520000000000003</v>
      </c>
      <c r="K178" s="41" t="s">
        <v>736</v>
      </c>
      <c r="L178" s="9" t="str">
        <f t="shared" si="28"/>
        <v>No</v>
      </c>
    </row>
    <row r="179" spans="1:12" x14ac:dyDescent="0.25">
      <c r="A179" s="2" t="s">
        <v>1351</v>
      </c>
      <c r="B179" s="33" t="s">
        <v>213</v>
      </c>
      <c r="C179" s="8">
        <v>1.9821737000000001E-3</v>
      </c>
      <c r="D179" s="11" t="str">
        <f t="shared" si="25"/>
        <v>N/A</v>
      </c>
      <c r="E179" s="8">
        <v>6.4704819999999996E-4</v>
      </c>
      <c r="F179" s="11" t="str">
        <f t="shared" si="26"/>
        <v>N/A</v>
      </c>
      <c r="G179" s="8">
        <v>0</v>
      </c>
      <c r="H179" s="11" t="str">
        <f t="shared" si="27"/>
        <v>N/A</v>
      </c>
      <c r="I179" s="12">
        <v>-67.400000000000006</v>
      </c>
      <c r="J179" s="12">
        <v>-100</v>
      </c>
      <c r="K179" s="41" t="s">
        <v>736</v>
      </c>
      <c r="L179" s="9" t="str">
        <f t="shared" si="28"/>
        <v>No</v>
      </c>
    </row>
    <row r="180" spans="1:12" x14ac:dyDescent="0.25">
      <c r="A180" s="2" t="s">
        <v>1352</v>
      </c>
      <c r="B180" s="33" t="s">
        <v>213</v>
      </c>
      <c r="C180" s="8">
        <v>1.15814465E-2</v>
      </c>
      <c r="D180" s="11" t="str">
        <f t="shared" si="25"/>
        <v>N/A</v>
      </c>
      <c r="E180" s="8">
        <v>2.1107262099999999E-2</v>
      </c>
      <c r="F180" s="11" t="str">
        <f t="shared" si="26"/>
        <v>N/A</v>
      </c>
      <c r="G180" s="8">
        <v>2.7028122799999998E-2</v>
      </c>
      <c r="H180" s="11" t="str">
        <f t="shared" si="27"/>
        <v>N/A</v>
      </c>
      <c r="I180" s="12">
        <v>82.25</v>
      </c>
      <c r="J180" s="12">
        <v>28.05</v>
      </c>
      <c r="K180" s="41" t="s">
        <v>736</v>
      </c>
      <c r="L180" s="9" t="str">
        <f t="shared" si="28"/>
        <v>Yes</v>
      </c>
    </row>
    <row r="181" spans="1:12" x14ac:dyDescent="0.25">
      <c r="A181" s="2" t="s">
        <v>86</v>
      </c>
      <c r="B181" s="33" t="s">
        <v>213</v>
      </c>
      <c r="C181" s="8">
        <v>3.0303030302999998</v>
      </c>
      <c r="D181" s="11" t="str">
        <f t="shared" si="25"/>
        <v>N/A</v>
      </c>
      <c r="E181" s="8">
        <v>6.8353306702000003</v>
      </c>
      <c r="F181" s="11" t="str">
        <f t="shared" si="26"/>
        <v>N/A</v>
      </c>
      <c r="G181" s="8">
        <v>11.311401532</v>
      </c>
      <c r="H181" s="11" t="str">
        <f t="shared" si="27"/>
        <v>N/A</v>
      </c>
      <c r="I181" s="12">
        <v>125.6</v>
      </c>
      <c r="J181" s="12">
        <v>65.48</v>
      </c>
      <c r="K181" s="41" t="s">
        <v>736</v>
      </c>
      <c r="L181" s="9" t="str">
        <f t="shared" si="28"/>
        <v>No</v>
      </c>
    </row>
    <row r="182" spans="1:12" x14ac:dyDescent="0.25">
      <c r="A182" s="2" t="s">
        <v>87</v>
      </c>
      <c r="B182" s="33" t="s">
        <v>213</v>
      </c>
      <c r="C182" s="8">
        <v>42.681855855999999</v>
      </c>
      <c r="D182" s="11" t="str">
        <f t="shared" si="25"/>
        <v>N/A</v>
      </c>
      <c r="E182" s="8">
        <v>42.124695631000002</v>
      </c>
      <c r="F182" s="11" t="str">
        <f t="shared" si="26"/>
        <v>N/A</v>
      </c>
      <c r="G182" s="8">
        <v>40.708889474000003</v>
      </c>
      <c r="H182" s="11" t="str">
        <f t="shared" si="27"/>
        <v>N/A</v>
      </c>
      <c r="I182" s="12">
        <v>-1.31</v>
      </c>
      <c r="J182" s="12">
        <v>-3.36</v>
      </c>
      <c r="K182" s="41" t="s">
        <v>736</v>
      </c>
      <c r="L182" s="9" t="str">
        <f t="shared" si="28"/>
        <v>Yes</v>
      </c>
    </row>
    <row r="183" spans="1:12" x14ac:dyDescent="0.25">
      <c r="A183" s="2" t="s">
        <v>467</v>
      </c>
      <c r="B183" s="33" t="s">
        <v>213</v>
      </c>
      <c r="C183" s="8">
        <v>38.096658711000003</v>
      </c>
      <c r="D183" s="11" t="str">
        <f t="shared" si="25"/>
        <v>N/A</v>
      </c>
      <c r="E183" s="8">
        <v>36.690042075999997</v>
      </c>
      <c r="F183" s="11" t="str">
        <f t="shared" si="26"/>
        <v>N/A</v>
      </c>
      <c r="G183" s="8">
        <v>27.109911678</v>
      </c>
      <c r="H183" s="11" t="str">
        <f t="shared" si="27"/>
        <v>N/A</v>
      </c>
      <c r="I183" s="12">
        <v>-3.69</v>
      </c>
      <c r="J183" s="12">
        <v>-26.1</v>
      </c>
      <c r="K183" s="41" t="s">
        <v>736</v>
      </c>
      <c r="L183" s="9" t="str">
        <f t="shared" si="28"/>
        <v>Yes</v>
      </c>
    </row>
    <row r="184" spans="1:12" x14ac:dyDescent="0.25">
      <c r="A184" s="2" t="s">
        <v>468</v>
      </c>
      <c r="B184" s="33" t="s">
        <v>213</v>
      </c>
      <c r="C184" s="8">
        <v>61.693614818</v>
      </c>
      <c r="D184" s="11" t="str">
        <f t="shared" si="25"/>
        <v>N/A</v>
      </c>
      <c r="E184" s="8">
        <v>62.268008807999998</v>
      </c>
      <c r="F184" s="11" t="str">
        <f t="shared" si="26"/>
        <v>N/A</v>
      </c>
      <c r="G184" s="8">
        <v>61.553177921</v>
      </c>
      <c r="H184" s="11" t="str">
        <f t="shared" si="27"/>
        <v>N/A</v>
      </c>
      <c r="I184" s="12">
        <v>0.93100000000000005</v>
      </c>
      <c r="J184" s="12">
        <v>-1.1499999999999999</v>
      </c>
      <c r="K184" s="41" t="s">
        <v>736</v>
      </c>
      <c r="L184" s="9" t="str">
        <f t="shared" si="28"/>
        <v>Yes</v>
      </c>
    </row>
    <row r="185" spans="1:12" x14ac:dyDescent="0.25">
      <c r="A185" s="2" t="s">
        <v>469</v>
      </c>
      <c r="B185" s="33" t="s">
        <v>213</v>
      </c>
      <c r="C185" s="8">
        <v>41.971205624</v>
      </c>
      <c r="D185" s="11" t="str">
        <f t="shared" si="25"/>
        <v>N/A</v>
      </c>
      <c r="E185" s="8">
        <v>39.965577037999999</v>
      </c>
      <c r="F185" s="11" t="str">
        <f t="shared" si="26"/>
        <v>N/A</v>
      </c>
      <c r="G185" s="8">
        <v>38.640211715</v>
      </c>
      <c r="H185" s="11" t="str">
        <f t="shared" si="27"/>
        <v>N/A</v>
      </c>
      <c r="I185" s="12">
        <v>-4.78</v>
      </c>
      <c r="J185" s="12">
        <v>-3.32</v>
      </c>
      <c r="K185" s="41" t="s">
        <v>736</v>
      </c>
      <c r="L185" s="9" t="str">
        <f t="shared" si="28"/>
        <v>Yes</v>
      </c>
    </row>
    <row r="186" spans="1:12" x14ac:dyDescent="0.25">
      <c r="A186" s="2" t="s">
        <v>470</v>
      </c>
      <c r="B186" s="33" t="s">
        <v>213</v>
      </c>
      <c r="C186" s="8">
        <v>34.750130290999998</v>
      </c>
      <c r="D186" s="11" t="str">
        <f t="shared" si="25"/>
        <v>N/A</v>
      </c>
      <c r="E186" s="8">
        <v>36.967507232000003</v>
      </c>
      <c r="F186" s="11" t="str">
        <f t="shared" si="26"/>
        <v>N/A</v>
      </c>
      <c r="G186" s="8">
        <v>37.436652836999997</v>
      </c>
      <c r="H186" s="11" t="str">
        <f t="shared" si="27"/>
        <v>N/A</v>
      </c>
      <c r="I186" s="12">
        <v>6.3810000000000002</v>
      </c>
      <c r="J186" s="12">
        <v>1.2689999999999999</v>
      </c>
      <c r="K186" s="41" t="s">
        <v>736</v>
      </c>
      <c r="L186" s="9" t="str">
        <f t="shared" si="28"/>
        <v>Yes</v>
      </c>
    </row>
    <row r="187" spans="1:12" x14ac:dyDescent="0.25">
      <c r="A187" s="2" t="s">
        <v>116</v>
      </c>
      <c r="B187" s="33" t="s">
        <v>213</v>
      </c>
      <c r="C187" s="8">
        <v>55.154390110999998</v>
      </c>
      <c r="D187" s="11" t="str">
        <f t="shared" si="25"/>
        <v>N/A</v>
      </c>
      <c r="E187" s="8">
        <v>54.054883996999997</v>
      </c>
      <c r="F187" s="11" t="str">
        <f t="shared" si="26"/>
        <v>N/A</v>
      </c>
      <c r="G187" s="8">
        <v>54.062341766000003</v>
      </c>
      <c r="H187" s="11" t="str">
        <f t="shared" si="27"/>
        <v>N/A</v>
      </c>
      <c r="I187" s="12">
        <v>-1.99</v>
      </c>
      <c r="J187" s="12">
        <v>1.38E-2</v>
      </c>
      <c r="K187" s="41" t="s">
        <v>736</v>
      </c>
      <c r="L187" s="9" t="str">
        <f t="shared" si="28"/>
        <v>Yes</v>
      </c>
    </row>
    <row r="188" spans="1:12" x14ac:dyDescent="0.25">
      <c r="A188" s="2" t="s">
        <v>471</v>
      </c>
      <c r="B188" s="33" t="s">
        <v>213</v>
      </c>
      <c r="C188" s="8">
        <v>50.238663484</v>
      </c>
      <c r="D188" s="11" t="str">
        <f t="shared" si="25"/>
        <v>N/A</v>
      </c>
      <c r="E188" s="8">
        <v>46.33941094</v>
      </c>
      <c r="F188" s="11" t="str">
        <f t="shared" si="26"/>
        <v>N/A</v>
      </c>
      <c r="G188" s="8">
        <v>35.402355249999999</v>
      </c>
      <c r="H188" s="11" t="str">
        <f t="shared" si="27"/>
        <v>N/A</v>
      </c>
      <c r="I188" s="12">
        <v>-7.76</v>
      </c>
      <c r="J188" s="12">
        <v>-23.6</v>
      </c>
      <c r="K188" s="41" t="s">
        <v>736</v>
      </c>
      <c r="L188" s="9" t="str">
        <f t="shared" si="28"/>
        <v>Yes</v>
      </c>
    </row>
    <row r="189" spans="1:12" x14ac:dyDescent="0.25">
      <c r="A189" s="2" t="s">
        <v>472</v>
      </c>
      <c r="B189" s="33" t="s">
        <v>213</v>
      </c>
      <c r="C189" s="8">
        <v>75.899644613999996</v>
      </c>
      <c r="D189" s="11" t="str">
        <f t="shared" si="25"/>
        <v>N/A</v>
      </c>
      <c r="E189" s="8">
        <v>74.281744782999994</v>
      </c>
      <c r="F189" s="11" t="str">
        <f t="shared" si="26"/>
        <v>N/A</v>
      </c>
      <c r="G189" s="8">
        <v>70.063062424999998</v>
      </c>
      <c r="H189" s="11" t="str">
        <f t="shared" si="27"/>
        <v>N/A</v>
      </c>
      <c r="I189" s="12">
        <v>-2.13</v>
      </c>
      <c r="J189" s="12">
        <v>-5.68</v>
      </c>
      <c r="K189" s="41" t="s">
        <v>736</v>
      </c>
      <c r="L189" s="9" t="str">
        <f t="shared" si="28"/>
        <v>Yes</v>
      </c>
    </row>
    <row r="190" spans="1:12" x14ac:dyDescent="0.25">
      <c r="A190" s="2" t="s">
        <v>473</v>
      </c>
      <c r="B190" s="33" t="s">
        <v>213</v>
      </c>
      <c r="C190" s="8">
        <v>51.719535643</v>
      </c>
      <c r="D190" s="11" t="str">
        <f t="shared" si="25"/>
        <v>N/A</v>
      </c>
      <c r="E190" s="8">
        <v>49.967000544000001</v>
      </c>
      <c r="F190" s="11" t="str">
        <f t="shared" si="26"/>
        <v>N/A</v>
      </c>
      <c r="G190" s="8">
        <v>50.441073944000003</v>
      </c>
      <c r="H190" s="11" t="str">
        <f t="shared" si="27"/>
        <v>N/A</v>
      </c>
      <c r="I190" s="12">
        <v>-3.39</v>
      </c>
      <c r="J190" s="12">
        <v>0.94879999999999998</v>
      </c>
      <c r="K190" s="41" t="s">
        <v>736</v>
      </c>
      <c r="L190" s="9" t="str">
        <f t="shared" si="28"/>
        <v>Yes</v>
      </c>
    </row>
    <row r="191" spans="1:12" x14ac:dyDescent="0.25">
      <c r="A191" s="2" t="s">
        <v>474</v>
      </c>
      <c r="B191" s="33" t="s">
        <v>213</v>
      </c>
      <c r="C191" s="8">
        <v>51.157565580000004</v>
      </c>
      <c r="D191" s="11" t="str">
        <f t="shared" si="25"/>
        <v>N/A</v>
      </c>
      <c r="E191" s="8">
        <v>52.660135830999998</v>
      </c>
      <c r="F191" s="11" t="str">
        <f t="shared" si="26"/>
        <v>N/A</v>
      </c>
      <c r="G191" s="8">
        <v>55.865778341999999</v>
      </c>
      <c r="H191" s="11" t="str">
        <f t="shared" si="27"/>
        <v>N/A</v>
      </c>
      <c r="I191" s="12">
        <v>2.9369999999999998</v>
      </c>
      <c r="J191" s="12">
        <v>6.0869999999999997</v>
      </c>
      <c r="K191" s="41" t="s">
        <v>736</v>
      </c>
      <c r="L191" s="9" t="str">
        <f t="shared" si="28"/>
        <v>Yes</v>
      </c>
    </row>
    <row r="192" spans="1:12" x14ac:dyDescent="0.25">
      <c r="A192" s="2" t="s">
        <v>1353</v>
      </c>
      <c r="B192" s="33" t="s">
        <v>213</v>
      </c>
      <c r="C192" s="34">
        <v>9.3730585950999998</v>
      </c>
      <c r="D192" s="11" t="str">
        <f t="shared" si="25"/>
        <v>N/A</v>
      </c>
      <c r="E192" s="34">
        <v>8.3969617214000003</v>
      </c>
      <c r="F192" s="11" t="str">
        <f t="shared" si="26"/>
        <v>N/A</v>
      </c>
      <c r="G192" s="34">
        <v>7.0819565922000001</v>
      </c>
      <c r="H192" s="11" t="str">
        <f t="shared" si="27"/>
        <v>N/A</v>
      </c>
      <c r="I192" s="12">
        <v>-10.4</v>
      </c>
      <c r="J192" s="12">
        <v>-15.7</v>
      </c>
      <c r="K192" s="41" t="s">
        <v>736</v>
      </c>
      <c r="L192" s="9" t="str">
        <f t="shared" si="28"/>
        <v>Yes</v>
      </c>
    </row>
    <row r="193" spans="1:12" x14ac:dyDescent="0.25">
      <c r="A193" s="2" t="s">
        <v>1354</v>
      </c>
      <c r="B193" s="33" t="s">
        <v>213</v>
      </c>
      <c r="C193" s="34">
        <v>9.3082437276000007</v>
      </c>
      <c r="D193" s="11" t="str">
        <f t="shared" si="25"/>
        <v>N/A</v>
      </c>
      <c r="E193" s="34">
        <v>9.0531561461999992</v>
      </c>
      <c r="F193" s="11" t="str">
        <f t="shared" si="26"/>
        <v>N/A</v>
      </c>
      <c r="G193" s="34">
        <v>9.2862745098000001</v>
      </c>
      <c r="H193" s="11" t="str">
        <f t="shared" si="27"/>
        <v>N/A</v>
      </c>
      <c r="I193" s="12">
        <v>-2.74</v>
      </c>
      <c r="J193" s="12">
        <v>2.5750000000000002</v>
      </c>
      <c r="K193" s="41" t="s">
        <v>736</v>
      </c>
      <c r="L193" s="9" t="str">
        <f t="shared" si="28"/>
        <v>Yes</v>
      </c>
    </row>
    <row r="194" spans="1:12" x14ac:dyDescent="0.25">
      <c r="A194" s="2" t="s">
        <v>1355</v>
      </c>
      <c r="B194" s="33" t="s">
        <v>213</v>
      </c>
      <c r="C194" s="34">
        <v>15.922937443</v>
      </c>
      <c r="D194" s="11" t="str">
        <f t="shared" si="25"/>
        <v>N/A</v>
      </c>
      <c r="E194" s="34">
        <v>16.073223453000001</v>
      </c>
      <c r="F194" s="11" t="str">
        <f t="shared" si="26"/>
        <v>N/A</v>
      </c>
      <c r="G194" s="34">
        <v>15.098417068</v>
      </c>
      <c r="H194" s="11" t="str">
        <f t="shared" si="27"/>
        <v>N/A</v>
      </c>
      <c r="I194" s="12">
        <v>0.94379999999999997</v>
      </c>
      <c r="J194" s="12">
        <v>-6.06</v>
      </c>
      <c r="K194" s="41" t="s">
        <v>736</v>
      </c>
      <c r="L194" s="9" t="str">
        <f t="shared" si="28"/>
        <v>Yes</v>
      </c>
    </row>
    <row r="195" spans="1:12" x14ac:dyDescent="0.25">
      <c r="A195" s="2" t="s">
        <v>1356</v>
      </c>
      <c r="B195" s="33" t="s">
        <v>213</v>
      </c>
      <c r="C195" s="34">
        <v>5.7914697543000004</v>
      </c>
      <c r="D195" s="11" t="str">
        <f t="shared" si="25"/>
        <v>N/A</v>
      </c>
      <c r="E195" s="34">
        <v>4.5063249001000001</v>
      </c>
      <c r="F195" s="11" t="str">
        <f t="shared" si="26"/>
        <v>N/A</v>
      </c>
      <c r="G195" s="34">
        <v>3.7609689213999999</v>
      </c>
      <c r="H195" s="11" t="str">
        <f t="shared" si="27"/>
        <v>N/A</v>
      </c>
      <c r="I195" s="12">
        <v>-22.2</v>
      </c>
      <c r="J195" s="12">
        <v>-16.5</v>
      </c>
      <c r="K195" s="41" t="s">
        <v>736</v>
      </c>
      <c r="L195" s="9" t="str">
        <f t="shared" si="28"/>
        <v>Yes</v>
      </c>
    </row>
    <row r="196" spans="1:12" x14ac:dyDescent="0.25">
      <c r="A196" s="2" t="s">
        <v>1357</v>
      </c>
      <c r="B196" s="33" t="s">
        <v>213</v>
      </c>
      <c r="C196" s="34">
        <v>3.9848930744</v>
      </c>
      <c r="D196" s="11" t="str">
        <f t="shared" si="25"/>
        <v>N/A</v>
      </c>
      <c r="E196" s="34">
        <v>3.9544718737000002</v>
      </c>
      <c r="F196" s="11" t="str">
        <f t="shared" si="26"/>
        <v>N/A</v>
      </c>
      <c r="G196" s="34">
        <v>3.8621094667999998</v>
      </c>
      <c r="H196" s="11" t="str">
        <f t="shared" si="27"/>
        <v>N/A</v>
      </c>
      <c r="I196" s="12">
        <v>-0.76300000000000001</v>
      </c>
      <c r="J196" s="12">
        <v>-2.34</v>
      </c>
      <c r="K196" s="41" t="s">
        <v>736</v>
      </c>
      <c r="L196" s="9" t="str">
        <f t="shared" si="28"/>
        <v>Yes</v>
      </c>
    </row>
    <row r="197" spans="1:12" x14ac:dyDescent="0.25">
      <c r="A197" s="2" t="s">
        <v>1358</v>
      </c>
      <c r="B197" s="33" t="s">
        <v>213</v>
      </c>
      <c r="C197" s="34">
        <v>221.70043290000001</v>
      </c>
      <c r="D197" s="11" t="str">
        <f t="shared" si="25"/>
        <v>N/A</v>
      </c>
      <c r="E197" s="34">
        <v>218.39458500000001</v>
      </c>
      <c r="F197" s="11" t="str">
        <f t="shared" si="26"/>
        <v>N/A</v>
      </c>
      <c r="G197" s="34">
        <v>222.47183415999999</v>
      </c>
      <c r="H197" s="11" t="str">
        <f t="shared" si="27"/>
        <v>N/A</v>
      </c>
      <c r="I197" s="12">
        <v>-1.49</v>
      </c>
      <c r="J197" s="12">
        <v>1.867</v>
      </c>
      <c r="K197" s="41" t="s">
        <v>736</v>
      </c>
      <c r="L197" s="9" t="str">
        <f t="shared" si="28"/>
        <v>Yes</v>
      </c>
    </row>
    <row r="198" spans="1:12" x14ac:dyDescent="0.25">
      <c r="A198" s="2" t="s">
        <v>1359</v>
      </c>
      <c r="B198" s="33" t="s">
        <v>213</v>
      </c>
      <c r="C198" s="34">
        <v>197.60946745999999</v>
      </c>
      <c r="D198" s="11" t="str">
        <f t="shared" si="25"/>
        <v>N/A</v>
      </c>
      <c r="E198" s="34">
        <v>194.78716216000001</v>
      </c>
      <c r="F198" s="11" t="str">
        <f t="shared" si="26"/>
        <v>N/A</v>
      </c>
      <c r="G198" s="34">
        <v>191.20446097000001</v>
      </c>
      <c r="H198" s="11" t="str">
        <f t="shared" si="27"/>
        <v>N/A</v>
      </c>
      <c r="I198" s="12">
        <v>-1.43</v>
      </c>
      <c r="J198" s="12">
        <v>-1.84</v>
      </c>
      <c r="K198" s="41" t="s">
        <v>736</v>
      </c>
      <c r="L198" s="9" t="str">
        <f t="shared" si="28"/>
        <v>Yes</v>
      </c>
    </row>
    <row r="199" spans="1:12" x14ac:dyDescent="0.25">
      <c r="A199" s="2" t="s">
        <v>1360</v>
      </c>
      <c r="B199" s="33" t="s">
        <v>213</v>
      </c>
      <c r="C199" s="34">
        <v>227.00102093000001</v>
      </c>
      <c r="D199" s="11" t="str">
        <f t="shared" si="25"/>
        <v>N/A</v>
      </c>
      <c r="E199" s="34">
        <v>223.69623516999999</v>
      </c>
      <c r="F199" s="11" t="str">
        <f t="shared" si="26"/>
        <v>N/A</v>
      </c>
      <c r="G199" s="34">
        <v>228.49948187000001</v>
      </c>
      <c r="H199" s="11" t="str">
        <f t="shared" si="27"/>
        <v>N/A</v>
      </c>
      <c r="I199" s="12">
        <v>-1.46</v>
      </c>
      <c r="J199" s="12">
        <v>2.1469999999999998</v>
      </c>
      <c r="K199" s="41" t="s">
        <v>736</v>
      </c>
      <c r="L199" s="9" t="str">
        <f t="shared" si="28"/>
        <v>Yes</v>
      </c>
    </row>
    <row r="200" spans="1:12" x14ac:dyDescent="0.25">
      <c r="A200" s="2" t="s">
        <v>1361</v>
      </c>
      <c r="B200" s="33" t="s">
        <v>213</v>
      </c>
      <c r="C200" s="34">
        <v>50.333333332999999</v>
      </c>
      <c r="D200" s="11" t="str">
        <f t="shared" si="25"/>
        <v>N/A</v>
      </c>
      <c r="E200" s="34">
        <v>116</v>
      </c>
      <c r="F200" s="11" t="str">
        <f t="shared" si="26"/>
        <v>N/A</v>
      </c>
      <c r="G200" s="34" t="s">
        <v>1744</v>
      </c>
      <c r="H200" s="11" t="str">
        <f t="shared" si="27"/>
        <v>N/A</v>
      </c>
      <c r="I200" s="12">
        <v>130.5</v>
      </c>
      <c r="J200" s="12" t="s">
        <v>1744</v>
      </c>
      <c r="K200" s="41" t="s">
        <v>736</v>
      </c>
      <c r="L200" s="9" t="str">
        <f t="shared" si="28"/>
        <v>N/A</v>
      </c>
    </row>
    <row r="201" spans="1:12" x14ac:dyDescent="0.25">
      <c r="A201" s="2" t="s">
        <v>1362</v>
      </c>
      <c r="B201" s="33" t="s">
        <v>213</v>
      </c>
      <c r="C201" s="34">
        <v>49</v>
      </c>
      <c r="D201" s="11" t="str">
        <f t="shared" si="25"/>
        <v>N/A</v>
      </c>
      <c r="E201" s="34">
        <v>30.764705882000001</v>
      </c>
      <c r="F201" s="11" t="str">
        <f t="shared" si="26"/>
        <v>N/A</v>
      </c>
      <c r="G201" s="34">
        <v>61.35</v>
      </c>
      <c r="H201" s="11" t="str">
        <f t="shared" si="27"/>
        <v>N/A</v>
      </c>
      <c r="I201" s="12">
        <v>-37.200000000000003</v>
      </c>
      <c r="J201" s="12">
        <v>99.42</v>
      </c>
      <c r="K201" s="41" t="s">
        <v>736</v>
      </c>
      <c r="L201" s="9" t="str">
        <f t="shared" si="28"/>
        <v>No</v>
      </c>
    </row>
    <row r="202" spans="1:12" x14ac:dyDescent="0.25">
      <c r="A202" s="2" t="s">
        <v>28</v>
      </c>
      <c r="B202" s="33" t="s">
        <v>213</v>
      </c>
      <c r="C202" s="8">
        <v>0.75334614769999997</v>
      </c>
      <c r="D202" s="11" t="str">
        <f t="shared" si="25"/>
        <v>N/A</v>
      </c>
      <c r="E202" s="8">
        <v>0.86343306769999995</v>
      </c>
      <c r="F202" s="11" t="str">
        <f t="shared" si="26"/>
        <v>N/A</v>
      </c>
      <c r="G202" s="8">
        <v>0.98393858990000005</v>
      </c>
      <c r="H202" s="11" t="str">
        <f t="shared" si="27"/>
        <v>N/A</v>
      </c>
      <c r="I202" s="12">
        <v>14.61</v>
      </c>
      <c r="J202" s="12">
        <v>13.96</v>
      </c>
      <c r="K202" s="41" t="s">
        <v>736</v>
      </c>
      <c r="L202" s="9" t="str">
        <f t="shared" si="28"/>
        <v>Yes</v>
      </c>
    </row>
    <row r="203" spans="1:12" x14ac:dyDescent="0.25">
      <c r="A203" s="2" t="s">
        <v>123</v>
      </c>
      <c r="B203" s="33" t="s">
        <v>213</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25</v>
      </c>
      <c r="J203" s="12">
        <v>-80</v>
      </c>
      <c r="K203" s="14" t="s">
        <v>213</v>
      </c>
      <c r="L203" s="9" t="str">
        <f t="shared" ref="L203:L213" si="32">IF(J203="Div by 0", "N/A", IF(K203="N/A","N/A", IF(J203&gt;VALUE(MID(K203,1,2)), "No", IF(J203&lt;-1*VALUE(MID(K203,1,2)), "No", "Yes"))))</f>
        <v>N/A</v>
      </c>
    </row>
    <row r="204" spans="1:12" x14ac:dyDescent="0.25">
      <c r="A204" s="2" t="s">
        <v>124</v>
      </c>
      <c r="B204" s="33" t="s">
        <v>213</v>
      </c>
      <c r="C204" s="34">
        <v>39</v>
      </c>
      <c r="D204" s="11" t="str">
        <f t="shared" si="29"/>
        <v>N/A</v>
      </c>
      <c r="E204" s="34">
        <v>36</v>
      </c>
      <c r="F204" s="11" t="str">
        <f t="shared" si="30"/>
        <v>N/A</v>
      </c>
      <c r="G204" s="34">
        <v>11</v>
      </c>
      <c r="H204" s="11" t="str">
        <f t="shared" si="31"/>
        <v>N/A</v>
      </c>
      <c r="I204" s="12">
        <v>-7.69</v>
      </c>
      <c r="J204" s="12">
        <v>-83.3</v>
      </c>
      <c r="K204" s="14" t="s">
        <v>213</v>
      </c>
      <c r="L204" s="9" t="str">
        <f t="shared" si="32"/>
        <v>N/A</v>
      </c>
    </row>
    <row r="205" spans="1:12" ht="25" x14ac:dyDescent="0.25">
      <c r="A205" s="2" t="s">
        <v>1610</v>
      </c>
      <c r="B205" s="33" t="s">
        <v>213</v>
      </c>
      <c r="C205" s="34">
        <v>25</v>
      </c>
      <c r="D205" s="11" t="str">
        <f t="shared" si="29"/>
        <v>N/A</v>
      </c>
      <c r="E205" s="34">
        <v>24</v>
      </c>
      <c r="F205" s="11" t="str">
        <f t="shared" si="30"/>
        <v>N/A</v>
      </c>
      <c r="G205" s="34">
        <v>11</v>
      </c>
      <c r="H205" s="11" t="str">
        <f t="shared" si="31"/>
        <v>N/A</v>
      </c>
      <c r="I205" s="12">
        <v>-4</v>
      </c>
      <c r="J205" s="12">
        <v>-83.3</v>
      </c>
      <c r="K205" s="14" t="s">
        <v>213</v>
      </c>
      <c r="L205" s="9" t="str">
        <f t="shared" si="32"/>
        <v>N/A</v>
      </c>
    </row>
    <row r="206" spans="1:12" ht="25" x14ac:dyDescent="0.25">
      <c r="A206" s="2" t="s">
        <v>1363</v>
      </c>
      <c r="B206" s="33" t="s">
        <v>213</v>
      </c>
      <c r="C206" s="34">
        <v>11</v>
      </c>
      <c r="D206" s="11" t="str">
        <f t="shared" si="29"/>
        <v>N/A</v>
      </c>
      <c r="E206" s="34">
        <v>11</v>
      </c>
      <c r="F206" s="11" t="str">
        <f t="shared" si="30"/>
        <v>N/A</v>
      </c>
      <c r="G206" s="34">
        <v>11</v>
      </c>
      <c r="H206" s="11" t="str">
        <f t="shared" si="31"/>
        <v>N/A</v>
      </c>
      <c r="I206" s="12">
        <v>25</v>
      </c>
      <c r="J206" s="12">
        <v>-40</v>
      </c>
      <c r="K206" s="14" t="s">
        <v>213</v>
      </c>
      <c r="L206" s="9" t="str">
        <f t="shared" si="32"/>
        <v>N/A</v>
      </c>
    </row>
    <row r="207" spans="1:12" x14ac:dyDescent="0.25">
      <c r="A207" s="2" t="s">
        <v>1611</v>
      </c>
      <c r="B207" s="33" t="s">
        <v>213</v>
      </c>
      <c r="C207" s="34">
        <v>44</v>
      </c>
      <c r="D207" s="11" t="str">
        <f t="shared" si="29"/>
        <v>N/A</v>
      </c>
      <c r="E207" s="34">
        <v>37</v>
      </c>
      <c r="F207" s="11" t="str">
        <f t="shared" si="30"/>
        <v>N/A</v>
      </c>
      <c r="G207" s="34">
        <v>11</v>
      </c>
      <c r="H207" s="11" t="str">
        <f t="shared" si="31"/>
        <v>N/A</v>
      </c>
      <c r="I207" s="12">
        <v>-15.9</v>
      </c>
      <c r="J207" s="12">
        <v>-83.8</v>
      </c>
      <c r="K207" s="14" t="s">
        <v>213</v>
      </c>
      <c r="L207" s="9" t="str">
        <f t="shared" si="32"/>
        <v>N/A</v>
      </c>
    </row>
    <row r="208" spans="1:12" x14ac:dyDescent="0.25">
      <c r="A208" s="2" t="s">
        <v>1612</v>
      </c>
      <c r="B208" s="33" t="s">
        <v>213</v>
      </c>
      <c r="C208" s="34">
        <v>24</v>
      </c>
      <c r="D208" s="11" t="str">
        <f t="shared" si="29"/>
        <v>N/A</v>
      </c>
      <c r="E208" s="34">
        <v>22</v>
      </c>
      <c r="F208" s="11" t="str">
        <f t="shared" si="30"/>
        <v>N/A</v>
      </c>
      <c r="G208" s="34">
        <v>11</v>
      </c>
      <c r="H208" s="11" t="str">
        <f t="shared" si="31"/>
        <v>N/A</v>
      </c>
      <c r="I208" s="12">
        <v>-8.33</v>
      </c>
      <c r="J208" s="12">
        <v>-54.5</v>
      </c>
      <c r="K208" s="14" t="s">
        <v>213</v>
      </c>
      <c r="L208" s="9" t="str">
        <f t="shared" si="32"/>
        <v>N/A</v>
      </c>
    </row>
    <row r="209" spans="1:12" x14ac:dyDescent="0.25">
      <c r="A209" s="2" t="s">
        <v>125</v>
      </c>
      <c r="B209" s="33" t="s">
        <v>213</v>
      </c>
      <c r="C209" s="43">
        <v>7467155</v>
      </c>
      <c r="D209" s="11" t="str">
        <f t="shared" si="29"/>
        <v>N/A</v>
      </c>
      <c r="E209" s="43">
        <v>5435532</v>
      </c>
      <c r="F209" s="11" t="str">
        <f t="shared" si="30"/>
        <v>N/A</v>
      </c>
      <c r="G209" s="43">
        <v>3605172</v>
      </c>
      <c r="H209" s="11" t="str">
        <f t="shared" si="31"/>
        <v>N/A</v>
      </c>
      <c r="I209" s="12">
        <v>-27.2</v>
      </c>
      <c r="J209" s="12">
        <v>-33.700000000000003</v>
      </c>
      <c r="K209" s="14" t="s">
        <v>213</v>
      </c>
      <c r="L209" s="9" t="str">
        <f t="shared" si="32"/>
        <v>N/A</v>
      </c>
    </row>
    <row r="210" spans="1:12" x14ac:dyDescent="0.25">
      <c r="A210" s="42" t="s">
        <v>1607</v>
      </c>
      <c r="B210" s="33" t="s">
        <v>213</v>
      </c>
      <c r="C210" s="43">
        <v>1417523</v>
      </c>
      <c r="D210" s="11" t="str">
        <f t="shared" si="29"/>
        <v>N/A</v>
      </c>
      <c r="E210" s="43">
        <v>1938488</v>
      </c>
      <c r="F210" s="11" t="str">
        <f t="shared" si="30"/>
        <v>N/A</v>
      </c>
      <c r="G210" s="43">
        <v>3578152</v>
      </c>
      <c r="H210" s="11" t="str">
        <f t="shared" si="31"/>
        <v>N/A</v>
      </c>
      <c r="I210" s="12">
        <v>36.75</v>
      </c>
      <c r="J210" s="12">
        <v>84.58</v>
      </c>
      <c r="K210" s="14" t="s">
        <v>213</v>
      </c>
      <c r="L210" s="9" t="str">
        <f t="shared" si="32"/>
        <v>N/A</v>
      </c>
    </row>
    <row r="211" spans="1:12" x14ac:dyDescent="0.25">
      <c r="A211" s="42" t="s">
        <v>1364</v>
      </c>
      <c r="B211" s="33" t="s">
        <v>213</v>
      </c>
      <c r="C211" s="43">
        <v>346750</v>
      </c>
      <c r="D211" s="11" t="str">
        <f t="shared" si="29"/>
        <v>N/A</v>
      </c>
      <c r="E211" s="43">
        <v>347700</v>
      </c>
      <c r="F211" s="11" t="str">
        <f t="shared" si="30"/>
        <v>N/A</v>
      </c>
      <c r="G211" s="43">
        <v>346750</v>
      </c>
      <c r="H211" s="11" t="str">
        <f t="shared" si="31"/>
        <v>N/A</v>
      </c>
      <c r="I211" s="12">
        <v>0.27400000000000002</v>
      </c>
      <c r="J211" s="12">
        <v>-0.27300000000000002</v>
      </c>
      <c r="K211" s="14" t="s">
        <v>213</v>
      </c>
      <c r="L211" s="9" t="str">
        <f t="shared" si="32"/>
        <v>N/A</v>
      </c>
    </row>
    <row r="212" spans="1:12" x14ac:dyDescent="0.25">
      <c r="A212" s="42" t="s">
        <v>1601</v>
      </c>
      <c r="B212" s="33" t="s">
        <v>213</v>
      </c>
      <c r="C212" s="43">
        <v>7422541</v>
      </c>
      <c r="D212" s="11" t="str">
        <f t="shared" si="29"/>
        <v>N/A</v>
      </c>
      <c r="E212" s="43">
        <v>5375694</v>
      </c>
      <c r="F212" s="11" t="str">
        <f t="shared" si="30"/>
        <v>N/A</v>
      </c>
      <c r="G212" s="43">
        <v>418976</v>
      </c>
      <c r="H212" s="11" t="str">
        <f t="shared" si="31"/>
        <v>N/A</v>
      </c>
      <c r="I212" s="12">
        <v>-27.6</v>
      </c>
      <c r="J212" s="12">
        <v>-92.2</v>
      </c>
      <c r="K212" s="14" t="s">
        <v>213</v>
      </c>
      <c r="L212" s="9" t="str">
        <f t="shared" si="32"/>
        <v>N/A</v>
      </c>
    </row>
    <row r="213" spans="1:12" x14ac:dyDescent="0.25">
      <c r="A213" s="42" t="s">
        <v>1602</v>
      </c>
      <c r="B213" s="33" t="s">
        <v>213</v>
      </c>
      <c r="C213" s="43">
        <v>315474</v>
      </c>
      <c r="D213" s="11" t="str">
        <f t="shared" si="29"/>
        <v>N/A</v>
      </c>
      <c r="E213" s="43">
        <v>292492</v>
      </c>
      <c r="F213" s="11" t="str">
        <f t="shared" si="30"/>
        <v>N/A</v>
      </c>
      <c r="G213" s="43">
        <v>926066</v>
      </c>
      <c r="H213" s="11" t="str">
        <f t="shared" si="31"/>
        <v>N/A</v>
      </c>
      <c r="I213" s="12">
        <v>-7.28</v>
      </c>
      <c r="J213" s="12">
        <v>216.6</v>
      </c>
      <c r="K213" s="14" t="s">
        <v>213</v>
      </c>
      <c r="L213" s="9" t="str">
        <f t="shared" si="32"/>
        <v>N/A</v>
      </c>
    </row>
    <row r="214" spans="1:12" ht="25" x14ac:dyDescent="0.25">
      <c r="A214" s="2" t="s">
        <v>1365</v>
      </c>
      <c r="B214" s="33" t="s">
        <v>213</v>
      </c>
      <c r="C214" s="43">
        <v>344406</v>
      </c>
      <c r="D214" s="11" t="str">
        <f t="shared" ref="D214:D228" si="33">IF($B214="N/A","N/A",IF(C214&gt;10,"No",IF(C214&lt;-10,"No","Yes")))</f>
        <v>N/A</v>
      </c>
      <c r="E214" s="43">
        <v>322686</v>
      </c>
      <c r="F214" s="11" t="str">
        <f t="shared" ref="F214:F228" si="34">IF($B214="N/A","N/A",IF(E214&gt;10,"No",IF(E214&lt;-10,"No","Yes")))</f>
        <v>N/A</v>
      </c>
      <c r="G214" s="43">
        <v>249306</v>
      </c>
      <c r="H214" s="11" t="str">
        <f t="shared" ref="H214:H228" si="35">IF($B214="N/A","N/A",IF(G214&gt;10,"No",IF(G214&lt;-10,"No","Yes")))</f>
        <v>N/A</v>
      </c>
      <c r="I214" s="12">
        <v>-6.31</v>
      </c>
      <c r="J214" s="12">
        <v>-22.7</v>
      </c>
      <c r="K214" s="41" t="s">
        <v>736</v>
      </c>
      <c r="L214" s="9" t="str">
        <f t="shared" ref="L214:L228" si="36">IF(J214="Div by 0", "N/A", IF(K214="N/A","N/A", IF(J214&gt;VALUE(MID(K214,1,2)), "No", IF(J214&lt;-1*VALUE(MID(K214,1,2)), "No", "Yes"))))</f>
        <v>Yes</v>
      </c>
    </row>
    <row r="215" spans="1:12" x14ac:dyDescent="0.25">
      <c r="A215" s="4" t="s">
        <v>647</v>
      </c>
      <c r="B215" s="33" t="s">
        <v>213</v>
      </c>
      <c r="C215" s="34">
        <v>4272</v>
      </c>
      <c r="D215" s="11" t="str">
        <f t="shared" si="33"/>
        <v>N/A</v>
      </c>
      <c r="E215" s="34">
        <v>2949</v>
      </c>
      <c r="F215" s="11" t="str">
        <f t="shared" si="34"/>
        <v>N/A</v>
      </c>
      <c r="G215" s="34">
        <v>2307</v>
      </c>
      <c r="H215" s="11" t="str">
        <f t="shared" si="35"/>
        <v>N/A</v>
      </c>
      <c r="I215" s="12">
        <v>-31</v>
      </c>
      <c r="J215" s="12">
        <v>-21.8</v>
      </c>
      <c r="K215" s="41" t="s">
        <v>736</v>
      </c>
      <c r="L215" s="9" t="str">
        <f t="shared" si="36"/>
        <v>Yes</v>
      </c>
    </row>
    <row r="216" spans="1:12" x14ac:dyDescent="0.25">
      <c r="A216" s="4" t="s">
        <v>1366</v>
      </c>
      <c r="B216" s="33" t="s">
        <v>213</v>
      </c>
      <c r="C216" s="43">
        <v>80.619382021999996</v>
      </c>
      <c r="D216" s="11" t="str">
        <f t="shared" si="33"/>
        <v>N/A</v>
      </c>
      <c r="E216" s="43">
        <v>109.42217701</v>
      </c>
      <c r="F216" s="11" t="str">
        <f t="shared" si="34"/>
        <v>N/A</v>
      </c>
      <c r="G216" s="43">
        <v>108.06501951</v>
      </c>
      <c r="H216" s="11" t="str">
        <f t="shared" si="35"/>
        <v>N/A</v>
      </c>
      <c r="I216" s="12">
        <v>35.729999999999997</v>
      </c>
      <c r="J216" s="12">
        <v>-1.24</v>
      </c>
      <c r="K216" s="41" t="s">
        <v>736</v>
      </c>
      <c r="L216" s="9" t="str">
        <f t="shared" si="36"/>
        <v>Yes</v>
      </c>
    </row>
    <row r="217" spans="1:12" ht="25" x14ac:dyDescent="0.25">
      <c r="A217" s="2" t="s">
        <v>1367</v>
      </c>
      <c r="B217" s="33" t="s">
        <v>213</v>
      </c>
      <c r="C217" s="43">
        <v>1387690</v>
      </c>
      <c r="D217" s="11" t="str">
        <f t="shared" si="33"/>
        <v>N/A</v>
      </c>
      <c r="E217" s="43">
        <v>1117426</v>
      </c>
      <c r="F217" s="11" t="str">
        <f t="shared" si="34"/>
        <v>N/A</v>
      </c>
      <c r="G217" s="43">
        <v>904098</v>
      </c>
      <c r="H217" s="11" t="str">
        <f t="shared" si="35"/>
        <v>N/A</v>
      </c>
      <c r="I217" s="12">
        <v>-19.5</v>
      </c>
      <c r="J217" s="12">
        <v>-19.100000000000001</v>
      </c>
      <c r="K217" s="41" t="s">
        <v>736</v>
      </c>
      <c r="L217" s="9" t="str">
        <f t="shared" si="36"/>
        <v>Yes</v>
      </c>
    </row>
    <row r="218" spans="1:12" x14ac:dyDescent="0.25">
      <c r="A218" s="4" t="s">
        <v>514</v>
      </c>
      <c r="B218" s="33" t="s">
        <v>213</v>
      </c>
      <c r="C218" s="34">
        <v>11796</v>
      </c>
      <c r="D218" s="11" t="str">
        <f t="shared" si="33"/>
        <v>N/A</v>
      </c>
      <c r="E218" s="34">
        <v>10444</v>
      </c>
      <c r="F218" s="11" t="str">
        <f t="shared" si="34"/>
        <v>N/A</v>
      </c>
      <c r="G218" s="34">
        <v>8998</v>
      </c>
      <c r="H218" s="11" t="str">
        <f t="shared" si="35"/>
        <v>N/A</v>
      </c>
      <c r="I218" s="12">
        <v>-11.5</v>
      </c>
      <c r="J218" s="12">
        <v>-13.8</v>
      </c>
      <c r="K218" s="41" t="s">
        <v>736</v>
      </c>
      <c r="L218" s="9" t="str">
        <f t="shared" si="36"/>
        <v>Yes</v>
      </c>
    </row>
    <row r="219" spans="1:12" x14ac:dyDescent="0.25">
      <c r="A219" s="2" t="s">
        <v>1368</v>
      </c>
      <c r="B219" s="33" t="s">
        <v>213</v>
      </c>
      <c r="C219" s="43">
        <v>117.64072566999999</v>
      </c>
      <c r="D219" s="11" t="str">
        <f t="shared" si="33"/>
        <v>N/A</v>
      </c>
      <c r="E219" s="43">
        <v>106.99214859999999</v>
      </c>
      <c r="F219" s="11" t="str">
        <f t="shared" si="34"/>
        <v>N/A</v>
      </c>
      <c r="G219" s="43">
        <v>100.4776617</v>
      </c>
      <c r="H219" s="11" t="str">
        <f t="shared" si="35"/>
        <v>N/A</v>
      </c>
      <c r="I219" s="12">
        <v>-9.0500000000000007</v>
      </c>
      <c r="J219" s="12">
        <v>-6.09</v>
      </c>
      <c r="K219" s="41" t="s">
        <v>736</v>
      </c>
      <c r="L219" s="9" t="str">
        <f t="shared" si="36"/>
        <v>Yes</v>
      </c>
    </row>
    <row r="220" spans="1:12" ht="25" x14ac:dyDescent="0.25">
      <c r="A220" s="2" t="s">
        <v>1369</v>
      </c>
      <c r="B220" s="33" t="s">
        <v>213</v>
      </c>
      <c r="C220" s="43">
        <v>1766592</v>
      </c>
      <c r="D220" s="11" t="str">
        <f t="shared" si="33"/>
        <v>N/A</v>
      </c>
      <c r="E220" s="43">
        <v>1638444</v>
      </c>
      <c r="F220" s="11" t="str">
        <f t="shared" si="34"/>
        <v>N/A</v>
      </c>
      <c r="G220" s="43">
        <v>1317844</v>
      </c>
      <c r="H220" s="11" t="str">
        <f t="shared" si="35"/>
        <v>N/A</v>
      </c>
      <c r="I220" s="12">
        <v>-7.25</v>
      </c>
      <c r="J220" s="12">
        <v>-19.600000000000001</v>
      </c>
      <c r="K220" s="41" t="s">
        <v>736</v>
      </c>
      <c r="L220" s="9" t="str">
        <f t="shared" si="36"/>
        <v>Yes</v>
      </c>
    </row>
    <row r="221" spans="1:12" x14ac:dyDescent="0.25">
      <c r="A221" s="4" t="s">
        <v>515</v>
      </c>
      <c r="B221" s="33" t="s">
        <v>213</v>
      </c>
      <c r="C221" s="34">
        <v>15804</v>
      </c>
      <c r="D221" s="11" t="str">
        <f t="shared" si="33"/>
        <v>N/A</v>
      </c>
      <c r="E221" s="34">
        <v>14538</v>
      </c>
      <c r="F221" s="11" t="str">
        <f t="shared" si="34"/>
        <v>N/A</v>
      </c>
      <c r="G221" s="34">
        <v>11360</v>
      </c>
      <c r="H221" s="11" t="str">
        <f t="shared" si="35"/>
        <v>N/A</v>
      </c>
      <c r="I221" s="12">
        <v>-8.01</v>
      </c>
      <c r="J221" s="12">
        <v>-21.9</v>
      </c>
      <c r="K221" s="41" t="s">
        <v>736</v>
      </c>
      <c r="L221" s="9" t="str">
        <f t="shared" si="36"/>
        <v>Yes</v>
      </c>
    </row>
    <row r="222" spans="1:12" ht="25" x14ac:dyDescent="0.25">
      <c r="A222" s="2" t="s">
        <v>1370</v>
      </c>
      <c r="B222" s="33" t="s">
        <v>213</v>
      </c>
      <c r="C222" s="43">
        <v>111.78132118000001</v>
      </c>
      <c r="D222" s="11" t="str">
        <f t="shared" si="33"/>
        <v>N/A</v>
      </c>
      <c r="E222" s="43">
        <v>112.70078415</v>
      </c>
      <c r="F222" s="11" t="str">
        <f t="shared" si="34"/>
        <v>N/A</v>
      </c>
      <c r="G222" s="43">
        <v>116.00739437</v>
      </c>
      <c r="H222" s="11" t="str">
        <f t="shared" si="35"/>
        <v>N/A</v>
      </c>
      <c r="I222" s="12">
        <v>0.8226</v>
      </c>
      <c r="J222" s="12">
        <v>2.9340000000000002</v>
      </c>
      <c r="K222" s="41" t="s">
        <v>736</v>
      </c>
      <c r="L222" s="9" t="str">
        <f t="shared" si="36"/>
        <v>Yes</v>
      </c>
    </row>
    <row r="223" spans="1:12" ht="25" x14ac:dyDescent="0.25">
      <c r="A223" s="2" t="s">
        <v>1371</v>
      </c>
      <c r="B223" s="33" t="s">
        <v>213</v>
      </c>
      <c r="C223" s="43">
        <v>274612</v>
      </c>
      <c r="D223" s="11" t="str">
        <f t="shared" si="33"/>
        <v>N/A</v>
      </c>
      <c r="E223" s="43">
        <v>316634</v>
      </c>
      <c r="F223" s="11" t="str">
        <f t="shared" si="34"/>
        <v>N/A</v>
      </c>
      <c r="G223" s="43">
        <v>312166</v>
      </c>
      <c r="H223" s="11" t="str">
        <f t="shared" si="35"/>
        <v>N/A</v>
      </c>
      <c r="I223" s="12">
        <v>15.3</v>
      </c>
      <c r="J223" s="12">
        <v>-1.41</v>
      </c>
      <c r="K223" s="41" t="s">
        <v>736</v>
      </c>
      <c r="L223" s="9" t="str">
        <f t="shared" si="36"/>
        <v>Yes</v>
      </c>
    </row>
    <row r="224" spans="1:12" x14ac:dyDescent="0.25">
      <c r="A224" s="2" t="s">
        <v>516</v>
      </c>
      <c r="B224" s="33" t="s">
        <v>213</v>
      </c>
      <c r="C224" s="34">
        <v>2006</v>
      </c>
      <c r="D224" s="11" t="str">
        <f t="shared" si="33"/>
        <v>N/A</v>
      </c>
      <c r="E224" s="34">
        <v>2015</v>
      </c>
      <c r="F224" s="11" t="str">
        <f t="shared" si="34"/>
        <v>N/A</v>
      </c>
      <c r="G224" s="34">
        <v>2076</v>
      </c>
      <c r="H224" s="11" t="str">
        <f t="shared" si="35"/>
        <v>N/A</v>
      </c>
      <c r="I224" s="12">
        <v>0.44869999999999999</v>
      </c>
      <c r="J224" s="12">
        <v>3.0270000000000001</v>
      </c>
      <c r="K224" s="41" t="s">
        <v>736</v>
      </c>
      <c r="L224" s="9" t="str">
        <f t="shared" si="36"/>
        <v>Yes</v>
      </c>
    </row>
    <row r="225" spans="1:12" x14ac:dyDescent="0.25">
      <c r="A225" s="2" t="s">
        <v>1372</v>
      </c>
      <c r="B225" s="33" t="s">
        <v>213</v>
      </c>
      <c r="C225" s="43">
        <v>136.89531406</v>
      </c>
      <c r="D225" s="11" t="str">
        <f t="shared" si="33"/>
        <v>N/A</v>
      </c>
      <c r="E225" s="43">
        <v>157.13846154000001</v>
      </c>
      <c r="F225" s="11" t="str">
        <f t="shared" si="34"/>
        <v>N/A</v>
      </c>
      <c r="G225" s="43">
        <v>150.36897880999999</v>
      </c>
      <c r="H225" s="11" t="str">
        <f t="shared" si="35"/>
        <v>N/A</v>
      </c>
      <c r="I225" s="12">
        <v>14.79</v>
      </c>
      <c r="J225" s="12">
        <v>-4.3099999999999996</v>
      </c>
      <c r="K225" s="41" t="s">
        <v>736</v>
      </c>
      <c r="L225" s="9" t="str">
        <f t="shared" si="36"/>
        <v>Yes</v>
      </c>
    </row>
    <row r="226" spans="1:12" ht="25" x14ac:dyDescent="0.25">
      <c r="A226" s="2" t="s">
        <v>1373</v>
      </c>
      <c r="B226" s="33" t="s">
        <v>213</v>
      </c>
      <c r="C226" s="43">
        <v>58022557</v>
      </c>
      <c r="D226" s="11" t="str">
        <f t="shared" si="33"/>
        <v>N/A</v>
      </c>
      <c r="E226" s="43">
        <v>55462066</v>
      </c>
      <c r="F226" s="11" t="str">
        <f t="shared" si="34"/>
        <v>N/A</v>
      </c>
      <c r="G226" s="43">
        <v>43340662</v>
      </c>
      <c r="H226" s="11" t="str">
        <f t="shared" si="35"/>
        <v>N/A</v>
      </c>
      <c r="I226" s="12">
        <v>-4.41</v>
      </c>
      <c r="J226" s="12">
        <v>-21.9</v>
      </c>
      <c r="K226" s="41" t="s">
        <v>736</v>
      </c>
      <c r="L226" s="9" t="str">
        <f t="shared" si="36"/>
        <v>Yes</v>
      </c>
    </row>
    <row r="227" spans="1:12" ht="25" x14ac:dyDescent="0.25">
      <c r="A227" s="2" t="s">
        <v>517</v>
      </c>
      <c r="B227" s="33" t="s">
        <v>213</v>
      </c>
      <c r="C227" s="34">
        <v>1696</v>
      </c>
      <c r="D227" s="11" t="str">
        <f t="shared" si="33"/>
        <v>N/A</v>
      </c>
      <c r="E227" s="34">
        <v>1627</v>
      </c>
      <c r="F227" s="11" t="str">
        <f t="shared" si="34"/>
        <v>N/A</v>
      </c>
      <c r="G227" s="34">
        <v>1410</v>
      </c>
      <c r="H227" s="11" t="str">
        <f t="shared" si="35"/>
        <v>N/A</v>
      </c>
      <c r="I227" s="12">
        <v>-4.07</v>
      </c>
      <c r="J227" s="12">
        <v>-13.3</v>
      </c>
      <c r="K227" s="41" t="s">
        <v>736</v>
      </c>
      <c r="L227" s="9" t="str">
        <f t="shared" si="36"/>
        <v>Yes</v>
      </c>
    </row>
    <row r="228" spans="1:12" ht="25" x14ac:dyDescent="0.25">
      <c r="A228" s="2" t="s">
        <v>1374</v>
      </c>
      <c r="B228" s="33" t="s">
        <v>213</v>
      </c>
      <c r="C228" s="43">
        <v>34211.413325000001</v>
      </c>
      <c r="D228" s="11" t="str">
        <f t="shared" si="33"/>
        <v>N/A</v>
      </c>
      <c r="E228" s="43">
        <v>34088.547018999998</v>
      </c>
      <c r="F228" s="11" t="str">
        <f t="shared" si="34"/>
        <v>N/A</v>
      </c>
      <c r="G228" s="43">
        <v>30738.058155999999</v>
      </c>
      <c r="H228" s="11" t="str">
        <f t="shared" si="35"/>
        <v>N/A</v>
      </c>
      <c r="I228" s="12">
        <v>-0.35899999999999999</v>
      </c>
      <c r="J228" s="12">
        <v>-9.83</v>
      </c>
      <c r="K228" s="41" t="s">
        <v>736</v>
      </c>
      <c r="L228" s="9" t="str">
        <f t="shared" si="36"/>
        <v>Yes</v>
      </c>
    </row>
    <row r="229" spans="1:12" x14ac:dyDescent="0.25">
      <c r="A229" s="2" t="s">
        <v>1375</v>
      </c>
      <c r="B229" s="33" t="s">
        <v>213</v>
      </c>
      <c r="C229" s="14">
        <v>104236994</v>
      </c>
      <c r="D229" s="11" t="str">
        <f t="shared" ref="D229:D252" si="37">IF($B229="N/A","N/A",IF(C229&gt;10,"No",IF(C229&lt;-10,"No","Yes")))</f>
        <v>N/A</v>
      </c>
      <c r="E229" s="14">
        <v>83967081</v>
      </c>
      <c r="F229" s="11" t="str">
        <f t="shared" ref="F229:F252" si="38">IF($B229="N/A","N/A",IF(E229&gt;10,"No",IF(E229&lt;-10,"No","Yes")))</f>
        <v>N/A</v>
      </c>
      <c r="G229" s="14">
        <v>68095259</v>
      </c>
      <c r="H229" s="11" t="str">
        <f t="shared" ref="H229:H252" si="39">IF($B229="N/A","N/A",IF(G229&gt;10,"No",IF(G229&lt;-10,"No","Yes")))</f>
        <v>N/A</v>
      </c>
      <c r="I229" s="12">
        <v>-19.399999999999999</v>
      </c>
      <c r="J229" s="12">
        <v>-18.899999999999999</v>
      </c>
      <c r="K229" s="41" t="s">
        <v>736</v>
      </c>
      <c r="L229" s="9" t="str">
        <f t="shared" ref="L229:L252" si="40">IF(J229="Div by 0", "N/A", IF(K229="N/A","N/A", IF(J229&gt;VALUE(MID(K229,1,2)), "No", IF(J229&lt;-1*VALUE(MID(K229,1,2)), "No", "Yes"))))</f>
        <v>Yes</v>
      </c>
    </row>
    <row r="230" spans="1:12" x14ac:dyDescent="0.25">
      <c r="A230" s="4" t="s">
        <v>1376</v>
      </c>
      <c r="B230" s="33" t="s">
        <v>213</v>
      </c>
      <c r="C230" s="1">
        <v>8924</v>
      </c>
      <c r="D230" s="11" t="str">
        <f t="shared" si="37"/>
        <v>N/A</v>
      </c>
      <c r="E230" s="1">
        <v>7552</v>
      </c>
      <c r="F230" s="11" t="str">
        <f t="shared" si="38"/>
        <v>N/A</v>
      </c>
      <c r="G230" s="1">
        <v>5367</v>
      </c>
      <c r="H230" s="11" t="str">
        <f t="shared" si="39"/>
        <v>N/A</v>
      </c>
      <c r="I230" s="12">
        <v>-15.4</v>
      </c>
      <c r="J230" s="12">
        <v>-28.9</v>
      </c>
      <c r="K230" s="41" t="s">
        <v>736</v>
      </c>
      <c r="L230" s="9" t="str">
        <f t="shared" si="40"/>
        <v>Yes</v>
      </c>
    </row>
    <row r="231" spans="1:12" x14ac:dyDescent="0.25">
      <c r="A231" s="4" t="s">
        <v>1377</v>
      </c>
      <c r="B231" s="33" t="s">
        <v>213</v>
      </c>
      <c r="C231" s="14">
        <v>11680.523756000001</v>
      </c>
      <c r="D231" s="11" t="str">
        <f t="shared" si="37"/>
        <v>N/A</v>
      </c>
      <c r="E231" s="14">
        <v>11118.522378</v>
      </c>
      <c r="F231" s="11" t="str">
        <f t="shared" si="38"/>
        <v>N/A</v>
      </c>
      <c r="G231" s="14">
        <v>12687.769517000001</v>
      </c>
      <c r="H231" s="11" t="str">
        <f t="shared" si="39"/>
        <v>N/A</v>
      </c>
      <c r="I231" s="12">
        <v>-4.8099999999999996</v>
      </c>
      <c r="J231" s="12">
        <v>14.11</v>
      </c>
      <c r="K231" s="41" t="s">
        <v>736</v>
      </c>
      <c r="L231" s="9" t="str">
        <f t="shared" si="40"/>
        <v>Yes</v>
      </c>
    </row>
    <row r="232" spans="1:12" x14ac:dyDescent="0.25">
      <c r="A232" s="4" t="s">
        <v>1378</v>
      </c>
      <c r="B232" s="33" t="s">
        <v>213</v>
      </c>
      <c r="C232" s="14">
        <v>4290.3097561000004</v>
      </c>
      <c r="D232" s="11" t="str">
        <f t="shared" si="37"/>
        <v>N/A</v>
      </c>
      <c r="E232" s="14">
        <v>4217.1686460999999</v>
      </c>
      <c r="F232" s="11" t="str">
        <f t="shared" si="38"/>
        <v>N/A</v>
      </c>
      <c r="G232" s="14">
        <v>4076.5995025000002</v>
      </c>
      <c r="H232" s="11" t="str">
        <f t="shared" si="39"/>
        <v>N/A</v>
      </c>
      <c r="I232" s="12">
        <v>-1.7</v>
      </c>
      <c r="J232" s="12">
        <v>-3.33</v>
      </c>
      <c r="K232" s="41" t="s">
        <v>736</v>
      </c>
      <c r="L232" s="9" t="str">
        <f t="shared" si="40"/>
        <v>Yes</v>
      </c>
    </row>
    <row r="233" spans="1:12" ht="25" x14ac:dyDescent="0.25">
      <c r="A233" s="4" t="s">
        <v>1379</v>
      </c>
      <c r="B233" s="33" t="s">
        <v>213</v>
      </c>
      <c r="C233" s="14">
        <v>12850.978686</v>
      </c>
      <c r="D233" s="11" t="str">
        <f t="shared" si="37"/>
        <v>N/A</v>
      </c>
      <c r="E233" s="14">
        <v>12226.000171</v>
      </c>
      <c r="F233" s="11" t="str">
        <f t="shared" si="38"/>
        <v>N/A</v>
      </c>
      <c r="G233" s="14">
        <v>13488.424214000001</v>
      </c>
      <c r="H233" s="11" t="str">
        <f t="shared" si="39"/>
        <v>N/A</v>
      </c>
      <c r="I233" s="12">
        <v>-4.8600000000000003</v>
      </c>
      <c r="J233" s="12">
        <v>10.33</v>
      </c>
      <c r="K233" s="41" t="s">
        <v>736</v>
      </c>
      <c r="L233" s="9" t="str">
        <f t="shared" si="40"/>
        <v>Yes</v>
      </c>
    </row>
    <row r="234" spans="1:12" x14ac:dyDescent="0.25">
      <c r="A234" s="4" t="s">
        <v>1380</v>
      </c>
      <c r="B234" s="33" t="s">
        <v>213</v>
      </c>
      <c r="C234" s="14">
        <v>10423.422737000001</v>
      </c>
      <c r="D234" s="11" t="str">
        <f t="shared" si="37"/>
        <v>N/A</v>
      </c>
      <c r="E234" s="14">
        <v>10287.272008</v>
      </c>
      <c r="F234" s="11" t="str">
        <f t="shared" si="38"/>
        <v>N/A</v>
      </c>
      <c r="G234" s="14">
        <v>19725.607143000001</v>
      </c>
      <c r="H234" s="11" t="str">
        <f t="shared" si="39"/>
        <v>N/A</v>
      </c>
      <c r="I234" s="12">
        <v>-1.31</v>
      </c>
      <c r="J234" s="12">
        <v>91.75</v>
      </c>
      <c r="K234" s="41" t="s">
        <v>736</v>
      </c>
      <c r="L234" s="9" t="str">
        <f t="shared" si="40"/>
        <v>No</v>
      </c>
    </row>
    <row r="235" spans="1:12" x14ac:dyDescent="0.25">
      <c r="A235" s="4" t="s">
        <v>1381</v>
      </c>
      <c r="B235" s="33" t="s">
        <v>213</v>
      </c>
      <c r="C235" s="14">
        <v>1192.8961938</v>
      </c>
      <c r="D235" s="11" t="str">
        <f t="shared" si="37"/>
        <v>N/A</v>
      </c>
      <c r="E235" s="14">
        <v>1079.3088235</v>
      </c>
      <c r="F235" s="11" t="str">
        <f t="shared" si="38"/>
        <v>N/A</v>
      </c>
      <c r="G235" s="14">
        <v>1412.7673468999999</v>
      </c>
      <c r="H235" s="11" t="str">
        <f t="shared" si="39"/>
        <v>N/A</v>
      </c>
      <c r="I235" s="12">
        <v>-9.52</v>
      </c>
      <c r="J235" s="12">
        <v>30.9</v>
      </c>
      <c r="K235" s="41" t="s">
        <v>736</v>
      </c>
      <c r="L235" s="9" t="str">
        <f t="shared" si="40"/>
        <v>No</v>
      </c>
    </row>
    <row r="236" spans="1:12" x14ac:dyDescent="0.25">
      <c r="A236" s="4" t="s">
        <v>1382</v>
      </c>
      <c r="B236" s="33" t="s">
        <v>213</v>
      </c>
      <c r="C236" s="11">
        <v>3.1474068457</v>
      </c>
      <c r="D236" s="11" t="str">
        <f t="shared" si="37"/>
        <v>N/A</v>
      </c>
      <c r="E236" s="11">
        <v>2.7283039861999998</v>
      </c>
      <c r="F236" s="11" t="str">
        <f t="shared" si="38"/>
        <v>N/A</v>
      </c>
      <c r="G236" s="11">
        <v>2.1740627467999998</v>
      </c>
      <c r="H236" s="11" t="str">
        <f t="shared" si="39"/>
        <v>N/A</v>
      </c>
      <c r="I236" s="12">
        <v>-13.3</v>
      </c>
      <c r="J236" s="12">
        <v>-20.3</v>
      </c>
      <c r="K236" s="41" t="s">
        <v>736</v>
      </c>
      <c r="L236" s="9" t="str">
        <f t="shared" si="40"/>
        <v>Yes</v>
      </c>
    </row>
    <row r="237" spans="1:12" x14ac:dyDescent="0.25">
      <c r="A237" s="4" t="s">
        <v>1383</v>
      </c>
      <c r="B237" s="33" t="s">
        <v>213</v>
      </c>
      <c r="C237" s="11">
        <v>12.23150358</v>
      </c>
      <c r="D237" s="11" t="str">
        <f t="shared" si="37"/>
        <v>N/A</v>
      </c>
      <c r="E237" s="11">
        <v>11.809256661999999</v>
      </c>
      <c r="F237" s="11" t="str">
        <f t="shared" si="38"/>
        <v>N/A</v>
      </c>
      <c r="G237" s="11">
        <v>9.8626104023999996</v>
      </c>
      <c r="H237" s="11" t="str">
        <f t="shared" si="39"/>
        <v>N/A</v>
      </c>
      <c r="I237" s="12">
        <v>-3.45</v>
      </c>
      <c r="J237" s="12">
        <v>-16.5</v>
      </c>
      <c r="K237" s="41" t="s">
        <v>736</v>
      </c>
      <c r="L237" s="9" t="str">
        <f t="shared" si="40"/>
        <v>Yes</v>
      </c>
    </row>
    <row r="238" spans="1:12" x14ac:dyDescent="0.25">
      <c r="A238" s="4" t="s">
        <v>1384</v>
      </c>
      <c r="B238" s="33" t="s">
        <v>213</v>
      </c>
      <c r="C238" s="11">
        <v>15.900586034</v>
      </c>
      <c r="D238" s="11" t="str">
        <f t="shared" si="37"/>
        <v>N/A</v>
      </c>
      <c r="E238" s="11">
        <v>15.329768271000001</v>
      </c>
      <c r="F238" s="11" t="str">
        <f t="shared" si="38"/>
        <v>N/A</v>
      </c>
      <c r="G238" s="11">
        <v>15.333380570999999</v>
      </c>
      <c r="H238" s="11" t="str">
        <f t="shared" si="39"/>
        <v>N/A</v>
      </c>
      <c r="I238" s="12">
        <v>-3.59</v>
      </c>
      <c r="J238" s="12">
        <v>2.3599999999999999E-2</v>
      </c>
      <c r="K238" s="41" t="s">
        <v>736</v>
      </c>
      <c r="L238" s="9" t="str">
        <f t="shared" si="40"/>
        <v>Yes</v>
      </c>
    </row>
    <row r="239" spans="1:12" x14ac:dyDescent="0.25">
      <c r="A239" s="4" t="s">
        <v>1385</v>
      </c>
      <c r="B239" s="33" t="s">
        <v>213</v>
      </c>
      <c r="C239" s="11">
        <v>0.9706043647</v>
      </c>
      <c r="D239" s="11" t="str">
        <f t="shared" si="37"/>
        <v>N/A</v>
      </c>
      <c r="E239" s="11">
        <v>0.65416569609999997</v>
      </c>
      <c r="F239" s="11" t="str">
        <f t="shared" si="38"/>
        <v>N/A</v>
      </c>
      <c r="G239" s="11">
        <v>0.2788725581</v>
      </c>
      <c r="H239" s="11" t="str">
        <f t="shared" si="39"/>
        <v>N/A</v>
      </c>
      <c r="I239" s="12">
        <v>-32.6</v>
      </c>
      <c r="J239" s="12">
        <v>-57.4</v>
      </c>
      <c r="K239" s="41" t="s">
        <v>736</v>
      </c>
      <c r="L239" s="9" t="str">
        <f t="shared" si="40"/>
        <v>No</v>
      </c>
    </row>
    <row r="240" spans="1:12" x14ac:dyDescent="0.25">
      <c r="A240" s="4" t="s">
        <v>1386</v>
      </c>
      <c r="B240" s="33" t="s">
        <v>213</v>
      </c>
      <c r="C240" s="11">
        <v>0.33470380449999998</v>
      </c>
      <c r="D240" s="11" t="str">
        <f t="shared" si="37"/>
        <v>N/A</v>
      </c>
      <c r="E240" s="11">
        <v>0.33771619419999999</v>
      </c>
      <c r="F240" s="11" t="str">
        <f t="shared" si="38"/>
        <v>N/A</v>
      </c>
      <c r="G240" s="11">
        <v>0.3310945038</v>
      </c>
      <c r="H240" s="11" t="str">
        <f t="shared" si="39"/>
        <v>N/A</v>
      </c>
      <c r="I240" s="12">
        <v>0.9</v>
      </c>
      <c r="J240" s="12">
        <v>-1.96</v>
      </c>
      <c r="K240" s="41" t="s">
        <v>736</v>
      </c>
      <c r="L240" s="9" t="str">
        <f t="shared" si="40"/>
        <v>Yes</v>
      </c>
    </row>
    <row r="241" spans="1:12" x14ac:dyDescent="0.25">
      <c r="A241" s="4" t="s">
        <v>1387</v>
      </c>
      <c r="B241" s="33" t="s">
        <v>213</v>
      </c>
      <c r="C241" s="14">
        <v>27007072</v>
      </c>
      <c r="D241" s="11" t="str">
        <f t="shared" si="37"/>
        <v>N/A</v>
      </c>
      <c r="E241" s="14">
        <v>26863208</v>
      </c>
      <c r="F241" s="11" t="str">
        <f t="shared" si="38"/>
        <v>N/A</v>
      </c>
      <c r="G241" s="14">
        <v>21432330</v>
      </c>
      <c r="H241" s="11" t="str">
        <f t="shared" si="39"/>
        <v>N/A</v>
      </c>
      <c r="I241" s="12">
        <v>-0.53300000000000003</v>
      </c>
      <c r="J241" s="12">
        <v>-20.2</v>
      </c>
      <c r="K241" s="41" t="s">
        <v>736</v>
      </c>
      <c r="L241" s="9" t="str">
        <f t="shared" si="40"/>
        <v>Yes</v>
      </c>
    </row>
    <row r="242" spans="1:12" x14ac:dyDescent="0.25">
      <c r="A242" s="4" t="s">
        <v>1388</v>
      </c>
      <c r="B242" s="33" t="s">
        <v>213</v>
      </c>
      <c r="C242" s="1">
        <v>1046</v>
      </c>
      <c r="D242" s="11" t="str">
        <f t="shared" si="37"/>
        <v>N/A</v>
      </c>
      <c r="E242" s="1">
        <v>1021</v>
      </c>
      <c r="F242" s="11" t="str">
        <f t="shared" si="38"/>
        <v>N/A</v>
      </c>
      <c r="G242" s="1">
        <v>965</v>
      </c>
      <c r="H242" s="11" t="str">
        <f t="shared" si="39"/>
        <v>N/A</v>
      </c>
      <c r="I242" s="12">
        <v>-2.39</v>
      </c>
      <c r="J242" s="12">
        <v>-5.48</v>
      </c>
      <c r="K242" s="41" t="s">
        <v>736</v>
      </c>
      <c r="L242" s="9" t="str">
        <f t="shared" si="40"/>
        <v>Yes</v>
      </c>
    </row>
    <row r="243" spans="1:12" ht="25" x14ac:dyDescent="0.25">
      <c r="A243" s="4" t="s">
        <v>1389</v>
      </c>
      <c r="B243" s="33" t="s">
        <v>213</v>
      </c>
      <c r="C243" s="14">
        <v>25819.380496999998</v>
      </c>
      <c r="D243" s="11" t="str">
        <f t="shared" si="37"/>
        <v>N/A</v>
      </c>
      <c r="E243" s="14">
        <v>26310.683643</v>
      </c>
      <c r="F243" s="11" t="str">
        <f t="shared" si="38"/>
        <v>N/A</v>
      </c>
      <c r="G243" s="14">
        <v>22209.668394</v>
      </c>
      <c r="H243" s="11" t="str">
        <f t="shared" si="39"/>
        <v>N/A</v>
      </c>
      <c r="I243" s="12">
        <v>1.903</v>
      </c>
      <c r="J243" s="12">
        <v>-15.6</v>
      </c>
      <c r="K243" s="41" t="s">
        <v>736</v>
      </c>
      <c r="L243" s="9" t="str">
        <f t="shared" si="40"/>
        <v>Yes</v>
      </c>
    </row>
    <row r="244" spans="1:12" ht="25" x14ac:dyDescent="0.25">
      <c r="A244" s="4" t="s">
        <v>1390</v>
      </c>
      <c r="B244" s="33" t="s">
        <v>213</v>
      </c>
      <c r="C244" s="14">
        <v>10655.960784000001</v>
      </c>
      <c r="D244" s="11" t="str">
        <f t="shared" si="37"/>
        <v>N/A</v>
      </c>
      <c r="E244" s="14">
        <v>11525.526315999999</v>
      </c>
      <c r="F244" s="11" t="str">
        <f t="shared" si="38"/>
        <v>N/A</v>
      </c>
      <c r="G244" s="14">
        <v>11572.5</v>
      </c>
      <c r="H244" s="11" t="str">
        <f t="shared" si="39"/>
        <v>N/A</v>
      </c>
      <c r="I244" s="12">
        <v>8.16</v>
      </c>
      <c r="J244" s="12">
        <v>0.40760000000000002</v>
      </c>
      <c r="K244" s="41" t="s">
        <v>736</v>
      </c>
      <c r="L244" s="9" t="str">
        <f t="shared" si="40"/>
        <v>Yes</v>
      </c>
    </row>
    <row r="245" spans="1:12" ht="25" x14ac:dyDescent="0.25">
      <c r="A245" s="4" t="s">
        <v>1391</v>
      </c>
      <c r="B245" s="33" t="s">
        <v>213</v>
      </c>
      <c r="C245" s="14">
        <v>26087.147788999999</v>
      </c>
      <c r="D245" s="11" t="str">
        <f t="shared" si="37"/>
        <v>N/A</v>
      </c>
      <c r="E245" s="14">
        <v>26853.373361999998</v>
      </c>
      <c r="F245" s="11" t="str">
        <f t="shared" si="38"/>
        <v>N/A</v>
      </c>
      <c r="G245" s="14">
        <v>22226.654749000001</v>
      </c>
      <c r="H245" s="11" t="str">
        <f t="shared" si="39"/>
        <v>N/A</v>
      </c>
      <c r="I245" s="12">
        <v>2.9369999999999998</v>
      </c>
      <c r="J245" s="12">
        <v>-17.2</v>
      </c>
      <c r="K245" s="41" t="s">
        <v>736</v>
      </c>
      <c r="L245" s="9" t="str">
        <f t="shared" si="40"/>
        <v>Yes</v>
      </c>
    </row>
    <row r="246" spans="1:12" ht="25" x14ac:dyDescent="0.25">
      <c r="A246" s="4" t="s">
        <v>1392</v>
      </c>
      <c r="B246" s="33" t="s">
        <v>213</v>
      </c>
      <c r="C246" s="14">
        <v>33825.611940000003</v>
      </c>
      <c r="D246" s="11" t="str">
        <f t="shared" si="37"/>
        <v>N/A</v>
      </c>
      <c r="E246" s="14">
        <v>27276.835821000001</v>
      </c>
      <c r="F246" s="11" t="str">
        <f t="shared" si="38"/>
        <v>N/A</v>
      </c>
      <c r="G246" s="14">
        <v>26665.632653000001</v>
      </c>
      <c r="H246" s="11" t="str">
        <f t="shared" si="39"/>
        <v>N/A</v>
      </c>
      <c r="I246" s="12">
        <v>-19.399999999999999</v>
      </c>
      <c r="J246" s="12">
        <v>-2.2400000000000002</v>
      </c>
      <c r="K246" s="41" t="s">
        <v>736</v>
      </c>
      <c r="L246" s="9" t="str">
        <f t="shared" si="40"/>
        <v>Yes</v>
      </c>
    </row>
    <row r="247" spans="1:12" ht="25" x14ac:dyDescent="0.25">
      <c r="A247" s="4" t="s">
        <v>1393</v>
      </c>
      <c r="B247" s="33" t="s">
        <v>213</v>
      </c>
      <c r="C247" s="14">
        <v>14516</v>
      </c>
      <c r="D247" s="11" t="str">
        <f t="shared" si="37"/>
        <v>N/A</v>
      </c>
      <c r="E247" s="14" t="s">
        <v>1744</v>
      </c>
      <c r="F247" s="11" t="str">
        <f t="shared" si="38"/>
        <v>N/A</v>
      </c>
      <c r="G247" s="14">
        <v>1408</v>
      </c>
      <c r="H247" s="11" t="str">
        <f t="shared" si="39"/>
        <v>N/A</v>
      </c>
      <c r="I247" s="12" t="s">
        <v>1744</v>
      </c>
      <c r="J247" s="12" t="s">
        <v>1744</v>
      </c>
      <c r="K247" s="41" t="s">
        <v>736</v>
      </c>
      <c r="L247" s="9" t="str">
        <f t="shared" si="40"/>
        <v>N/A</v>
      </c>
    </row>
    <row r="248" spans="1:12" ht="25" x14ac:dyDescent="0.25">
      <c r="A248" s="4" t="s">
        <v>1394</v>
      </c>
      <c r="B248" s="33" t="s">
        <v>213</v>
      </c>
      <c r="C248" s="11">
        <v>0.36891389070000002</v>
      </c>
      <c r="D248" s="11" t="str">
        <f t="shared" si="37"/>
        <v>N/A</v>
      </c>
      <c r="E248" s="11">
        <v>0.36885571639999998</v>
      </c>
      <c r="F248" s="11" t="str">
        <f t="shared" si="38"/>
        <v>N/A</v>
      </c>
      <c r="G248" s="11">
        <v>0.39090191000000002</v>
      </c>
      <c r="H248" s="11" t="str">
        <f t="shared" si="39"/>
        <v>N/A</v>
      </c>
      <c r="I248" s="12">
        <v>-1.6E-2</v>
      </c>
      <c r="J248" s="12">
        <v>5.9770000000000003</v>
      </c>
      <c r="K248" s="41" t="s">
        <v>736</v>
      </c>
      <c r="L248" s="9" t="str">
        <f t="shared" si="40"/>
        <v>Yes</v>
      </c>
    </row>
    <row r="249" spans="1:12" ht="25" x14ac:dyDescent="0.25">
      <c r="A249" s="4" t="s">
        <v>1395</v>
      </c>
      <c r="B249" s="33" t="s">
        <v>213</v>
      </c>
      <c r="C249" s="11">
        <v>1.5214797136</v>
      </c>
      <c r="D249" s="11" t="str">
        <f t="shared" si="37"/>
        <v>N/A</v>
      </c>
      <c r="E249" s="11">
        <v>1.0659186536</v>
      </c>
      <c r="F249" s="11" t="str">
        <f t="shared" si="38"/>
        <v>N/A</v>
      </c>
      <c r="G249" s="11">
        <v>0.49067713439999999</v>
      </c>
      <c r="H249" s="11" t="str">
        <f t="shared" si="39"/>
        <v>N/A</v>
      </c>
      <c r="I249" s="12">
        <v>-29.9</v>
      </c>
      <c r="J249" s="12">
        <v>-54</v>
      </c>
      <c r="K249" s="41" t="s">
        <v>736</v>
      </c>
      <c r="L249" s="9" t="str">
        <f t="shared" si="40"/>
        <v>No</v>
      </c>
    </row>
    <row r="250" spans="1:12" ht="25" x14ac:dyDescent="0.25">
      <c r="A250" s="4" t="s">
        <v>1396</v>
      </c>
      <c r="B250" s="33" t="s">
        <v>213</v>
      </c>
      <c r="C250" s="11">
        <v>2.1817411564999998</v>
      </c>
      <c r="D250" s="11" t="str">
        <f t="shared" si="37"/>
        <v>N/A</v>
      </c>
      <c r="E250" s="11">
        <v>2.4011743735</v>
      </c>
      <c r="F250" s="11" t="str">
        <f t="shared" si="38"/>
        <v>N/A</v>
      </c>
      <c r="G250" s="11">
        <v>3.1708354000000001</v>
      </c>
      <c r="H250" s="11" t="str">
        <f t="shared" si="39"/>
        <v>N/A</v>
      </c>
      <c r="I250" s="12">
        <v>10.06</v>
      </c>
      <c r="J250" s="12">
        <v>32.049999999999997</v>
      </c>
      <c r="K250" s="41" t="s">
        <v>736</v>
      </c>
      <c r="L250" s="9" t="str">
        <f t="shared" si="40"/>
        <v>No</v>
      </c>
    </row>
    <row r="251" spans="1:12" ht="25" x14ac:dyDescent="0.25">
      <c r="A251" s="4" t="s">
        <v>1397</v>
      </c>
      <c r="B251" s="33" t="s">
        <v>213</v>
      </c>
      <c r="C251" s="11">
        <v>4.4268544899999998E-2</v>
      </c>
      <c r="D251" s="11" t="str">
        <f t="shared" si="37"/>
        <v>N/A</v>
      </c>
      <c r="E251" s="11">
        <v>4.3352227100000001E-2</v>
      </c>
      <c r="F251" s="11" t="str">
        <f t="shared" si="38"/>
        <v>N/A</v>
      </c>
      <c r="G251" s="11">
        <v>3.4859069800000003E-2</v>
      </c>
      <c r="H251" s="11" t="str">
        <f t="shared" si="39"/>
        <v>N/A</v>
      </c>
      <c r="I251" s="12">
        <v>-2.0699999999999998</v>
      </c>
      <c r="J251" s="12">
        <v>-19.600000000000001</v>
      </c>
      <c r="K251" s="41" t="s">
        <v>736</v>
      </c>
      <c r="L251" s="9" t="str">
        <f t="shared" si="40"/>
        <v>Yes</v>
      </c>
    </row>
    <row r="252" spans="1:12" ht="25" x14ac:dyDescent="0.25">
      <c r="A252" s="4" t="s">
        <v>1398</v>
      </c>
      <c r="B252" s="33" t="s">
        <v>213</v>
      </c>
      <c r="C252" s="11">
        <v>1.1581447000000001E-3</v>
      </c>
      <c r="D252" s="11" t="str">
        <f t="shared" si="37"/>
        <v>N/A</v>
      </c>
      <c r="E252" s="11">
        <v>0</v>
      </c>
      <c r="F252" s="11" t="str">
        <f t="shared" si="38"/>
        <v>N/A</v>
      </c>
      <c r="G252" s="11">
        <v>1.3514060999999999E-3</v>
      </c>
      <c r="H252" s="11" t="str">
        <f t="shared" si="39"/>
        <v>N/A</v>
      </c>
      <c r="I252" s="12">
        <v>-100</v>
      </c>
      <c r="J252" s="12" t="s">
        <v>1744</v>
      </c>
      <c r="K252" s="41" t="s">
        <v>736</v>
      </c>
      <c r="L252" s="9" t="str">
        <f t="shared" si="40"/>
        <v>N/A</v>
      </c>
    </row>
    <row r="253" spans="1:12" x14ac:dyDescent="0.25">
      <c r="A253" s="143" t="s">
        <v>1632</v>
      </c>
      <c r="B253" s="144"/>
      <c r="C253" s="144"/>
      <c r="D253" s="144"/>
      <c r="E253" s="144"/>
      <c r="F253" s="144"/>
      <c r="G253" s="144"/>
      <c r="H253" s="144"/>
      <c r="I253" s="144"/>
      <c r="J253" s="144"/>
      <c r="K253" s="144"/>
      <c r="L253" s="145"/>
    </row>
    <row r="254" spans="1:12" x14ac:dyDescent="0.25">
      <c r="A254" s="133" t="s">
        <v>1630</v>
      </c>
      <c r="B254" s="134"/>
      <c r="C254" s="134"/>
      <c r="D254" s="134"/>
      <c r="E254" s="134"/>
      <c r="F254" s="134"/>
      <c r="G254" s="134"/>
      <c r="H254" s="134"/>
      <c r="I254" s="134"/>
      <c r="J254" s="134"/>
      <c r="K254" s="134"/>
      <c r="L254" s="135"/>
    </row>
    <row r="255" spans="1:12" s="20" customFormat="1" x14ac:dyDescent="0.25">
      <c r="A255" s="136" t="s">
        <v>1731</v>
      </c>
      <c r="B255" s="136"/>
      <c r="C255" s="136"/>
      <c r="D255" s="136"/>
      <c r="E255" s="136"/>
      <c r="F255" s="136"/>
      <c r="G255" s="136"/>
      <c r="H255" s="136"/>
      <c r="I255" s="136"/>
      <c r="J255" s="136"/>
      <c r="K255" s="136"/>
      <c r="L255" s="137"/>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1725</v>
      </c>
      <c r="B1" s="125"/>
      <c r="C1" s="125"/>
      <c r="D1" s="125"/>
      <c r="E1" s="125"/>
      <c r="F1" s="125"/>
      <c r="G1" s="125"/>
      <c r="H1" s="125"/>
      <c r="I1" s="125"/>
      <c r="J1" s="125"/>
      <c r="K1" s="125"/>
      <c r="L1" s="126"/>
    </row>
    <row r="2" spans="1:12" ht="54" customHeight="1" x14ac:dyDescent="0.3">
      <c r="A2" s="151" t="s">
        <v>1594</v>
      </c>
      <c r="B2" s="152"/>
      <c r="C2" s="152"/>
      <c r="D2" s="152"/>
      <c r="E2" s="152"/>
      <c r="F2" s="152"/>
      <c r="G2" s="152"/>
      <c r="H2" s="152"/>
      <c r="I2" s="152"/>
      <c r="J2" s="152"/>
      <c r="K2" s="152"/>
      <c r="L2" s="153"/>
    </row>
    <row r="3" spans="1:12" s="20" customFormat="1" ht="13" x14ac:dyDescent="0.3">
      <c r="A3" s="130" t="s">
        <v>1743</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42" t="s">
        <v>5</v>
      </c>
      <c r="B6" s="33" t="s">
        <v>213</v>
      </c>
      <c r="C6" s="34">
        <v>254767</v>
      </c>
      <c r="D6" s="11" t="str">
        <f t="shared" ref="D6:D37" si="0">IF($B6="N/A","N/A",IF(C6&gt;10,"No",IF(C6&lt;-10,"No","Yes")))</f>
        <v>N/A</v>
      </c>
      <c r="E6" s="34">
        <v>245993</v>
      </c>
      <c r="F6" s="11" t="str">
        <f t="shared" ref="F6:F37" si="1">IF($B6="N/A","N/A",IF(E6&gt;10,"No",IF(E6&lt;-10,"No","Yes")))</f>
        <v>N/A</v>
      </c>
      <c r="G6" s="34">
        <v>234752</v>
      </c>
      <c r="H6" s="11" t="str">
        <f t="shared" ref="H6:H37" si="2">IF($B6="N/A","N/A",IF(G6&gt;10,"No",IF(G6&lt;-10,"No","Yes")))</f>
        <v>N/A</v>
      </c>
      <c r="I6" s="12">
        <v>-3.44</v>
      </c>
      <c r="J6" s="12">
        <v>-4.57</v>
      </c>
      <c r="K6" s="41" t="s">
        <v>736</v>
      </c>
      <c r="L6" s="9" t="str">
        <f t="shared" ref="L6:L39" si="3">IF(J6="Div by 0", "N/A", IF(K6="N/A","N/A", IF(J6&gt;VALUE(MID(K6,1,2)), "No", IF(J6&lt;-1*VALUE(MID(K6,1,2)), "No", "Yes"))))</f>
        <v>Yes</v>
      </c>
    </row>
    <row r="7" spans="1:12" x14ac:dyDescent="0.25">
      <c r="A7" s="42" t="s">
        <v>6</v>
      </c>
      <c r="B7" s="33" t="s">
        <v>213</v>
      </c>
      <c r="C7" s="34">
        <v>215490</v>
      </c>
      <c r="D7" s="11" t="str">
        <f t="shared" si="0"/>
        <v>N/A</v>
      </c>
      <c r="E7" s="34">
        <v>208923</v>
      </c>
      <c r="F7" s="11" t="str">
        <f t="shared" si="1"/>
        <v>N/A</v>
      </c>
      <c r="G7" s="34">
        <v>201801</v>
      </c>
      <c r="H7" s="11" t="str">
        <f t="shared" si="2"/>
        <v>N/A</v>
      </c>
      <c r="I7" s="12">
        <v>-3.05</v>
      </c>
      <c r="J7" s="12">
        <v>-3.41</v>
      </c>
      <c r="K7" s="41" t="s">
        <v>736</v>
      </c>
      <c r="L7" s="9" t="str">
        <f t="shared" si="3"/>
        <v>Yes</v>
      </c>
    </row>
    <row r="8" spans="1:12" x14ac:dyDescent="0.25">
      <c r="A8" s="42" t="s">
        <v>360</v>
      </c>
      <c r="B8" s="33" t="s">
        <v>213</v>
      </c>
      <c r="C8" s="8">
        <v>84.583168150000006</v>
      </c>
      <c r="D8" s="11" t="str">
        <f t="shared" si="0"/>
        <v>N/A</v>
      </c>
      <c r="E8" s="8">
        <v>84.930465501</v>
      </c>
      <c r="F8" s="11" t="str">
        <f t="shared" si="1"/>
        <v>N/A</v>
      </c>
      <c r="G8" s="8">
        <v>85.963484868999998</v>
      </c>
      <c r="H8" s="11" t="str">
        <f t="shared" si="2"/>
        <v>N/A</v>
      </c>
      <c r="I8" s="12">
        <v>0.41060000000000002</v>
      </c>
      <c r="J8" s="12">
        <v>1.216</v>
      </c>
      <c r="K8" s="41" t="s">
        <v>736</v>
      </c>
      <c r="L8" s="9" t="str">
        <f t="shared" si="3"/>
        <v>Yes</v>
      </c>
    </row>
    <row r="9" spans="1:12" x14ac:dyDescent="0.25">
      <c r="A9" s="4" t="s">
        <v>88</v>
      </c>
      <c r="B9" s="41" t="s">
        <v>213</v>
      </c>
      <c r="C9" s="1">
        <v>223462.75</v>
      </c>
      <c r="D9" s="11" t="str">
        <f t="shared" si="0"/>
        <v>N/A</v>
      </c>
      <c r="E9" s="1">
        <v>214996.08</v>
      </c>
      <c r="F9" s="11" t="str">
        <f t="shared" si="1"/>
        <v>N/A</v>
      </c>
      <c r="G9" s="1">
        <v>205816.3</v>
      </c>
      <c r="H9" s="11" t="str">
        <f t="shared" si="2"/>
        <v>N/A</v>
      </c>
      <c r="I9" s="12">
        <v>-3.79</v>
      </c>
      <c r="J9" s="12">
        <v>-4.2699999999999996</v>
      </c>
      <c r="K9" s="41" t="s">
        <v>736</v>
      </c>
      <c r="L9" s="9" t="str">
        <f t="shared" si="3"/>
        <v>Yes</v>
      </c>
    </row>
    <row r="10" spans="1:12" x14ac:dyDescent="0.25">
      <c r="A10" s="4" t="s">
        <v>1399</v>
      </c>
      <c r="B10" s="33" t="s">
        <v>213</v>
      </c>
      <c r="C10" s="8">
        <v>4.9464805095999997</v>
      </c>
      <c r="D10" s="11" t="str">
        <f t="shared" si="0"/>
        <v>N/A</v>
      </c>
      <c r="E10" s="8">
        <v>4.7070445094000002</v>
      </c>
      <c r="F10" s="11" t="str">
        <f t="shared" si="1"/>
        <v>N/A</v>
      </c>
      <c r="G10" s="8">
        <v>3.1761177753999998</v>
      </c>
      <c r="H10" s="11" t="str">
        <f t="shared" si="2"/>
        <v>N/A</v>
      </c>
      <c r="I10" s="12">
        <v>-4.84</v>
      </c>
      <c r="J10" s="12">
        <v>-32.5</v>
      </c>
      <c r="K10" s="41" t="s">
        <v>736</v>
      </c>
      <c r="L10" s="9" t="str">
        <f t="shared" si="3"/>
        <v>No</v>
      </c>
    </row>
    <row r="11" spans="1:12" x14ac:dyDescent="0.25">
      <c r="A11" s="4" t="s">
        <v>1400</v>
      </c>
      <c r="B11" s="33" t="s">
        <v>213</v>
      </c>
      <c r="C11" s="8">
        <v>1.3333752017</v>
      </c>
      <c r="D11" s="11" t="str">
        <f t="shared" si="0"/>
        <v>N/A</v>
      </c>
      <c r="E11" s="8">
        <v>1.2699548360999999</v>
      </c>
      <c r="F11" s="11" t="str">
        <f t="shared" si="1"/>
        <v>N/A</v>
      </c>
      <c r="G11" s="8">
        <v>1.2242707197</v>
      </c>
      <c r="H11" s="11" t="str">
        <f t="shared" si="2"/>
        <v>N/A</v>
      </c>
      <c r="I11" s="12">
        <v>-4.76</v>
      </c>
      <c r="J11" s="12">
        <v>-3.6</v>
      </c>
      <c r="K11" s="41" t="s">
        <v>736</v>
      </c>
      <c r="L11" s="9" t="str">
        <f t="shared" si="3"/>
        <v>Yes</v>
      </c>
    </row>
    <row r="12" spans="1:12" x14ac:dyDescent="0.25">
      <c r="A12" s="4" t="s">
        <v>1401</v>
      </c>
      <c r="B12" s="33" t="s">
        <v>213</v>
      </c>
      <c r="C12" s="8">
        <v>64.443197116999997</v>
      </c>
      <c r="D12" s="11" t="str">
        <f t="shared" si="0"/>
        <v>N/A</v>
      </c>
      <c r="E12" s="8">
        <v>63.605061933000002</v>
      </c>
      <c r="F12" s="11" t="str">
        <f t="shared" si="1"/>
        <v>N/A</v>
      </c>
      <c r="G12" s="8">
        <v>64.527671756000004</v>
      </c>
      <c r="H12" s="11" t="str">
        <f t="shared" si="2"/>
        <v>N/A</v>
      </c>
      <c r="I12" s="12">
        <v>-1.3</v>
      </c>
      <c r="J12" s="12">
        <v>1.4510000000000001</v>
      </c>
      <c r="K12" s="41" t="s">
        <v>736</v>
      </c>
      <c r="L12" s="9" t="str">
        <f t="shared" si="3"/>
        <v>Yes</v>
      </c>
    </row>
    <row r="13" spans="1:12" x14ac:dyDescent="0.25">
      <c r="A13" s="4" t="s">
        <v>1402</v>
      </c>
      <c r="B13" s="33" t="s">
        <v>213</v>
      </c>
      <c r="C13" s="8">
        <v>2.8178688762999999</v>
      </c>
      <c r="D13" s="11" t="str">
        <f t="shared" si="0"/>
        <v>N/A</v>
      </c>
      <c r="E13" s="8">
        <v>3.4813998771999999</v>
      </c>
      <c r="F13" s="11" t="str">
        <f t="shared" si="1"/>
        <v>N/A</v>
      </c>
      <c r="G13" s="8">
        <v>3.2378850872</v>
      </c>
      <c r="H13" s="11" t="str">
        <f t="shared" si="2"/>
        <v>N/A</v>
      </c>
      <c r="I13" s="12">
        <v>23.55</v>
      </c>
      <c r="J13" s="12">
        <v>-6.99</v>
      </c>
      <c r="K13" s="41" t="s">
        <v>736</v>
      </c>
      <c r="L13" s="9" t="str">
        <f t="shared" si="3"/>
        <v>Yes</v>
      </c>
    </row>
    <row r="14" spans="1:12" x14ac:dyDescent="0.25">
      <c r="A14" s="4" t="s">
        <v>1403</v>
      </c>
      <c r="B14" s="33" t="s">
        <v>213</v>
      </c>
      <c r="C14" s="8">
        <v>4.4016689759999998</v>
      </c>
      <c r="D14" s="11" t="str">
        <f t="shared" si="0"/>
        <v>N/A</v>
      </c>
      <c r="E14" s="8">
        <v>4.2704467199999998</v>
      </c>
      <c r="F14" s="11" t="str">
        <f t="shared" si="1"/>
        <v>N/A</v>
      </c>
      <c r="G14" s="8">
        <v>4.1950654307999997</v>
      </c>
      <c r="H14" s="11" t="str">
        <f t="shared" si="2"/>
        <v>N/A</v>
      </c>
      <c r="I14" s="12">
        <v>-2.98</v>
      </c>
      <c r="J14" s="12">
        <v>-1.77</v>
      </c>
      <c r="K14" s="41" t="s">
        <v>736</v>
      </c>
      <c r="L14" s="9" t="str">
        <f t="shared" si="3"/>
        <v>Yes</v>
      </c>
    </row>
    <row r="15" spans="1:12" x14ac:dyDescent="0.25">
      <c r="A15" s="4" t="s">
        <v>1404</v>
      </c>
      <c r="B15" s="33" t="s">
        <v>213</v>
      </c>
      <c r="C15" s="8">
        <v>2.3550931E-3</v>
      </c>
      <c r="D15" s="11" t="str">
        <f t="shared" si="0"/>
        <v>N/A</v>
      </c>
      <c r="E15" s="8">
        <v>1.2195469E-3</v>
      </c>
      <c r="F15" s="11" t="str">
        <f t="shared" si="1"/>
        <v>N/A</v>
      </c>
      <c r="G15" s="8">
        <v>4.2598149999999998E-4</v>
      </c>
      <c r="H15" s="11" t="str">
        <f t="shared" si="2"/>
        <v>N/A</v>
      </c>
      <c r="I15" s="12">
        <v>-48.2</v>
      </c>
      <c r="J15" s="12">
        <v>-65.099999999999994</v>
      </c>
      <c r="K15" s="41" t="s">
        <v>736</v>
      </c>
      <c r="L15" s="9" t="str">
        <f t="shared" si="3"/>
        <v>No</v>
      </c>
    </row>
    <row r="16" spans="1:12" x14ac:dyDescent="0.25">
      <c r="A16" s="4" t="s">
        <v>1405</v>
      </c>
      <c r="B16" s="33" t="s">
        <v>213</v>
      </c>
      <c r="C16" s="8">
        <v>2.3676535814999999</v>
      </c>
      <c r="D16" s="11" t="str">
        <f t="shared" si="0"/>
        <v>N/A</v>
      </c>
      <c r="E16" s="8">
        <v>2.3972226852</v>
      </c>
      <c r="F16" s="11" t="str">
        <f t="shared" si="1"/>
        <v>N/A</v>
      </c>
      <c r="G16" s="8">
        <v>2.1703755453000002</v>
      </c>
      <c r="H16" s="11" t="str">
        <f t="shared" si="2"/>
        <v>N/A</v>
      </c>
      <c r="I16" s="12">
        <v>1.2490000000000001</v>
      </c>
      <c r="J16" s="12">
        <v>-9.4600000000000009</v>
      </c>
      <c r="K16" s="41" t="s">
        <v>736</v>
      </c>
      <c r="L16" s="9" t="str">
        <f t="shared" si="3"/>
        <v>Yes</v>
      </c>
    </row>
    <row r="17" spans="1:12" x14ac:dyDescent="0.25">
      <c r="A17" s="4" t="s">
        <v>1406</v>
      </c>
      <c r="B17" s="33" t="s">
        <v>213</v>
      </c>
      <c r="C17" s="8">
        <v>0</v>
      </c>
      <c r="D17" s="11" t="str">
        <f t="shared" si="0"/>
        <v>N/A</v>
      </c>
      <c r="E17" s="8">
        <v>0</v>
      </c>
      <c r="F17" s="11" t="str">
        <f t="shared" si="1"/>
        <v>N/A</v>
      </c>
      <c r="G17" s="8">
        <v>0</v>
      </c>
      <c r="H17" s="11" t="str">
        <f t="shared" si="2"/>
        <v>N/A</v>
      </c>
      <c r="I17" s="12" t="s">
        <v>1744</v>
      </c>
      <c r="J17" s="12" t="s">
        <v>1744</v>
      </c>
      <c r="K17" s="41" t="s">
        <v>736</v>
      </c>
      <c r="L17" s="9" t="str">
        <f t="shared" si="3"/>
        <v>N/A</v>
      </c>
    </row>
    <row r="18" spans="1:12" x14ac:dyDescent="0.25">
      <c r="A18" s="4" t="s">
        <v>1407</v>
      </c>
      <c r="B18" s="33" t="s">
        <v>213</v>
      </c>
      <c r="C18" s="8">
        <v>19.687400645</v>
      </c>
      <c r="D18" s="11" t="str">
        <f t="shared" si="0"/>
        <v>N/A</v>
      </c>
      <c r="E18" s="8">
        <v>20.267649892000001</v>
      </c>
      <c r="F18" s="11" t="str">
        <f t="shared" si="1"/>
        <v>N/A</v>
      </c>
      <c r="G18" s="8">
        <v>21.468187704000002</v>
      </c>
      <c r="H18" s="11" t="str">
        <f t="shared" si="2"/>
        <v>N/A</v>
      </c>
      <c r="I18" s="12">
        <v>2.9470000000000001</v>
      </c>
      <c r="J18" s="12">
        <v>5.923</v>
      </c>
      <c r="K18" s="41" t="s">
        <v>736</v>
      </c>
      <c r="L18" s="9" t="str">
        <f t="shared" si="3"/>
        <v>Yes</v>
      </c>
    </row>
    <row r="19" spans="1:12" x14ac:dyDescent="0.25">
      <c r="A19" s="4" t="s">
        <v>1408</v>
      </c>
      <c r="B19" s="33" t="s">
        <v>213</v>
      </c>
      <c r="C19" s="8">
        <v>0</v>
      </c>
      <c r="D19" s="11" t="str">
        <f t="shared" si="0"/>
        <v>N/A</v>
      </c>
      <c r="E19" s="8">
        <v>0</v>
      </c>
      <c r="F19" s="11" t="str">
        <f t="shared" si="1"/>
        <v>N/A</v>
      </c>
      <c r="G19" s="8">
        <v>0</v>
      </c>
      <c r="H19" s="11" t="str">
        <f t="shared" si="2"/>
        <v>N/A</v>
      </c>
      <c r="I19" s="12" t="s">
        <v>1744</v>
      </c>
      <c r="J19" s="12" t="s">
        <v>1744</v>
      </c>
      <c r="K19" s="41" t="s">
        <v>736</v>
      </c>
      <c r="L19" s="9" t="str">
        <f t="shared" si="3"/>
        <v>N/A</v>
      </c>
    </row>
    <row r="20" spans="1:12" x14ac:dyDescent="0.25">
      <c r="A20" s="2" t="s">
        <v>960</v>
      </c>
      <c r="B20" s="33" t="s">
        <v>213</v>
      </c>
      <c r="C20" s="8">
        <v>93.478747247000001</v>
      </c>
      <c r="D20" s="11" t="str">
        <f t="shared" si="0"/>
        <v>N/A</v>
      </c>
      <c r="E20" s="8">
        <v>92.850203054999994</v>
      </c>
      <c r="F20" s="11" t="str">
        <f t="shared" si="1"/>
        <v>N/A</v>
      </c>
      <c r="G20" s="8">
        <v>93.367042666000003</v>
      </c>
      <c r="H20" s="11" t="str">
        <f t="shared" si="2"/>
        <v>N/A</v>
      </c>
      <c r="I20" s="12">
        <v>-0.67200000000000004</v>
      </c>
      <c r="J20" s="12">
        <v>0.55659999999999998</v>
      </c>
      <c r="K20" s="41" t="s">
        <v>736</v>
      </c>
      <c r="L20" s="9" t="str">
        <f t="shared" si="3"/>
        <v>Yes</v>
      </c>
    </row>
    <row r="21" spans="1:12" x14ac:dyDescent="0.25">
      <c r="A21" s="2" t="s">
        <v>961</v>
      </c>
      <c r="B21" s="33" t="s">
        <v>213</v>
      </c>
      <c r="C21" s="8">
        <v>6.5212527524999997</v>
      </c>
      <c r="D21" s="11" t="str">
        <f t="shared" si="0"/>
        <v>N/A</v>
      </c>
      <c r="E21" s="8">
        <v>7.1497969454000003</v>
      </c>
      <c r="F21" s="11" t="str">
        <f t="shared" si="1"/>
        <v>N/A</v>
      </c>
      <c r="G21" s="8">
        <v>6.6329573337000003</v>
      </c>
      <c r="H21" s="11" t="str">
        <f t="shared" si="2"/>
        <v>N/A</v>
      </c>
      <c r="I21" s="12">
        <v>9.6379999999999999</v>
      </c>
      <c r="J21" s="12">
        <v>-7.23</v>
      </c>
      <c r="K21" s="41" t="s">
        <v>736</v>
      </c>
      <c r="L21" s="9" t="str">
        <f t="shared" si="3"/>
        <v>Yes</v>
      </c>
    </row>
    <row r="22" spans="1:12" x14ac:dyDescent="0.25">
      <c r="A22" s="3" t="s">
        <v>1704</v>
      </c>
      <c r="B22" s="33" t="s">
        <v>213</v>
      </c>
      <c r="C22" s="34">
        <v>121533</v>
      </c>
      <c r="D22" s="11" t="str">
        <f t="shared" si="0"/>
        <v>N/A</v>
      </c>
      <c r="E22" s="34">
        <v>118366</v>
      </c>
      <c r="F22" s="11" t="str">
        <f t="shared" si="1"/>
        <v>N/A</v>
      </c>
      <c r="G22" s="34">
        <v>114149</v>
      </c>
      <c r="H22" s="11" t="str">
        <f t="shared" si="2"/>
        <v>N/A</v>
      </c>
      <c r="I22" s="12">
        <v>-2.61</v>
      </c>
      <c r="J22" s="12">
        <v>-3.56</v>
      </c>
      <c r="K22" s="41" t="s">
        <v>736</v>
      </c>
      <c r="L22" s="9" t="str">
        <f t="shared" si="3"/>
        <v>Yes</v>
      </c>
    </row>
    <row r="23" spans="1:12" x14ac:dyDescent="0.25">
      <c r="A23" s="3" t="s">
        <v>976</v>
      </c>
      <c r="B23" s="33" t="s">
        <v>213</v>
      </c>
      <c r="C23" s="34">
        <v>36532</v>
      </c>
      <c r="D23" s="11" t="str">
        <f t="shared" si="0"/>
        <v>N/A</v>
      </c>
      <c r="E23" s="34">
        <v>35020</v>
      </c>
      <c r="F23" s="11" t="str">
        <f t="shared" si="1"/>
        <v>N/A</v>
      </c>
      <c r="G23" s="34">
        <v>33718</v>
      </c>
      <c r="H23" s="11" t="str">
        <f t="shared" si="2"/>
        <v>N/A</v>
      </c>
      <c r="I23" s="12">
        <v>-4.1399999999999997</v>
      </c>
      <c r="J23" s="12">
        <v>-3.72</v>
      </c>
      <c r="K23" s="41" t="s">
        <v>736</v>
      </c>
      <c r="L23" s="9" t="str">
        <f t="shared" si="3"/>
        <v>Yes</v>
      </c>
    </row>
    <row r="24" spans="1:12" x14ac:dyDescent="0.25">
      <c r="A24" s="3" t="s">
        <v>977</v>
      </c>
      <c r="B24" s="33" t="s">
        <v>213</v>
      </c>
      <c r="C24" s="34">
        <v>10234</v>
      </c>
      <c r="D24" s="11" t="str">
        <f t="shared" si="0"/>
        <v>N/A</v>
      </c>
      <c r="E24" s="34">
        <v>9740</v>
      </c>
      <c r="F24" s="11" t="str">
        <f t="shared" si="1"/>
        <v>N/A</v>
      </c>
      <c r="G24" s="34">
        <v>8844</v>
      </c>
      <c r="H24" s="11" t="str">
        <f t="shared" si="2"/>
        <v>N/A</v>
      </c>
      <c r="I24" s="12">
        <v>-4.83</v>
      </c>
      <c r="J24" s="12">
        <v>-9.1999999999999993</v>
      </c>
      <c r="K24" s="41" t="s">
        <v>736</v>
      </c>
      <c r="L24" s="9" t="str">
        <f t="shared" si="3"/>
        <v>Yes</v>
      </c>
    </row>
    <row r="25" spans="1:12" x14ac:dyDescent="0.25">
      <c r="A25" s="3" t="s">
        <v>978</v>
      </c>
      <c r="B25" s="33" t="s">
        <v>213</v>
      </c>
      <c r="C25" s="34">
        <v>47375</v>
      </c>
      <c r="D25" s="11" t="str">
        <f t="shared" si="0"/>
        <v>N/A</v>
      </c>
      <c r="E25" s="34">
        <v>45457</v>
      </c>
      <c r="F25" s="11" t="str">
        <f t="shared" si="1"/>
        <v>N/A</v>
      </c>
      <c r="G25" s="34">
        <v>43656</v>
      </c>
      <c r="H25" s="11" t="str">
        <f t="shared" si="2"/>
        <v>N/A</v>
      </c>
      <c r="I25" s="12">
        <v>-4.05</v>
      </c>
      <c r="J25" s="12">
        <v>-3.96</v>
      </c>
      <c r="K25" s="41" t="s">
        <v>736</v>
      </c>
      <c r="L25" s="9" t="str">
        <f t="shared" si="3"/>
        <v>Yes</v>
      </c>
    </row>
    <row r="26" spans="1:12" x14ac:dyDescent="0.25">
      <c r="A26" s="3" t="s">
        <v>979</v>
      </c>
      <c r="B26" s="33" t="s">
        <v>213</v>
      </c>
      <c r="C26" s="34">
        <v>27392</v>
      </c>
      <c r="D26" s="11" t="str">
        <f t="shared" si="0"/>
        <v>N/A</v>
      </c>
      <c r="E26" s="34">
        <v>28149</v>
      </c>
      <c r="F26" s="11" t="str">
        <f t="shared" si="1"/>
        <v>N/A</v>
      </c>
      <c r="G26" s="34">
        <v>27931</v>
      </c>
      <c r="H26" s="11" t="str">
        <f t="shared" si="2"/>
        <v>N/A</v>
      </c>
      <c r="I26" s="12">
        <v>2.7639999999999998</v>
      </c>
      <c r="J26" s="12">
        <v>-0.77400000000000002</v>
      </c>
      <c r="K26" s="41" t="s">
        <v>736</v>
      </c>
      <c r="L26" s="9" t="str">
        <f t="shared" si="3"/>
        <v>Yes</v>
      </c>
    </row>
    <row r="27" spans="1:12" x14ac:dyDescent="0.25">
      <c r="A27" s="3" t="s">
        <v>980</v>
      </c>
      <c r="B27" s="33" t="s">
        <v>213</v>
      </c>
      <c r="C27" s="34">
        <v>0</v>
      </c>
      <c r="D27" s="11" t="str">
        <f t="shared" si="0"/>
        <v>N/A</v>
      </c>
      <c r="E27" s="34">
        <v>0</v>
      </c>
      <c r="F27" s="11" t="str">
        <f t="shared" si="1"/>
        <v>N/A</v>
      </c>
      <c r="G27" s="34">
        <v>0</v>
      </c>
      <c r="H27" s="11" t="str">
        <f t="shared" si="2"/>
        <v>N/A</v>
      </c>
      <c r="I27" s="12" t="s">
        <v>1744</v>
      </c>
      <c r="J27" s="12" t="s">
        <v>1744</v>
      </c>
      <c r="K27" s="41" t="s">
        <v>736</v>
      </c>
      <c r="L27" s="9" t="str">
        <f t="shared" si="3"/>
        <v>N/A</v>
      </c>
    </row>
    <row r="28" spans="1:12" x14ac:dyDescent="0.25">
      <c r="A28" s="3" t="s">
        <v>103</v>
      </c>
      <c r="B28" s="33" t="s">
        <v>213</v>
      </c>
      <c r="C28" s="34">
        <v>127965</v>
      </c>
      <c r="D28" s="11" t="str">
        <f t="shared" si="0"/>
        <v>N/A</v>
      </c>
      <c r="E28" s="34">
        <v>122817</v>
      </c>
      <c r="F28" s="11" t="str">
        <f t="shared" si="1"/>
        <v>N/A</v>
      </c>
      <c r="G28" s="34">
        <v>116370</v>
      </c>
      <c r="H28" s="11" t="str">
        <f t="shared" si="2"/>
        <v>N/A</v>
      </c>
      <c r="I28" s="12">
        <v>-4.0199999999999996</v>
      </c>
      <c r="J28" s="12">
        <v>-5.25</v>
      </c>
      <c r="K28" s="41" t="s">
        <v>736</v>
      </c>
      <c r="L28" s="9" t="str">
        <f t="shared" si="3"/>
        <v>Yes</v>
      </c>
    </row>
    <row r="29" spans="1:12" x14ac:dyDescent="0.25">
      <c r="A29" s="3" t="s">
        <v>981</v>
      </c>
      <c r="B29" s="33" t="s">
        <v>213</v>
      </c>
      <c r="C29" s="34">
        <v>48022</v>
      </c>
      <c r="D29" s="11" t="str">
        <f t="shared" si="0"/>
        <v>N/A</v>
      </c>
      <c r="E29" s="34">
        <v>44848</v>
      </c>
      <c r="F29" s="11" t="str">
        <f t="shared" si="1"/>
        <v>N/A</v>
      </c>
      <c r="G29" s="34">
        <v>41638</v>
      </c>
      <c r="H29" s="11" t="str">
        <f t="shared" si="2"/>
        <v>N/A</v>
      </c>
      <c r="I29" s="12">
        <v>-6.61</v>
      </c>
      <c r="J29" s="12">
        <v>-7.16</v>
      </c>
      <c r="K29" s="41" t="s">
        <v>736</v>
      </c>
      <c r="L29" s="9" t="str">
        <f t="shared" si="3"/>
        <v>Yes</v>
      </c>
    </row>
    <row r="30" spans="1:12" x14ac:dyDescent="0.25">
      <c r="A30" s="3" t="s">
        <v>982</v>
      </c>
      <c r="B30" s="33" t="s">
        <v>213</v>
      </c>
      <c r="C30" s="34">
        <v>8039</v>
      </c>
      <c r="D30" s="11" t="str">
        <f t="shared" si="0"/>
        <v>N/A</v>
      </c>
      <c r="E30" s="34">
        <v>7799</v>
      </c>
      <c r="F30" s="11" t="str">
        <f t="shared" si="1"/>
        <v>N/A</v>
      </c>
      <c r="G30" s="34">
        <v>6651</v>
      </c>
      <c r="H30" s="11" t="str">
        <f t="shared" si="2"/>
        <v>N/A</v>
      </c>
      <c r="I30" s="12">
        <v>-2.99</v>
      </c>
      <c r="J30" s="12">
        <v>-14.7</v>
      </c>
      <c r="K30" s="41" t="s">
        <v>736</v>
      </c>
      <c r="L30" s="9" t="str">
        <f t="shared" si="3"/>
        <v>Yes</v>
      </c>
    </row>
    <row r="31" spans="1:12" x14ac:dyDescent="0.25">
      <c r="A31" s="3" t="s">
        <v>983</v>
      </c>
      <c r="B31" s="33" t="s">
        <v>213</v>
      </c>
      <c r="C31" s="34">
        <v>51475</v>
      </c>
      <c r="D31" s="11" t="str">
        <f t="shared" si="0"/>
        <v>N/A</v>
      </c>
      <c r="E31" s="34">
        <v>50324</v>
      </c>
      <c r="F31" s="11" t="str">
        <f t="shared" si="1"/>
        <v>N/A</v>
      </c>
      <c r="G31" s="34">
        <v>49158</v>
      </c>
      <c r="H31" s="11" t="str">
        <f t="shared" si="2"/>
        <v>N/A</v>
      </c>
      <c r="I31" s="12">
        <v>-2.2400000000000002</v>
      </c>
      <c r="J31" s="12">
        <v>-2.3199999999999998</v>
      </c>
      <c r="K31" s="41" t="s">
        <v>736</v>
      </c>
      <c r="L31" s="9" t="str">
        <f t="shared" si="3"/>
        <v>Yes</v>
      </c>
    </row>
    <row r="32" spans="1:12" x14ac:dyDescent="0.25">
      <c r="A32" s="3" t="s">
        <v>984</v>
      </c>
      <c r="B32" s="33" t="s">
        <v>213</v>
      </c>
      <c r="C32" s="34">
        <v>20429</v>
      </c>
      <c r="D32" s="11" t="str">
        <f t="shared" si="0"/>
        <v>N/A</v>
      </c>
      <c r="E32" s="34">
        <v>19846</v>
      </c>
      <c r="F32" s="11" t="str">
        <f t="shared" si="1"/>
        <v>N/A</v>
      </c>
      <c r="G32" s="34">
        <v>18923</v>
      </c>
      <c r="H32" s="11" t="str">
        <f t="shared" si="2"/>
        <v>N/A</v>
      </c>
      <c r="I32" s="12">
        <v>-2.85</v>
      </c>
      <c r="J32" s="12">
        <v>-4.6500000000000004</v>
      </c>
      <c r="K32" s="41" t="s">
        <v>736</v>
      </c>
      <c r="L32" s="9" t="str">
        <f t="shared" si="3"/>
        <v>Yes</v>
      </c>
    </row>
    <row r="33" spans="1:12" x14ac:dyDescent="0.25">
      <c r="A33" s="3" t="s">
        <v>985</v>
      </c>
      <c r="B33" s="33" t="s">
        <v>213</v>
      </c>
      <c r="C33" s="34">
        <v>0</v>
      </c>
      <c r="D33" s="11" t="str">
        <f t="shared" si="0"/>
        <v>N/A</v>
      </c>
      <c r="E33" s="34">
        <v>0</v>
      </c>
      <c r="F33" s="11" t="str">
        <f t="shared" si="1"/>
        <v>N/A</v>
      </c>
      <c r="G33" s="34">
        <v>0</v>
      </c>
      <c r="H33" s="11" t="str">
        <f t="shared" si="2"/>
        <v>N/A</v>
      </c>
      <c r="I33" s="12" t="s">
        <v>1744</v>
      </c>
      <c r="J33" s="12" t="s">
        <v>1744</v>
      </c>
      <c r="K33" s="41" t="s">
        <v>736</v>
      </c>
      <c r="L33" s="9" t="str">
        <f t="shared" si="3"/>
        <v>N/A</v>
      </c>
    </row>
    <row r="34" spans="1:12" x14ac:dyDescent="0.25">
      <c r="A34" s="42" t="s">
        <v>84</v>
      </c>
      <c r="B34" s="33" t="s">
        <v>213</v>
      </c>
      <c r="C34" s="43">
        <v>1803401999</v>
      </c>
      <c r="D34" s="11" t="str">
        <f t="shared" si="0"/>
        <v>N/A</v>
      </c>
      <c r="E34" s="43">
        <v>1861199280</v>
      </c>
      <c r="F34" s="11" t="str">
        <f t="shared" si="1"/>
        <v>N/A</v>
      </c>
      <c r="G34" s="43">
        <v>1845088016</v>
      </c>
      <c r="H34" s="11" t="str">
        <f t="shared" si="2"/>
        <v>N/A</v>
      </c>
      <c r="I34" s="12">
        <v>3.2050000000000001</v>
      </c>
      <c r="J34" s="12">
        <v>-0.86599999999999999</v>
      </c>
      <c r="K34" s="41" t="s">
        <v>736</v>
      </c>
      <c r="L34" s="9" t="str">
        <f t="shared" si="3"/>
        <v>Yes</v>
      </c>
    </row>
    <row r="35" spans="1:12" x14ac:dyDescent="0.25">
      <c r="A35" s="42" t="s">
        <v>1409</v>
      </c>
      <c r="B35" s="33" t="s">
        <v>213</v>
      </c>
      <c r="C35" s="43">
        <v>7078.6326289999997</v>
      </c>
      <c r="D35" s="11" t="str">
        <f t="shared" si="0"/>
        <v>N/A</v>
      </c>
      <c r="E35" s="43">
        <v>7566.0660263</v>
      </c>
      <c r="F35" s="11" t="str">
        <f t="shared" si="1"/>
        <v>N/A</v>
      </c>
      <c r="G35" s="43">
        <v>7859.7328926</v>
      </c>
      <c r="H35" s="11" t="str">
        <f t="shared" si="2"/>
        <v>N/A</v>
      </c>
      <c r="I35" s="12">
        <v>6.8860000000000001</v>
      </c>
      <c r="J35" s="12">
        <v>3.8809999999999998</v>
      </c>
      <c r="K35" s="41" t="s">
        <v>736</v>
      </c>
      <c r="L35" s="9" t="str">
        <f t="shared" si="3"/>
        <v>Yes</v>
      </c>
    </row>
    <row r="36" spans="1:12" x14ac:dyDescent="0.25">
      <c r="A36" s="42" t="s">
        <v>1410</v>
      </c>
      <c r="B36" s="33" t="s">
        <v>213</v>
      </c>
      <c r="C36" s="43">
        <v>8368.8430970999998</v>
      </c>
      <c r="D36" s="11" t="str">
        <f t="shared" si="0"/>
        <v>N/A</v>
      </c>
      <c r="E36" s="43">
        <v>8908.5418073000001</v>
      </c>
      <c r="F36" s="11" t="str">
        <f t="shared" si="1"/>
        <v>N/A</v>
      </c>
      <c r="G36" s="43">
        <v>9143.1064067999996</v>
      </c>
      <c r="H36" s="11" t="str">
        <f t="shared" si="2"/>
        <v>N/A</v>
      </c>
      <c r="I36" s="12">
        <v>6.4489999999999998</v>
      </c>
      <c r="J36" s="12">
        <v>2.633</v>
      </c>
      <c r="K36" s="41" t="s">
        <v>736</v>
      </c>
      <c r="L36" s="9" t="str">
        <f t="shared" si="3"/>
        <v>Yes</v>
      </c>
    </row>
    <row r="37" spans="1:12" x14ac:dyDescent="0.25">
      <c r="A37" s="4" t="s">
        <v>107</v>
      </c>
      <c r="B37" s="33" t="s">
        <v>213</v>
      </c>
      <c r="C37" s="43">
        <v>934370852</v>
      </c>
      <c r="D37" s="11" t="str">
        <f t="shared" si="0"/>
        <v>N/A</v>
      </c>
      <c r="E37" s="43">
        <v>885389209</v>
      </c>
      <c r="F37" s="11" t="str">
        <f t="shared" si="1"/>
        <v>N/A</v>
      </c>
      <c r="G37" s="43">
        <v>924756174</v>
      </c>
      <c r="H37" s="11" t="str">
        <f t="shared" si="2"/>
        <v>N/A</v>
      </c>
      <c r="I37" s="12">
        <v>-5.24</v>
      </c>
      <c r="J37" s="12">
        <v>4.4459999999999997</v>
      </c>
      <c r="K37" s="41" t="s">
        <v>736</v>
      </c>
      <c r="L37" s="9" t="str">
        <f t="shared" si="3"/>
        <v>Yes</v>
      </c>
    </row>
    <row r="38" spans="1:12" x14ac:dyDescent="0.25">
      <c r="A38" s="42" t="s">
        <v>158</v>
      </c>
      <c r="B38" s="41" t="s">
        <v>217</v>
      </c>
      <c r="C38" s="1">
        <v>1114</v>
      </c>
      <c r="D38" s="11" t="str">
        <f>IF($B38="N/A","N/A",IF(C38&gt;0,"No",IF(C38&lt;0,"No","Yes")))</f>
        <v>No</v>
      </c>
      <c r="E38" s="1">
        <v>389</v>
      </c>
      <c r="F38" s="11" t="str">
        <f>IF($B38="N/A","N/A",IF(E38&gt;0,"No",IF(E38&lt;0,"No","Yes")))</f>
        <v>No</v>
      </c>
      <c r="G38" s="1">
        <v>684</v>
      </c>
      <c r="H38" s="11" t="str">
        <f>IF($B38="N/A","N/A",IF(G38&gt;0,"No",IF(G38&lt;0,"No","Yes")))</f>
        <v>No</v>
      </c>
      <c r="I38" s="12">
        <v>-65.099999999999994</v>
      </c>
      <c r="J38" s="12">
        <v>75.84</v>
      </c>
      <c r="K38" s="41" t="s">
        <v>736</v>
      </c>
      <c r="L38" s="9" t="str">
        <f t="shared" si="3"/>
        <v>No</v>
      </c>
    </row>
    <row r="39" spans="1:12" x14ac:dyDescent="0.25">
      <c r="A39" s="42" t="s">
        <v>156</v>
      </c>
      <c r="B39" s="33" t="s">
        <v>213</v>
      </c>
      <c r="C39" s="43">
        <v>980069</v>
      </c>
      <c r="D39" s="11" t="str">
        <f t="shared" ref="D39:D40" si="4">IF($B39="N/A","N/A",IF(C39&gt;10,"No",IF(C39&lt;-10,"No","Yes")))</f>
        <v>N/A</v>
      </c>
      <c r="E39" s="43">
        <v>242879</v>
      </c>
      <c r="F39" s="11" t="str">
        <f t="shared" ref="F39:F40" si="5">IF($B39="N/A","N/A",IF(E39&gt;10,"No",IF(E39&lt;-10,"No","Yes")))</f>
        <v>N/A</v>
      </c>
      <c r="G39" s="43">
        <v>277816</v>
      </c>
      <c r="H39" s="11" t="str">
        <f t="shared" ref="H39:H40" si="6">IF($B39="N/A","N/A",IF(G39&gt;10,"No",IF(G39&lt;-10,"No","Yes")))</f>
        <v>N/A</v>
      </c>
      <c r="I39" s="12">
        <v>-75.2</v>
      </c>
      <c r="J39" s="12">
        <v>14.38</v>
      </c>
      <c r="K39" s="41" t="s">
        <v>736</v>
      </c>
      <c r="L39" s="9" t="str">
        <f t="shared" si="3"/>
        <v>Yes</v>
      </c>
    </row>
    <row r="40" spans="1:12" x14ac:dyDescent="0.25">
      <c r="A40" s="42" t="s">
        <v>1289</v>
      </c>
      <c r="B40" s="33" t="s">
        <v>213</v>
      </c>
      <c r="C40" s="43">
        <v>879.77468581999995</v>
      </c>
      <c r="D40" s="11" t="str">
        <f t="shared" si="4"/>
        <v>N/A</v>
      </c>
      <c r="E40" s="43">
        <v>624.36760924999999</v>
      </c>
      <c r="F40" s="11" t="str">
        <f t="shared" si="5"/>
        <v>N/A</v>
      </c>
      <c r="G40" s="43">
        <v>406.16374268999999</v>
      </c>
      <c r="H40" s="11" t="str">
        <f t="shared" si="6"/>
        <v>N/A</v>
      </c>
      <c r="I40" s="12">
        <v>-29</v>
      </c>
      <c r="J40" s="12">
        <v>-34.9</v>
      </c>
      <c r="K40" s="41" t="s">
        <v>736</v>
      </c>
      <c r="L40" s="9" t="str">
        <f>IF(J40="Div by 0", "N/A", IF(OR(J40="N/A",K40="N/A"),"N/A", IF(J40&gt;VALUE(MID(K40,1,2)), "No", IF(J40&lt;-1*VALUE(MID(K40,1,2)), "No", "Yes"))))</f>
        <v>No</v>
      </c>
    </row>
    <row r="41" spans="1:12" x14ac:dyDescent="0.25">
      <c r="A41" s="3" t="s">
        <v>1411</v>
      </c>
      <c r="B41" s="33" t="s">
        <v>213</v>
      </c>
      <c r="C41" s="43">
        <v>12044.689492</v>
      </c>
      <c r="D41" s="11" t="str">
        <f t="shared" ref="D41:D52" si="7">IF($B41="N/A","N/A",IF(C41&gt;10,"No",IF(C41&lt;-10,"No","Yes")))</f>
        <v>N/A</v>
      </c>
      <c r="E41" s="43">
        <v>12805.175304</v>
      </c>
      <c r="F41" s="11" t="str">
        <f t="shared" ref="F41:F52" si="8">IF($B41="N/A","N/A",IF(E41&gt;10,"No",IF(E41&lt;-10,"No","Yes")))</f>
        <v>N/A</v>
      </c>
      <c r="G41" s="43">
        <v>13210.201351</v>
      </c>
      <c r="H41" s="11" t="str">
        <f t="shared" ref="H41:H52" si="9">IF($B41="N/A","N/A",IF(G41&gt;10,"No",IF(G41&lt;-10,"No","Yes")))</f>
        <v>N/A</v>
      </c>
      <c r="I41" s="12">
        <v>6.3140000000000001</v>
      </c>
      <c r="J41" s="12">
        <v>3.1629999999999998</v>
      </c>
      <c r="K41" s="41" t="s">
        <v>736</v>
      </c>
      <c r="L41" s="9" t="str">
        <f t="shared" ref="L41:L52" si="10">IF(J41="Div by 0", "N/A", IF(K41="N/A","N/A", IF(J41&gt;VALUE(MID(K41,1,2)), "No", IF(J41&lt;-1*VALUE(MID(K41,1,2)), "No", "Yes"))))</f>
        <v>Yes</v>
      </c>
    </row>
    <row r="42" spans="1:12" x14ac:dyDescent="0.25">
      <c r="A42" s="3" t="s">
        <v>1412</v>
      </c>
      <c r="B42" s="33" t="s">
        <v>213</v>
      </c>
      <c r="C42" s="43">
        <v>4030.8691011000001</v>
      </c>
      <c r="D42" s="11" t="str">
        <f t="shared" si="7"/>
        <v>N/A</v>
      </c>
      <c r="E42" s="43">
        <v>4269.2178184000004</v>
      </c>
      <c r="F42" s="11" t="str">
        <f t="shared" si="8"/>
        <v>N/A</v>
      </c>
      <c r="G42" s="43">
        <v>4513.4459339000005</v>
      </c>
      <c r="H42" s="11" t="str">
        <f t="shared" si="9"/>
        <v>N/A</v>
      </c>
      <c r="I42" s="12">
        <v>5.9130000000000003</v>
      </c>
      <c r="J42" s="12">
        <v>5.7210000000000001</v>
      </c>
      <c r="K42" s="41" t="s">
        <v>736</v>
      </c>
      <c r="L42" s="9" t="str">
        <f t="shared" si="10"/>
        <v>Yes</v>
      </c>
    </row>
    <row r="43" spans="1:12" x14ac:dyDescent="0.25">
      <c r="A43" s="3" t="s">
        <v>1413</v>
      </c>
      <c r="B43" s="33" t="s">
        <v>213</v>
      </c>
      <c r="C43" s="43">
        <v>12498.728943</v>
      </c>
      <c r="D43" s="11" t="str">
        <f t="shared" si="7"/>
        <v>N/A</v>
      </c>
      <c r="E43" s="43">
        <v>13479.049487</v>
      </c>
      <c r="F43" s="11" t="str">
        <f t="shared" si="8"/>
        <v>N/A</v>
      </c>
      <c r="G43" s="43">
        <v>15719.499774</v>
      </c>
      <c r="H43" s="11" t="str">
        <f t="shared" si="9"/>
        <v>N/A</v>
      </c>
      <c r="I43" s="12">
        <v>7.843</v>
      </c>
      <c r="J43" s="12">
        <v>16.62</v>
      </c>
      <c r="K43" s="41" t="s">
        <v>736</v>
      </c>
      <c r="L43" s="9" t="str">
        <f t="shared" si="10"/>
        <v>Yes</v>
      </c>
    </row>
    <row r="44" spans="1:12" x14ac:dyDescent="0.25">
      <c r="A44" s="3" t="s">
        <v>1414</v>
      </c>
      <c r="B44" s="33" t="s">
        <v>213</v>
      </c>
      <c r="C44" s="43">
        <v>10264.636348</v>
      </c>
      <c r="D44" s="11" t="str">
        <f t="shared" si="7"/>
        <v>N/A</v>
      </c>
      <c r="E44" s="43">
        <v>10039.896737999999</v>
      </c>
      <c r="F44" s="11" t="str">
        <f t="shared" si="8"/>
        <v>N/A</v>
      </c>
      <c r="G44" s="43">
        <v>10016.127062</v>
      </c>
      <c r="H44" s="11" t="str">
        <f t="shared" si="9"/>
        <v>N/A</v>
      </c>
      <c r="I44" s="12">
        <v>-2.19</v>
      </c>
      <c r="J44" s="12">
        <v>-0.23699999999999999</v>
      </c>
      <c r="K44" s="41" t="s">
        <v>736</v>
      </c>
      <c r="L44" s="9" t="str">
        <f t="shared" si="10"/>
        <v>Yes</v>
      </c>
    </row>
    <row r="45" spans="1:12" x14ac:dyDescent="0.25">
      <c r="A45" s="3" t="s">
        <v>1415</v>
      </c>
      <c r="B45" s="33" t="s">
        <v>213</v>
      </c>
      <c r="C45" s="43">
        <v>25641.515735000001</v>
      </c>
      <c r="D45" s="11" t="str">
        <f t="shared" si="7"/>
        <v>N/A</v>
      </c>
      <c r="E45" s="43">
        <v>27657.104834999998</v>
      </c>
      <c r="F45" s="11" t="str">
        <f t="shared" si="8"/>
        <v>N/A</v>
      </c>
      <c r="G45" s="43">
        <v>27906.612903000001</v>
      </c>
      <c r="H45" s="11" t="str">
        <f t="shared" si="9"/>
        <v>N/A</v>
      </c>
      <c r="I45" s="12">
        <v>7.8609999999999998</v>
      </c>
      <c r="J45" s="12">
        <v>0.90210000000000001</v>
      </c>
      <c r="K45" s="41" t="s">
        <v>736</v>
      </c>
      <c r="L45" s="9" t="str">
        <f t="shared" si="10"/>
        <v>Yes</v>
      </c>
    </row>
    <row r="46" spans="1:12" x14ac:dyDescent="0.25">
      <c r="A46" s="3" t="s">
        <v>1416</v>
      </c>
      <c r="B46" s="33" t="s">
        <v>213</v>
      </c>
      <c r="C46" s="43" t="s">
        <v>1744</v>
      </c>
      <c r="D46" s="11" t="str">
        <f t="shared" si="7"/>
        <v>N/A</v>
      </c>
      <c r="E46" s="43" t="s">
        <v>1744</v>
      </c>
      <c r="F46" s="11" t="str">
        <f t="shared" si="8"/>
        <v>N/A</v>
      </c>
      <c r="G46" s="43" t="s">
        <v>1744</v>
      </c>
      <c r="H46" s="11" t="str">
        <f t="shared" si="9"/>
        <v>N/A</v>
      </c>
      <c r="I46" s="12" t="s">
        <v>1744</v>
      </c>
      <c r="J46" s="12" t="s">
        <v>1744</v>
      </c>
      <c r="K46" s="41" t="s">
        <v>736</v>
      </c>
      <c r="L46" s="9" t="str">
        <f t="shared" si="10"/>
        <v>N/A</v>
      </c>
    </row>
    <row r="47" spans="1:12" x14ac:dyDescent="0.25">
      <c r="A47" s="3" t="s">
        <v>1417</v>
      </c>
      <c r="B47" s="33" t="s">
        <v>213</v>
      </c>
      <c r="C47" s="43">
        <v>2565.5507521999998</v>
      </c>
      <c r="D47" s="11" t="str">
        <f t="shared" si="7"/>
        <v>N/A</v>
      </c>
      <c r="E47" s="43">
        <v>2720.2728124</v>
      </c>
      <c r="F47" s="11" t="str">
        <f t="shared" si="8"/>
        <v>N/A</v>
      </c>
      <c r="G47" s="43">
        <v>2802.4198246999999</v>
      </c>
      <c r="H47" s="11" t="str">
        <f t="shared" si="9"/>
        <v>N/A</v>
      </c>
      <c r="I47" s="12">
        <v>6.0309999999999997</v>
      </c>
      <c r="J47" s="12">
        <v>3.02</v>
      </c>
      <c r="K47" s="41" t="s">
        <v>736</v>
      </c>
      <c r="L47" s="9" t="str">
        <f t="shared" si="10"/>
        <v>Yes</v>
      </c>
    </row>
    <row r="48" spans="1:12" x14ac:dyDescent="0.25">
      <c r="A48" s="3" t="s">
        <v>1418</v>
      </c>
      <c r="B48" s="41" t="s">
        <v>213</v>
      </c>
      <c r="C48" s="14">
        <v>1747.3873848999999</v>
      </c>
      <c r="D48" s="11" t="str">
        <f t="shared" si="7"/>
        <v>N/A</v>
      </c>
      <c r="E48" s="14">
        <v>1844.0370585000001</v>
      </c>
      <c r="F48" s="11" t="str">
        <f t="shared" si="8"/>
        <v>N/A</v>
      </c>
      <c r="G48" s="14">
        <v>1870.1994812</v>
      </c>
      <c r="H48" s="11" t="str">
        <f t="shared" si="9"/>
        <v>N/A</v>
      </c>
      <c r="I48" s="12">
        <v>5.5309999999999997</v>
      </c>
      <c r="J48" s="12">
        <v>1.419</v>
      </c>
      <c r="K48" s="41" t="s">
        <v>736</v>
      </c>
      <c r="L48" s="9" t="str">
        <f t="shared" si="10"/>
        <v>Yes</v>
      </c>
    </row>
    <row r="49" spans="1:12" x14ac:dyDescent="0.25">
      <c r="A49" s="3" t="s">
        <v>1419</v>
      </c>
      <c r="B49" s="41" t="s">
        <v>213</v>
      </c>
      <c r="C49" s="14">
        <v>2475.5829082999999</v>
      </c>
      <c r="D49" s="11" t="str">
        <f t="shared" si="7"/>
        <v>N/A</v>
      </c>
      <c r="E49" s="14">
        <v>2380.1042441</v>
      </c>
      <c r="F49" s="11" t="str">
        <f t="shared" si="8"/>
        <v>N/A</v>
      </c>
      <c r="G49" s="14">
        <v>2833.8134114999998</v>
      </c>
      <c r="H49" s="11" t="str">
        <f t="shared" si="9"/>
        <v>N/A</v>
      </c>
      <c r="I49" s="12">
        <v>-3.86</v>
      </c>
      <c r="J49" s="12">
        <v>19.059999999999999</v>
      </c>
      <c r="K49" s="41" t="s">
        <v>736</v>
      </c>
      <c r="L49" s="9" t="str">
        <f t="shared" si="10"/>
        <v>Yes</v>
      </c>
    </row>
    <row r="50" spans="1:12" x14ac:dyDescent="0.25">
      <c r="A50" s="3" t="s">
        <v>1420</v>
      </c>
      <c r="B50" s="41" t="s">
        <v>213</v>
      </c>
      <c r="C50" s="14">
        <v>2310.6996405999998</v>
      </c>
      <c r="D50" s="11" t="str">
        <f t="shared" si="7"/>
        <v>N/A</v>
      </c>
      <c r="E50" s="14">
        <v>2315.6371512999999</v>
      </c>
      <c r="F50" s="11" t="str">
        <f t="shared" si="8"/>
        <v>N/A</v>
      </c>
      <c r="G50" s="14">
        <v>2415.7540583</v>
      </c>
      <c r="H50" s="11" t="str">
        <f t="shared" si="9"/>
        <v>N/A</v>
      </c>
      <c r="I50" s="12">
        <v>0.2137</v>
      </c>
      <c r="J50" s="12">
        <v>4.3239999999999998</v>
      </c>
      <c r="K50" s="41" t="s">
        <v>736</v>
      </c>
      <c r="L50" s="9" t="str">
        <f t="shared" si="10"/>
        <v>Yes</v>
      </c>
    </row>
    <row r="51" spans="1:12" x14ac:dyDescent="0.25">
      <c r="A51" s="3" t="s">
        <v>1421</v>
      </c>
      <c r="B51" s="41" t="s">
        <v>213</v>
      </c>
      <c r="C51" s="14">
        <v>5166.3414753999996</v>
      </c>
      <c r="D51" s="11" t="str">
        <f t="shared" si="7"/>
        <v>N/A</v>
      </c>
      <c r="E51" s="14">
        <v>5860.1136249000001</v>
      </c>
      <c r="F51" s="11" t="str">
        <f t="shared" si="8"/>
        <v>N/A</v>
      </c>
      <c r="G51" s="14">
        <v>5847.1118743999996</v>
      </c>
      <c r="H51" s="11" t="str">
        <f t="shared" si="9"/>
        <v>N/A</v>
      </c>
      <c r="I51" s="12">
        <v>13.43</v>
      </c>
      <c r="J51" s="12">
        <v>-0.222</v>
      </c>
      <c r="K51" s="41" t="s">
        <v>736</v>
      </c>
      <c r="L51" s="9" t="str">
        <f t="shared" si="10"/>
        <v>Yes</v>
      </c>
    </row>
    <row r="52" spans="1:12" x14ac:dyDescent="0.25">
      <c r="A52" s="3" t="s">
        <v>1422</v>
      </c>
      <c r="B52" s="41" t="s">
        <v>213</v>
      </c>
      <c r="C52" s="14" t="s">
        <v>1744</v>
      </c>
      <c r="D52" s="11" t="str">
        <f t="shared" si="7"/>
        <v>N/A</v>
      </c>
      <c r="E52" s="14" t="s">
        <v>1744</v>
      </c>
      <c r="F52" s="11" t="str">
        <f t="shared" si="8"/>
        <v>N/A</v>
      </c>
      <c r="G52" s="14" t="s">
        <v>1744</v>
      </c>
      <c r="H52" s="11" t="str">
        <f t="shared" si="9"/>
        <v>N/A</v>
      </c>
      <c r="I52" s="12" t="s">
        <v>1744</v>
      </c>
      <c r="J52" s="12" t="s">
        <v>1744</v>
      </c>
      <c r="K52" s="41" t="s">
        <v>736</v>
      </c>
      <c r="L52" s="9" t="str">
        <f t="shared" si="10"/>
        <v>N/A</v>
      </c>
    </row>
    <row r="53" spans="1:12" x14ac:dyDescent="0.25">
      <c r="A53" s="42" t="s">
        <v>1596</v>
      </c>
      <c r="B53" s="33" t="s">
        <v>213</v>
      </c>
      <c r="C53" s="43">
        <v>25529213</v>
      </c>
      <c r="D53" s="11" t="str">
        <f t="shared" ref="D53:D122" si="11">IF($B53="N/A","N/A",IF(C53&gt;10,"No",IF(C53&lt;-10,"No","Yes")))</f>
        <v>N/A</v>
      </c>
      <c r="E53" s="43">
        <v>22897558</v>
      </c>
      <c r="F53" s="11" t="str">
        <f t="shared" ref="F53:F122" si="12">IF($B53="N/A","N/A",IF(E53&gt;10,"No",IF(E53&lt;-10,"No","Yes")))</f>
        <v>N/A</v>
      </c>
      <c r="G53" s="43">
        <v>21677973</v>
      </c>
      <c r="H53" s="11" t="str">
        <f t="shared" ref="H53:H122" si="13">IF($B53="N/A","N/A",IF(G53&gt;10,"No",IF(G53&lt;-10,"No","Yes")))</f>
        <v>N/A</v>
      </c>
      <c r="I53" s="12">
        <v>-10.3</v>
      </c>
      <c r="J53" s="12">
        <v>-5.33</v>
      </c>
      <c r="K53" s="41" t="s">
        <v>736</v>
      </c>
      <c r="L53" s="9" t="str">
        <f t="shared" ref="L53:L113" si="14">IF(J53="Div by 0", "N/A", IF(K53="N/A","N/A", IF(J53&gt;VALUE(MID(K53,1,2)), "No", IF(J53&lt;-1*VALUE(MID(K53,1,2)), "No", "Yes"))))</f>
        <v>Yes</v>
      </c>
    </row>
    <row r="54" spans="1:12" x14ac:dyDescent="0.25">
      <c r="A54" s="42" t="s">
        <v>596</v>
      </c>
      <c r="B54" s="33" t="s">
        <v>213</v>
      </c>
      <c r="C54" s="34">
        <v>7494</v>
      </c>
      <c r="D54" s="11" t="str">
        <f t="shared" si="11"/>
        <v>N/A</v>
      </c>
      <c r="E54" s="34">
        <v>5922</v>
      </c>
      <c r="F54" s="11" t="str">
        <f t="shared" si="12"/>
        <v>N/A</v>
      </c>
      <c r="G54" s="34">
        <v>4977</v>
      </c>
      <c r="H54" s="11" t="str">
        <f t="shared" si="13"/>
        <v>N/A</v>
      </c>
      <c r="I54" s="12">
        <v>-21</v>
      </c>
      <c r="J54" s="12">
        <v>-16</v>
      </c>
      <c r="K54" s="41" t="s">
        <v>736</v>
      </c>
      <c r="L54" s="9" t="str">
        <f t="shared" si="14"/>
        <v>Yes</v>
      </c>
    </row>
    <row r="55" spans="1:12" x14ac:dyDescent="0.25">
      <c r="A55" s="42" t="s">
        <v>1423</v>
      </c>
      <c r="B55" s="33" t="s">
        <v>213</v>
      </c>
      <c r="C55" s="43">
        <v>3406.620363</v>
      </c>
      <c r="D55" s="11" t="str">
        <f t="shared" si="11"/>
        <v>N/A</v>
      </c>
      <c r="E55" s="43">
        <v>3866.5244849999999</v>
      </c>
      <c r="F55" s="11" t="str">
        <f t="shared" si="12"/>
        <v>N/A</v>
      </c>
      <c r="G55" s="43">
        <v>4355.6305002999998</v>
      </c>
      <c r="H55" s="11" t="str">
        <f t="shared" si="13"/>
        <v>N/A</v>
      </c>
      <c r="I55" s="12">
        <v>13.5</v>
      </c>
      <c r="J55" s="12">
        <v>12.65</v>
      </c>
      <c r="K55" s="41" t="s">
        <v>736</v>
      </c>
      <c r="L55" s="9" t="str">
        <f t="shared" si="14"/>
        <v>Yes</v>
      </c>
    </row>
    <row r="56" spans="1:12" x14ac:dyDescent="0.25">
      <c r="A56" s="42" t="s">
        <v>1424</v>
      </c>
      <c r="B56" s="33" t="s">
        <v>213</v>
      </c>
      <c r="C56" s="34">
        <v>1.8528155857999999</v>
      </c>
      <c r="D56" s="11" t="str">
        <f t="shared" si="11"/>
        <v>N/A</v>
      </c>
      <c r="E56" s="34">
        <v>2.3500506585999998</v>
      </c>
      <c r="F56" s="11" t="str">
        <f t="shared" si="12"/>
        <v>N/A</v>
      </c>
      <c r="G56" s="34">
        <v>2.6152300582999999</v>
      </c>
      <c r="H56" s="11" t="str">
        <f t="shared" si="13"/>
        <v>N/A</v>
      </c>
      <c r="I56" s="12">
        <v>26.84</v>
      </c>
      <c r="J56" s="12">
        <v>11.28</v>
      </c>
      <c r="K56" s="41" t="s">
        <v>736</v>
      </c>
      <c r="L56" s="9" t="str">
        <f t="shared" si="14"/>
        <v>Yes</v>
      </c>
    </row>
    <row r="57" spans="1:12" x14ac:dyDescent="0.25">
      <c r="A57" s="42" t="s">
        <v>597</v>
      </c>
      <c r="B57" s="33" t="s">
        <v>213</v>
      </c>
      <c r="C57" s="43">
        <v>0</v>
      </c>
      <c r="D57" s="11" t="str">
        <f t="shared" si="11"/>
        <v>N/A</v>
      </c>
      <c r="E57" s="43">
        <v>0</v>
      </c>
      <c r="F57" s="11" t="str">
        <f t="shared" si="12"/>
        <v>N/A</v>
      </c>
      <c r="G57" s="43">
        <v>0</v>
      </c>
      <c r="H57" s="11" t="str">
        <f t="shared" si="13"/>
        <v>N/A</v>
      </c>
      <c r="I57" s="12" t="s">
        <v>1744</v>
      </c>
      <c r="J57" s="12" t="s">
        <v>1744</v>
      </c>
      <c r="K57" s="41" t="s">
        <v>736</v>
      </c>
      <c r="L57" s="9" t="str">
        <f t="shared" si="14"/>
        <v>N/A</v>
      </c>
    </row>
    <row r="58" spans="1:12" x14ac:dyDescent="0.25">
      <c r="A58" s="42" t="s">
        <v>598</v>
      </c>
      <c r="B58" s="33" t="s">
        <v>213</v>
      </c>
      <c r="C58" s="34">
        <v>0</v>
      </c>
      <c r="D58" s="11" t="str">
        <f t="shared" si="11"/>
        <v>N/A</v>
      </c>
      <c r="E58" s="34">
        <v>0</v>
      </c>
      <c r="F58" s="11" t="str">
        <f t="shared" si="12"/>
        <v>N/A</v>
      </c>
      <c r="G58" s="34">
        <v>0</v>
      </c>
      <c r="H58" s="11" t="str">
        <f t="shared" si="13"/>
        <v>N/A</v>
      </c>
      <c r="I58" s="12" t="s">
        <v>1744</v>
      </c>
      <c r="J58" s="12" t="s">
        <v>1744</v>
      </c>
      <c r="K58" s="41" t="s">
        <v>736</v>
      </c>
      <c r="L58" s="9" t="str">
        <f t="shared" si="14"/>
        <v>N/A</v>
      </c>
    </row>
    <row r="59" spans="1:12" x14ac:dyDescent="0.25">
      <c r="A59" s="42" t="s">
        <v>1425</v>
      </c>
      <c r="B59" s="33" t="s">
        <v>213</v>
      </c>
      <c r="C59" s="43" t="s">
        <v>1744</v>
      </c>
      <c r="D59" s="11" t="str">
        <f t="shared" si="11"/>
        <v>N/A</v>
      </c>
      <c r="E59" s="43" t="s">
        <v>1744</v>
      </c>
      <c r="F59" s="11" t="str">
        <f t="shared" si="12"/>
        <v>N/A</v>
      </c>
      <c r="G59" s="43" t="s">
        <v>1744</v>
      </c>
      <c r="H59" s="11" t="str">
        <f t="shared" si="13"/>
        <v>N/A</v>
      </c>
      <c r="I59" s="12" t="s">
        <v>1744</v>
      </c>
      <c r="J59" s="12" t="s">
        <v>1744</v>
      </c>
      <c r="K59" s="41" t="s">
        <v>736</v>
      </c>
      <c r="L59" s="9" t="str">
        <f t="shared" si="14"/>
        <v>N/A</v>
      </c>
    </row>
    <row r="60" spans="1:12" ht="25" x14ac:dyDescent="0.25">
      <c r="A60" s="42" t="s">
        <v>599</v>
      </c>
      <c r="B60" s="33" t="s">
        <v>213</v>
      </c>
      <c r="C60" s="43">
        <v>0</v>
      </c>
      <c r="D60" s="11" t="str">
        <f t="shared" si="11"/>
        <v>N/A</v>
      </c>
      <c r="E60" s="43">
        <v>0</v>
      </c>
      <c r="F60" s="11" t="str">
        <f t="shared" si="12"/>
        <v>N/A</v>
      </c>
      <c r="G60" s="43">
        <v>0</v>
      </c>
      <c r="H60" s="11" t="str">
        <f t="shared" si="13"/>
        <v>N/A</v>
      </c>
      <c r="I60" s="12" t="s">
        <v>1744</v>
      </c>
      <c r="J60" s="12" t="s">
        <v>1744</v>
      </c>
      <c r="K60" s="41" t="s">
        <v>736</v>
      </c>
      <c r="L60" s="9" t="str">
        <f t="shared" si="14"/>
        <v>N/A</v>
      </c>
    </row>
    <row r="61" spans="1:12" x14ac:dyDescent="0.25">
      <c r="A61" s="4" t="s">
        <v>600</v>
      </c>
      <c r="B61" s="41" t="s">
        <v>213</v>
      </c>
      <c r="C61" s="1">
        <v>0</v>
      </c>
      <c r="D61" s="11" t="str">
        <f t="shared" si="11"/>
        <v>N/A</v>
      </c>
      <c r="E61" s="1">
        <v>0</v>
      </c>
      <c r="F61" s="11" t="str">
        <f t="shared" si="12"/>
        <v>N/A</v>
      </c>
      <c r="G61" s="1">
        <v>0</v>
      </c>
      <c r="H61" s="11" t="str">
        <f t="shared" si="13"/>
        <v>N/A</v>
      </c>
      <c r="I61" s="12" t="s">
        <v>1744</v>
      </c>
      <c r="J61" s="12" t="s">
        <v>1744</v>
      </c>
      <c r="K61" s="41" t="s">
        <v>736</v>
      </c>
      <c r="L61" s="9" t="str">
        <f t="shared" si="14"/>
        <v>N/A</v>
      </c>
    </row>
    <row r="62" spans="1:12" ht="25" x14ac:dyDescent="0.25">
      <c r="A62" s="4" t="s">
        <v>1426</v>
      </c>
      <c r="B62" s="41" t="s">
        <v>213</v>
      </c>
      <c r="C62" s="14" t="s">
        <v>1744</v>
      </c>
      <c r="D62" s="11" t="str">
        <f t="shared" si="11"/>
        <v>N/A</v>
      </c>
      <c r="E62" s="14" t="s">
        <v>1744</v>
      </c>
      <c r="F62" s="11" t="str">
        <f t="shared" si="12"/>
        <v>N/A</v>
      </c>
      <c r="G62" s="14" t="s">
        <v>1744</v>
      </c>
      <c r="H62" s="11" t="str">
        <f t="shared" si="13"/>
        <v>N/A</v>
      </c>
      <c r="I62" s="12" t="s">
        <v>1744</v>
      </c>
      <c r="J62" s="12" t="s">
        <v>1744</v>
      </c>
      <c r="K62" s="41" t="s">
        <v>736</v>
      </c>
      <c r="L62" s="9" t="str">
        <f t="shared" si="14"/>
        <v>N/A</v>
      </c>
    </row>
    <row r="63" spans="1:12" x14ac:dyDescent="0.25">
      <c r="A63" s="4" t="s">
        <v>601</v>
      </c>
      <c r="B63" s="41" t="s">
        <v>213</v>
      </c>
      <c r="C63" s="14">
        <v>0</v>
      </c>
      <c r="D63" s="11" t="str">
        <f t="shared" si="11"/>
        <v>N/A</v>
      </c>
      <c r="E63" s="14">
        <v>0</v>
      </c>
      <c r="F63" s="11" t="str">
        <f t="shared" si="12"/>
        <v>N/A</v>
      </c>
      <c r="G63" s="14">
        <v>0</v>
      </c>
      <c r="H63" s="11" t="str">
        <f t="shared" si="13"/>
        <v>N/A</v>
      </c>
      <c r="I63" s="12" t="s">
        <v>1744</v>
      </c>
      <c r="J63" s="12" t="s">
        <v>1744</v>
      </c>
      <c r="K63" s="41" t="s">
        <v>736</v>
      </c>
      <c r="L63" s="9" t="str">
        <f t="shared" si="14"/>
        <v>N/A</v>
      </c>
    </row>
    <row r="64" spans="1:12" x14ac:dyDescent="0.25">
      <c r="A64" s="4" t="s">
        <v>602</v>
      </c>
      <c r="B64" s="41" t="s">
        <v>213</v>
      </c>
      <c r="C64" s="1">
        <v>0</v>
      </c>
      <c r="D64" s="11" t="str">
        <f t="shared" si="11"/>
        <v>N/A</v>
      </c>
      <c r="E64" s="1">
        <v>0</v>
      </c>
      <c r="F64" s="11" t="str">
        <f t="shared" si="12"/>
        <v>N/A</v>
      </c>
      <c r="G64" s="1">
        <v>0</v>
      </c>
      <c r="H64" s="11" t="str">
        <f t="shared" si="13"/>
        <v>N/A</v>
      </c>
      <c r="I64" s="12" t="s">
        <v>1744</v>
      </c>
      <c r="J64" s="12" t="s">
        <v>1744</v>
      </c>
      <c r="K64" s="41" t="s">
        <v>736</v>
      </c>
      <c r="L64" s="9" t="str">
        <f t="shared" si="14"/>
        <v>N/A</v>
      </c>
    </row>
    <row r="65" spans="1:12" x14ac:dyDescent="0.25">
      <c r="A65" s="4" t="s">
        <v>1427</v>
      </c>
      <c r="B65" s="41" t="s">
        <v>213</v>
      </c>
      <c r="C65" s="14" t="s">
        <v>1744</v>
      </c>
      <c r="D65" s="11" t="str">
        <f t="shared" si="11"/>
        <v>N/A</v>
      </c>
      <c r="E65" s="14" t="s">
        <v>1744</v>
      </c>
      <c r="F65" s="11" t="str">
        <f t="shared" si="12"/>
        <v>N/A</v>
      </c>
      <c r="G65" s="14" t="s">
        <v>1744</v>
      </c>
      <c r="H65" s="11" t="str">
        <f t="shared" si="13"/>
        <v>N/A</v>
      </c>
      <c r="I65" s="12" t="s">
        <v>1744</v>
      </c>
      <c r="J65" s="12" t="s">
        <v>1744</v>
      </c>
      <c r="K65" s="41" t="s">
        <v>736</v>
      </c>
      <c r="L65" s="9" t="str">
        <f t="shared" si="14"/>
        <v>N/A</v>
      </c>
    </row>
    <row r="66" spans="1:12" x14ac:dyDescent="0.25">
      <c r="A66" s="4" t="s">
        <v>603</v>
      </c>
      <c r="B66" s="41" t="s">
        <v>213</v>
      </c>
      <c r="C66" s="14">
        <v>1275749287</v>
      </c>
      <c r="D66" s="11" t="str">
        <f t="shared" si="11"/>
        <v>N/A</v>
      </c>
      <c r="E66" s="14">
        <v>1314426795</v>
      </c>
      <c r="F66" s="11" t="str">
        <f t="shared" si="12"/>
        <v>N/A</v>
      </c>
      <c r="G66" s="14">
        <v>1318157474</v>
      </c>
      <c r="H66" s="11" t="str">
        <f t="shared" si="13"/>
        <v>N/A</v>
      </c>
      <c r="I66" s="12">
        <v>3.032</v>
      </c>
      <c r="J66" s="12">
        <v>0.2838</v>
      </c>
      <c r="K66" s="41" t="s">
        <v>736</v>
      </c>
      <c r="L66" s="9" t="str">
        <f t="shared" si="14"/>
        <v>Yes</v>
      </c>
    </row>
    <row r="67" spans="1:12" x14ac:dyDescent="0.25">
      <c r="A67" s="4" t="s">
        <v>604</v>
      </c>
      <c r="B67" s="41" t="s">
        <v>213</v>
      </c>
      <c r="C67" s="1">
        <v>38582</v>
      </c>
      <c r="D67" s="11" t="str">
        <f t="shared" si="11"/>
        <v>N/A</v>
      </c>
      <c r="E67" s="1">
        <v>38187</v>
      </c>
      <c r="F67" s="11" t="str">
        <f t="shared" si="12"/>
        <v>N/A</v>
      </c>
      <c r="G67" s="1">
        <v>37419</v>
      </c>
      <c r="H67" s="11" t="str">
        <f t="shared" si="13"/>
        <v>N/A</v>
      </c>
      <c r="I67" s="12">
        <v>-1.02</v>
      </c>
      <c r="J67" s="12">
        <v>-2.0099999999999998</v>
      </c>
      <c r="K67" s="41" t="s">
        <v>736</v>
      </c>
      <c r="L67" s="9" t="str">
        <f t="shared" si="14"/>
        <v>Yes</v>
      </c>
    </row>
    <row r="68" spans="1:12" x14ac:dyDescent="0.25">
      <c r="A68" s="4" t="s">
        <v>1428</v>
      </c>
      <c r="B68" s="41" t="s">
        <v>213</v>
      </c>
      <c r="C68" s="14">
        <v>33065.919004000003</v>
      </c>
      <c r="D68" s="11" t="str">
        <f t="shared" si="11"/>
        <v>N/A</v>
      </c>
      <c r="E68" s="14">
        <v>34420.792285000003</v>
      </c>
      <c r="F68" s="11" t="str">
        <f t="shared" si="12"/>
        <v>N/A</v>
      </c>
      <c r="G68" s="14">
        <v>35226.956199</v>
      </c>
      <c r="H68" s="11" t="str">
        <f t="shared" si="13"/>
        <v>N/A</v>
      </c>
      <c r="I68" s="12">
        <v>4.0970000000000004</v>
      </c>
      <c r="J68" s="12">
        <v>2.3420000000000001</v>
      </c>
      <c r="K68" s="41" t="s">
        <v>736</v>
      </c>
      <c r="L68" s="9" t="str">
        <f t="shared" si="14"/>
        <v>Yes</v>
      </c>
    </row>
    <row r="69" spans="1:12" x14ac:dyDescent="0.25">
      <c r="A69" s="4" t="s">
        <v>605</v>
      </c>
      <c r="B69" s="41" t="s">
        <v>213</v>
      </c>
      <c r="C69" s="14">
        <v>10802202</v>
      </c>
      <c r="D69" s="11" t="str">
        <f t="shared" si="11"/>
        <v>N/A</v>
      </c>
      <c r="E69" s="14">
        <v>9987160</v>
      </c>
      <c r="F69" s="11" t="str">
        <f t="shared" si="12"/>
        <v>N/A</v>
      </c>
      <c r="G69" s="14">
        <v>27014152</v>
      </c>
      <c r="H69" s="11" t="str">
        <f t="shared" si="13"/>
        <v>N/A</v>
      </c>
      <c r="I69" s="12">
        <v>-7.55</v>
      </c>
      <c r="J69" s="12">
        <v>170.5</v>
      </c>
      <c r="K69" s="41" t="s">
        <v>736</v>
      </c>
      <c r="L69" s="9" t="str">
        <f t="shared" si="14"/>
        <v>No</v>
      </c>
    </row>
    <row r="70" spans="1:12" x14ac:dyDescent="0.25">
      <c r="A70" s="4" t="s">
        <v>606</v>
      </c>
      <c r="B70" s="41" t="s">
        <v>213</v>
      </c>
      <c r="C70" s="1">
        <v>143382</v>
      </c>
      <c r="D70" s="11" t="str">
        <f t="shared" si="11"/>
        <v>N/A</v>
      </c>
      <c r="E70" s="1">
        <v>141007</v>
      </c>
      <c r="F70" s="11" t="str">
        <f t="shared" si="12"/>
        <v>N/A</v>
      </c>
      <c r="G70" s="1">
        <v>159545</v>
      </c>
      <c r="H70" s="11" t="str">
        <f t="shared" si="13"/>
        <v>N/A</v>
      </c>
      <c r="I70" s="12">
        <v>-1.66</v>
      </c>
      <c r="J70" s="12">
        <v>13.15</v>
      </c>
      <c r="K70" s="41" t="s">
        <v>736</v>
      </c>
      <c r="L70" s="9" t="str">
        <f t="shared" si="14"/>
        <v>Yes</v>
      </c>
    </row>
    <row r="71" spans="1:12" x14ac:dyDescent="0.25">
      <c r="A71" s="4" t="s">
        <v>1429</v>
      </c>
      <c r="B71" s="41" t="s">
        <v>213</v>
      </c>
      <c r="C71" s="14">
        <v>75.338619910000006</v>
      </c>
      <c r="D71" s="11" t="str">
        <f t="shared" si="11"/>
        <v>N/A</v>
      </c>
      <c r="E71" s="14">
        <v>70.827405732000003</v>
      </c>
      <c r="F71" s="11" t="str">
        <f t="shared" si="12"/>
        <v>N/A</v>
      </c>
      <c r="G71" s="14">
        <v>169.31995362000001</v>
      </c>
      <c r="H71" s="11" t="str">
        <f t="shared" si="13"/>
        <v>N/A</v>
      </c>
      <c r="I71" s="12">
        <v>-5.99</v>
      </c>
      <c r="J71" s="12">
        <v>139.1</v>
      </c>
      <c r="K71" s="41" t="s">
        <v>736</v>
      </c>
      <c r="L71" s="9" t="str">
        <f t="shared" si="14"/>
        <v>No</v>
      </c>
    </row>
    <row r="72" spans="1:12" x14ac:dyDescent="0.25">
      <c r="A72" s="4" t="s">
        <v>607</v>
      </c>
      <c r="B72" s="41" t="s">
        <v>213</v>
      </c>
      <c r="C72" s="14">
        <v>8991652</v>
      </c>
      <c r="D72" s="11" t="str">
        <f t="shared" si="11"/>
        <v>N/A</v>
      </c>
      <c r="E72" s="14">
        <v>9678930</v>
      </c>
      <c r="F72" s="11" t="str">
        <f t="shared" si="12"/>
        <v>N/A</v>
      </c>
      <c r="G72" s="14">
        <v>9559098</v>
      </c>
      <c r="H72" s="11" t="str">
        <f t="shared" si="13"/>
        <v>N/A</v>
      </c>
      <c r="I72" s="12">
        <v>7.6440000000000001</v>
      </c>
      <c r="J72" s="12">
        <v>-1.24</v>
      </c>
      <c r="K72" s="41" t="s">
        <v>736</v>
      </c>
      <c r="L72" s="9" t="str">
        <f t="shared" si="14"/>
        <v>Yes</v>
      </c>
    </row>
    <row r="73" spans="1:12" x14ac:dyDescent="0.25">
      <c r="A73" s="4" t="s">
        <v>608</v>
      </c>
      <c r="B73" s="41" t="s">
        <v>213</v>
      </c>
      <c r="C73" s="1">
        <v>42526</v>
      </c>
      <c r="D73" s="11" t="str">
        <f t="shared" si="11"/>
        <v>N/A</v>
      </c>
      <c r="E73" s="1">
        <v>43704</v>
      </c>
      <c r="F73" s="11" t="str">
        <f t="shared" si="12"/>
        <v>N/A</v>
      </c>
      <c r="G73" s="1">
        <v>43824</v>
      </c>
      <c r="H73" s="11" t="str">
        <f t="shared" si="13"/>
        <v>N/A</v>
      </c>
      <c r="I73" s="12">
        <v>2.77</v>
      </c>
      <c r="J73" s="12">
        <v>0.27460000000000001</v>
      </c>
      <c r="K73" s="41" t="s">
        <v>736</v>
      </c>
      <c r="L73" s="9" t="str">
        <f t="shared" si="14"/>
        <v>Yes</v>
      </c>
    </row>
    <row r="74" spans="1:12" x14ac:dyDescent="0.25">
      <c r="A74" s="4" t="s">
        <v>1430</v>
      </c>
      <c r="B74" s="41" t="s">
        <v>213</v>
      </c>
      <c r="C74" s="14">
        <v>211.43893148000001</v>
      </c>
      <c r="D74" s="11" t="str">
        <f t="shared" si="11"/>
        <v>N/A</v>
      </c>
      <c r="E74" s="14">
        <v>221.46554090999999</v>
      </c>
      <c r="F74" s="11" t="str">
        <f t="shared" si="12"/>
        <v>N/A</v>
      </c>
      <c r="G74" s="14">
        <v>218.12472618000001</v>
      </c>
      <c r="H74" s="11" t="str">
        <f t="shared" si="13"/>
        <v>N/A</v>
      </c>
      <c r="I74" s="12">
        <v>4.742</v>
      </c>
      <c r="J74" s="12">
        <v>-1.51</v>
      </c>
      <c r="K74" s="41" t="s">
        <v>736</v>
      </c>
      <c r="L74" s="9" t="str">
        <f t="shared" si="14"/>
        <v>Yes</v>
      </c>
    </row>
    <row r="75" spans="1:12" ht="25" x14ac:dyDescent="0.25">
      <c r="A75" s="4" t="s">
        <v>609</v>
      </c>
      <c r="B75" s="41" t="s">
        <v>213</v>
      </c>
      <c r="C75" s="14">
        <v>163678</v>
      </c>
      <c r="D75" s="11" t="str">
        <f t="shared" si="11"/>
        <v>N/A</v>
      </c>
      <c r="E75" s="14">
        <v>238872</v>
      </c>
      <c r="F75" s="11" t="str">
        <f t="shared" si="12"/>
        <v>N/A</v>
      </c>
      <c r="G75" s="14">
        <v>269458</v>
      </c>
      <c r="H75" s="11" t="str">
        <f t="shared" si="13"/>
        <v>N/A</v>
      </c>
      <c r="I75" s="12">
        <v>45.94</v>
      </c>
      <c r="J75" s="12">
        <v>12.8</v>
      </c>
      <c r="K75" s="41" t="s">
        <v>736</v>
      </c>
      <c r="L75" s="9" t="str">
        <f t="shared" si="14"/>
        <v>Yes</v>
      </c>
    </row>
    <row r="76" spans="1:12" x14ac:dyDescent="0.25">
      <c r="A76" s="42" t="s">
        <v>610</v>
      </c>
      <c r="B76" s="33" t="s">
        <v>213</v>
      </c>
      <c r="C76" s="34">
        <v>4262</v>
      </c>
      <c r="D76" s="11" t="str">
        <f t="shared" si="11"/>
        <v>N/A</v>
      </c>
      <c r="E76" s="34">
        <v>5942</v>
      </c>
      <c r="F76" s="11" t="str">
        <f t="shared" si="12"/>
        <v>N/A</v>
      </c>
      <c r="G76" s="34">
        <v>7176</v>
      </c>
      <c r="H76" s="11" t="str">
        <f t="shared" si="13"/>
        <v>N/A</v>
      </c>
      <c r="I76" s="12">
        <v>39.42</v>
      </c>
      <c r="J76" s="12">
        <v>20.77</v>
      </c>
      <c r="K76" s="41" t="s">
        <v>736</v>
      </c>
      <c r="L76" s="9" t="str">
        <f t="shared" si="14"/>
        <v>Yes</v>
      </c>
    </row>
    <row r="77" spans="1:12" ht="25" x14ac:dyDescent="0.25">
      <c r="A77" s="42" t="s">
        <v>1431</v>
      </c>
      <c r="B77" s="33" t="s">
        <v>213</v>
      </c>
      <c r="C77" s="43">
        <v>38.404035663999998</v>
      </c>
      <c r="D77" s="11" t="str">
        <f t="shared" si="11"/>
        <v>N/A</v>
      </c>
      <c r="E77" s="43">
        <v>40.200605856999999</v>
      </c>
      <c r="F77" s="11" t="str">
        <f t="shared" si="12"/>
        <v>N/A</v>
      </c>
      <c r="G77" s="43">
        <v>37.549888516999999</v>
      </c>
      <c r="H77" s="11" t="str">
        <f t="shared" si="13"/>
        <v>N/A</v>
      </c>
      <c r="I77" s="12">
        <v>4.6779999999999999</v>
      </c>
      <c r="J77" s="12">
        <v>-6.59</v>
      </c>
      <c r="K77" s="41" t="s">
        <v>736</v>
      </c>
      <c r="L77" s="9" t="str">
        <f t="shared" si="14"/>
        <v>Yes</v>
      </c>
    </row>
    <row r="78" spans="1:12" ht="25" x14ac:dyDescent="0.25">
      <c r="A78" s="42" t="s">
        <v>611</v>
      </c>
      <c r="B78" s="33" t="s">
        <v>213</v>
      </c>
      <c r="C78" s="43">
        <v>11089522</v>
      </c>
      <c r="D78" s="11" t="str">
        <f t="shared" si="11"/>
        <v>N/A</v>
      </c>
      <c r="E78" s="43">
        <v>7295532</v>
      </c>
      <c r="F78" s="11" t="str">
        <f t="shared" si="12"/>
        <v>N/A</v>
      </c>
      <c r="G78" s="43">
        <v>6493654</v>
      </c>
      <c r="H78" s="11" t="str">
        <f t="shared" si="13"/>
        <v>N/A</v>
      </c>
      <c r="I78" s="12">
        <v>-34.200000000000003</v>
      </c>
      <c r="J78" s="12">
        <v>-11</v>
      </c>
      <c r="K78" s="41" t="s">
        <v>736</v>
      </c>
      <c r="L78" s="9" t="str">
        <f t="shared" si="14"/>
        <v>Yes</v>
      </c>
    </row>
    <row r="79" spans="1:12" x14ac:dyDescent="0.25">
      <c r="A79" s="42" t="s">
        <v>612</v>
      </c>
      <c r="B79" s="33" t="s">
        <v>213</v>
      </c>
      <c r="C79" s="34">
        <v>25821</v>
      </c>
      <c r="D79" s="11" t="str">
        <f t="shared" si="11"/>
        <v>N/A</v>
      </c>
      <c r="E79" s="34">
        <v>22128</v>
      </c>
      <c r="F79" s="11" t="str">
        <f t="shared" si="12"/>
        <v>N/A</v>
      </c>
      <c r="G79" s="34">
        <v>21838</v>
      </c>
      <c r="H79" s="11" t="str">
        <f t="shared" si="13"/>
        <v>N/A</v>
      </c>
      <c r="I79" s="12">
        <v>-14.3</v>
      </c>
      <c r="J79" s="12">
        <v>-1.31</v>
      </c>
      <c r="K79" s="41" t="s">
        <v>736</v>
      </c>
      <c r="L79" s="9" t="str">
        <f t="shared" si="14"/>
        <v>Yes</v>
      </c>
    </row>
    <row r="80" spans="1:12" x14ac:dyDescent="0.25">
      <c r="A80" s="42" t="s">
        <v>1432</v>
      </c>
      <c r="B80" s="33" t="s">
        <v>213</v>
      </c>
      <c r="C80" s="43">
        <v>429.47685991999998</v>
      </c>
      <c r="D80" s="11" t="str">
        <f t="shared" si="11"/>
        <v>N/A</v>
      </c>
      <c r="E80" s="43">
        <v>329.69685465999999</v>
      </c>
      <c r="F80" s="11" t="str">
        <f t="shared" si="12"/>
        <v>N/A</v>
      </c>
      <c r="G80" s="43">
        <v>297.35571023</v>
      </c>
      <c r="H80" s="11" t="str">
        <f t="shared" si="13"/>
        <v>N/A</v>
      </c>
      <c r="I80" s="12">
        <v>-23.2</v>
      </c>
      <c r="J80" s="12">
        <v>-9.81</v>
      </c>
      <c r="K80" s="41" t="s">
        <v>736</v>
      </c>
      <c r="L80" s="9" t="str">
        <f t="shared" si="14"/>
        <v>Yes</v>
      </c>
    </row>
    <row r="81" spans="1:12" x14ac:dyDescent="0.25">
      <c r="A81" s="42" t="s">
        <v>613</v>
      </c>
      <c r="B81" s="33" t="s">
        <v>213</v>
      </c>
      <c r="C81" s="43">
        <v>1849994</v>
      </c>
      <c r="D81" s="11" t="str">
        <f t="shared" si="11"/>
        <v>N/A</v>
      </c>
      <c r="E81" s="43">
        <v>1865674</v>
      </c>
      <c r="F81" s="11" t="str">
        <f t="shared" si="12"/>
        <v>N/A</v>
      </c>
      <c r="G81" s="43">
        <v>1843366</v>
      </c>
      <c r="H81" s="11" t="str">
        <f t="shared" si="13"/>
        <v>N/A</v>
      </c>
      <c r="I81" s="12">
        <v>0.84760000000000002</v>
      </c>
      <c r="J81" s="12">
        <v>-1.2</v>
      </c>
      <c r="K81" s="41" t="s">
        <v>736</v>
      </c>
      <c r="L81" s="9" t="str">
        <f t="shared" si="14"/>
        <v>Yes</v>
      </c>
    </row>
    <row r="82" spans="1:12" x14ac:dyDescent="0.25">
      <c r="A82" s="42" t="s">
        <v>614</v>
      </c>
      <c r="B82" s="33" t="s">
        <v>213</v>
      </c>
      <c r="C82" s="34">
        <v>19700</v>
      </c>
      <c r="D82" s="11" t="str">
        <f t="shared" si="11"/>
        <v>N/A</v>
      </c>
      <c r="E82" s="34">
        <v>18478</v>
      </c>
      <c r="F82" s="11" t="str">
        <f t="shared" si="12"/>
        <v>N/A</v>
      </c>
      <c r="G82" s="34">
        <v>18103</v>
      </c>
      <c r="H82" s="11" t="str">
        <f t="shared" si="13"/>
        <v>N/A</v>
      </c>
      <c r="I82" s="12">
        <v>-6.2</v>
      </c>
      <c r="J82" s="12">
        <v>-2.0299999999999998</v>
      </c>
      <c r="K82" s="41" t="s">
        <v>736</v>
      </c>
      <c r="L82" s="9" t="str">
        <f t="shared" si="14"/>
        <v>Yes</v>
      </c>
    </row>
    <row r="83" spans="1:12" x14ac:dyDescent="0.25">
      <c r="A83" s="42" t="s">
        <v>1433</v>
      </c>
      <c r="B83" s="33" t="s">
        <v>213</v>
      </c>
      <c r="C83" s="43">
        <v>93.908324872999998</v>
      </c>
      <c r="D83" s="11" t="str">
        <f t="shared" si="11"/>
        <v>N/A</v>
      </c>
      <c r="E83" s="43">
        <v>100.96731248</v>
      </c>
      <c r="F83" s="11" t="str">
        <f t="shared" si="12"/>
        <v>N/A</v>
      </c>
      <c r="G83" s="43">
        <v>101.82654809</v>
      </c>
      <c r="H83" s="11" t="str">
        <f t="shared" si="13"/>
        <v>N/A</v>
      </c>
      <c r="I83" s="12">
        <v>7.5170000000000003</v>
      </c>
      <c r="J83" s="12">
        <v>0.85099999999999998</v>
      </c>
      <c r="K83" s="41" t="s">
        <v>736</v>
      </c>
      <c r="L83" s="9" t="str">
        <f t="shared" si="14"/>
        <v>Yes</v>
      </c>
    </row>
    <row r="84" spans="1:12" ht="25" x14ac:dyDescent="0.25">
      <c r="A84" s="42" t="s">
        <v>615</v>
      </c>
      <c r="B84" s="33" t="s">
        <v>213</v>
      </c>
      <c r="C84" s="43">
        <v>136732</v>
      </c>
      <c r="D84" s="11" t="str">
        <f t="shared" si="11"/>
        <v>N/A</v>
      </c>
      <c r="E84" s="43">
        <v>129016</v>
      </c>
      <c r="F84" s="11" t="str">
        <f t="shared" si="12"/>
        <v>N/A</v>
      </c>
      <c r="G84" s="43">
        <v>110320</v>
      </c>
      <c r="H84" s="11" t="str">
        <f t="shared" si="13"/>
        <v>N/A</v>
      </c>
      <c r="I84" s="12">
        <v>-5.64</v>
      </c>
      <c r="J84" s="12">
        <v>-14.5</v>
      </c>
      <c r="K84" s="41" t="s">
        <v>736</v>
      </c>
      <c r="L84" s="9" t="str">
        <f t="shared" si="14"/>
        <v>Yes</v>
      </c>
    </row>
    <row r="85" spans="1:12" x14ac:dyDescent="0.25">
      <c r="A85" s="42" t="s">
        <v>616</v>
      </c>
      <c r="B85" s="33" t="s">
        <v>213</v>
      </c>
      <c r="C85" s="34">
        <v>189</v>
      </c>
      <c r="D85" s="11" t="str">
        <f t="shared" si="11"/>
        <v>N/A</v>
      </c>
      <c r="E85" s="34">
        <v>166</v>
      </c>
      <c r="F85" s="11" t="str">
        <f t="shared" si="12"/>
        <v>N/A</v>
      </c>
      <c r="G85" s="34">
        <v>130</v>
      </c>
      <c r="H85" s="11" t="str">
        <f t="shared" si="13"/>
        <v>N/A</v>
      </c>
      <c r="I85" s="12">
        <v>-12.2</v>
      </c>
      <c r="J85" s="12">
        <v>-21.7</v>
      </c>
      <c r="K85" s="41" t="s">
        <v>736</v>
      </c>
      <c r="L85" s="9" t="str">
        <f t="shared" si="14"/>
        <v>Yes</v>
      </c>
    </row>
    <row r="86" spans="1:12" x14ac:dyDescent="0.25">
      <c r="A86" s="42" t="s">
        <v>1434</v>
      </c>
      <c r="B86" s="33" t="s">
        <v>213</v>
      </c>
      <c r="C86" s="43">
        <v>723.44973545000005</v>
      </c>
      <c r="D86" s="11" t="str">
        <f t="shared" si="11"/>
        <v>N/A</v>
      </c>
      <c r="E86" s="43">
        <v>777.20481928000004</v>
      </c>
      <c r="F86" s="11" t="str">
        <f t="shared" si="12"/>
        <v>N/A</v>
      </c>
      <c r="G86" s="43">
        <v>848.61538461999999</v>
      </c>
      <c r="H86" s="11" t="str">
        <f t="shared" si="13"/>
        <v>N/A</v>
      </c>
      <c r="I86" s="12">
        <v>7.43</v>
      </c>
      <c r="J86" s="12">
        <v>9.1880000000000006</v>
      </c>
      <c r="K86" s="41" t="s">
        <v>736</v>
      </c>
      <c r="L86" s="9" t="str">
        <f t="shared" si="14"/>
        <v>Yes</v>
      </c>
    </row>
    <row r="87" spans="1:12" x14ac:dyDescent="0.25">
      <c r="A87" s="42" t="s">
        <v>617</v>
      </c>
      <c r="B87" s="33" t="s">
        <v>213</v>
      </c>
      <c r="C87" s="43">
        <v>3201062</v>
      </c>
      <c r="D87" s="11" t="str">
        <f t="shared" si="11"/>
        <v>N/A</v>
      </c>
      <c r="E87" s="43">
        <v>2655300</v>
      </c>
      <c r="F87" s="11" t="str">
        <f t="shared" si="12"/>
        <v>N/A</v>
      </c>
      <c r="G87" s="43">
        <v>2837690</v>
      </c>
      <c r="H87" s="11" t="str">
        <f t="shared" si="13"/>
        <v>N/A</v>
      </c>
      <c r="I87" s="12">
        <v>-17</v>
      </c>
      <c r="J87" s="12">
        <v>6.8689999999999998</v>
      </c>
      <c r="K87" s="41" t="s">
        <v>736</v>
      </c>
      <c r="L87" s="9" t="str">
        <f t="shared" si="14"/>
        <v>Yes</v>
      </c>
    </row>
    <row r="88" spans="1:12" x14ac:dyDescent="0.25">
      <c r="A88" s="42" t="s">
        <v>618</v>
      </c>
      <c r="B88" s="33" t="s">
        <v>213</v>
      </c>
      <c r="C88" s="34">
        <v>53507</v>
      </c>
      <c r="D88" s="11" t="str">
        <f t="shared" si="11"/>
        <v>N/A</v>
      </c>
      <c r="E88" s="34">
        <v>55339</v>
      </c>
      <c r="F88" s="11" t="str">
        <f t="shared" si="12"/>
        <v>N/A</v>
      </c>
      <c r="G88" s="34">
        <v>51750</v>
      </c>
      <c r="H88" s="11" t="str">
        <f t="shared" si="13"/>
        <v>N/A</v>
      </c>
      <c r="I88" s="12">
        <v>3.4239999999999999</v>
      </c>
      <c r="J88" s="12">
        <v>-6.49</v>
      </c>
      <c r="K88" s="41" t="s">
        <v>736</v>
      </c>
      <c r="L88" s="9" t="str">
        <f t="shared" si="14"/>
        <v>Yes</v>
      </c>
    </row>
    <row r="89" spans="1:12" x14ac:dyDescent="0.25">
      <c r="A89" s="42" t="s">
        <v>1435</v>
      </c>
      <c r="B89" s="33" t="s">
        <v>213</v>
      </c>
      <c r="C89" s="43">
        <v>59.825106994999999</v>
      </c>
      <c r="D89" s="11" t="str">
        <f t="shared" si="11"/>
        <v>N/A</v>
      </c>
      <c r="E89" s="43">
        <v>47.982435533999997</v>
      </c>
      <c r="F89" s="11" t="str">
        <f t="shared" si="12"/>
        <v>N/A</v>
      </c>
      <c r="G89" s="43">
        <v>54.834589372000003</v>
      </c>
      <c r="H89" s="11" t="str">
        <f t="shared" si="13"/>
        <v>N/A</v>
      </c>
      <c r="I89" s="12">
        <v>-19.8</v>
      </c>
      <c r="J89" s="12">
        <v>14.28</v>
      </c>
      <c r="K89" s="41" t="s">
        <v>736</v>
      </c>
      <c r="L89" s="9" t="str">
        <f t="shared" si="14"/>
        <v>Yes</v>
      </c>
    </row>
    <row r="90" spans="1:12" x14ac:dyDescent="0.25">
      <c r="A90" s="42" t="s">
        <v>619</v>
      </c>
      <c r="B90" s="33" t="s">
        <v>213</v>
      </c>
      <c r="C90" s="43">
        <v>22431072</v>
      </c>
      <c r="D90" s="11" t="str">
        <f t="shared" si="11"/>
        <v>N/A</v>
      </c>
      <c r="E90" s="43">
        <v>31027007</v>
      </c>
      <c r="F90" s="11" t="str">
        <f t="shared" si="12"/>
        <v>N/A</v>
      </c>
      <c r="G90" s="43">
        <v>26774112</v>
      </c>
      <c r="H90" s="11" t="str">
        <f t="shared" si="13"/>
        <v>N/A</v>
      </c>
      <c r="I90" s="12">
        <v>38.32</v>
      </c>
      <c r="J90" s="12">
        <v>-13.7</v>
      </c>
      <c r="K90" s="41" t="s">
        <v>736</v>
      </c>
      <c r="L90" s="9" t="str">
        <f t="shared" si="14"/>
        <v>Yes</v>
      </c>
    </row>
    <row r="91" spans="1:12" x14ac:dyDescent="0.25">
      <c r="A91" s="42" t="s">
        <v>620</v>
      </c>
      <c r="B91" s="33" t="s">
        <v>213</v>
      </c>
      <c r="C91" s="34">
        <v>122860</v>
      </c>
      <c r="D91" s="11" t="str">
        <f t="shared" si="11"/>
        <v>N/A</v>
      </c>
      <c r="E91" s="34">
        <v>124935</v>
      </c>
      <c r="F91" s="11" t="str">
        <f t="shared" si="12"/>
        <v>N/A</v>
      </c>
      <c r="G91" s="34">
        <v>97089</v>
      </c>
      <c r="H91" s="11" t="str">
        <f t="shared" si="13"/>
        <v>N/A</v>
      </c>
      <c r="I91" s="12">
        <v>1.6890000000000001</v>
      </c>
      <c r="J91" s="12">
        <v>-22.3</v>
      </c>
      <c r="K91" s="41" t="s">
        <v>736</v>
      </c>
      <c r="L91" s="9" t="str">
        <f t="shared" si="14"/>
        <v>Yes</v>
      </c>
    </row>
    <row r="92" spans="1:12" x14ac:dyDescent="0.25">
      <c r="A92" s="42" t="s">
        <v>1436</v>
      </c>
      <c r="B92" s="33" t="s">
        <v>213</v>
      </c>
      <c r="C92" s="43">
        <v>182.57424710999999</v>
      </c>
      <c r="D92" s="11" t="str">
        <f t="shared" si="11"/>
        <v>N/A</v>
      </c>
      <c r="E92" s="43">
        <v>248.34519549999999</v>
      </c>
      <c r="F92" s="11" t="str">
        <f t="shared" si="12"/>
        <v>N/A</v>
      </c>
      <c r="G92" s="43">
        <v>275.76874826</v>
      </c>
      <c r="H92" s="11" t="str">
        <f t="shared" si="13"/>
        <v>N/A</v>
      </c>
      <c r="I92" s="12">
        <v>36.020000000000003</v>
      </c>
      <c r="J92" s="12">
        <v>11.04</v>
      </c>
      <c r="K92" s="41" t="s">
        <v>736</v>
      </c>
      <c r="L92" s="9" t="str">
        <f t="shared" si="14"/>
        <v>Yes</v>
      </c>
    </row>
    <row r="93" spans="1:12" ht="25" x14ac:dyDescent="0.25">
      <c r="A93" s="42" t="s">
        <v>621</v>
      </c>
      <c r="B93" s="33" t="s">
        <v>213</v>
      </c>
      <c r="C93" s="43">
        <v>36274784</v>
      </c>
      <c r="D93" s="11" t="str">
        <f t="shared" si="11"/>
        <v>N/A</v>
      </c>
      <c r="E93" s="43">
        <v>35758398</v>
      </c>
      <c r="F93" s="11" t="str">
        <f t="shared" si="12"/>
        <v>N/A</v>
      </c>
      <c r="G93" s="43">
        <v>22872972</v>
      </c>
      <c r="H93" s="11" t="str">
        <f t="shared" si="13"/>
        <v>N/A</v>
      </c>
      <c r="I93" s="12">
        <v>-1.42</v>
      </c>
      <c r="J93" s="12">
        <v>-36</v>
      </c>
      <c r="K93" s="41" t="s">
        <v>736</v>
      </c>
      <c r="L93" s="9" t="str">
        <f t="shared" si="14"/>
        <v>No</v>
      </c>
    </row>
    <row r="94" spans="1:12" x14ac:dyDescent="0.25">
      <c r="A94" s="44" t="s">
        <v>622</v>
      </c>
      <c r="B94" s="34" t="s">
        <v>213</v>
      </c>
      <c r="C94" s="34">
        <v>22341</v>
      </c>
      <c r="D94" s="11" t="str">
        <f t="shared" si="11"/>
        <v>N/A</v>
      </c>
      <c r="E94" s="34">
        <v>23801</v>
      </c>
      <c r="F94" s="11" t="str">
        <f t="shared" si="12"/>
        <v>N/A</v>
      </c>
      <c r="G94" s="34">
        <v>20349</v>
      </c>
      <c r="H94" s="11" t="str">
        <f t="shared" si="13"/>
        <v>N/A</v>
      </c>
      <c r="I94" s="12">
        <v>6.5350000000000001</v>
      </c>
      <c r="J94" s="12">
        <v>-14.5</v>
      </c>
      <c r="K94" s="1" t="s">
        <v>736</v>
      </c>
      <c r="L94" s="9" t="str">
        <f t="shared" si="14"/>
        <v>Yes</v>
      </c>
    </row>
    <row r="95" spans="1:12" x14ac:dyDescent="0.25">
      <c r="A95" s="42" t="s">
        <v>1437</v>
      </c>
      <c r="B95" s="33" t="s">
        <v>213</v>
      </c>
      <c r="C95" s="43">
        <v>1623.6866746999999</v>
      </c>
      <c r="D95" s="11" t="str">
        <f t="shared" si="11"/>
        <v>N/A</v>
      </c>
      <c r="E95" s="43">
        <v>1502.3905718000001</v>
      </c>
      <c r="F95" s="11" t="str">
        <f t="shared" si="12"/>
        <v>N/A</v>
      </c>
      <c r="G95" s="43">
        <v>1124.0342032000001</v>
      </c>
      <c r="H95" s="11" t="str">
        <f t="shared" si="13"/>
        <v>N/A</v>
      </c>
      <c r="I95" s="12">
        <v>-7.47</v>
      </c>
      <c r="J95" s="12">
        <v>-25.2</v>
      </c>
      <c r="K95" s="41" t="s">
        <v>736</v>
      </c>
      <c r="L95" s="9" t="str">
        <f t="shared" si="14"/>
        <v>Yes</v>
      </c>
    </row>
    <row r="96" spans="1:12" ht="25" x14ac:dyDescent="0.25">
      <c r="A96" s="42" t="s">
        <v>623</v>
      </c>
      <c r="B96" s="33" t="s">
        <v>213</v>
      </c>
      <c r="C96" s="43">
        <v>1819868</v>
      </c>
      <c r="D96" s="11" t="str">
        <f t="shared" si="11"/>
        <v>N/A</v>
      </c>
      <c r="E96" s="43">
        <v>1738846</v>
      </c>
      <c r="F96" s="11" t="str">
        <f t="shared" si="12"/>
        <v>N/A</v>
      </c>
      <c r="G96" s="43">
        <v>1497882</v>
      </c>
      <c r="H96" s="11" t="str">
        <f t="shared" si="13"/>
        <v>N/A</v>
      </c>
      <c r="I96" s="12">
        <v>-4.45</v>
      </c>
      <c r="J96" s="12">
        <v>-13.9</v>
      </c>
      <c r="K96" s="41" t="s">
        <v>736</v>
      </c>
      <c r="L96" s="9" t="str">
        <f t="shared" si="14"/>
        <v>Yes</v>
      </c>
    </row>
    <row r="97" spans="1:12" x14ac:dyDescent="0.25">
      <c r="A97" s="42" t="s">
        <v>624</v>
      </c>
      <c r="B97" s="33" t="s">
        <v>213</v>
      </c>
      <c r="C97" s="34">
        <v>5633</v>
      </c>
      <c r="D97" s="11" t="str">
        <f t="shared" si="11"/>
        <v>N/A</v>
      </c>
      <c r="E97" s="34">
        <v>5277</v>
      </c>
      <c r="F97" s="11" t="str">
        <f t="shared" si="12"/>
        <v>N/A</v>
      </c>
      <c r="G97" s="34">
        <v>4946</v>
      </c>
      <c r="H97" s="11" t="str">
        <f t="shared" si="13"/>
        <v>N/A</v>
      </c>
      <c r="I97" s="12">
        <v>-6.32</v>
      </c>
      <c r="J97" s="12">
        <v>-6.27</v>
      </c>
      <c r="K97" s="41" t="s">
        <v>736</v>
      </c>
      <c r="L97" s="9" t="str">
        <f t="shared" si="14"/>
        <v>Yes</v>
      </c>
    </row>
    <row r="98" spans="1:12" x14ac:dyDescent="0.25">
      <c r="A98" s="42" t="s">
        <v>1438</v>
      </c>
      <c r="B98" s="33" t="s">
        <v>213</v>
      </c>
      <c r="C98" s="43">
        <v>323.07260785</v>
      </c>
      <c r="D98" s="11" t="str">
        <f t="shared" si="11"/>
        <v>N/A</v>
      </c>
      <c r="E98" s="43">
        <v>329.51411787000001</v>
      </c>
      <c r="F98" s="11" t="str">
        <f t="shared" si="12"/>
        <v>N/A</v>
      </c>
      <c r="G98" s="43">
        <v>302.84714921</v>
      </c>
      <c r="H98" s="11" t="str">
        <f t="shared" si="13"/>
        <v>N/A</v>
      </c>
      <c r="I98" s="12">
        <v>1.994</v>
      </c>
      <c r="J98" s="12">
        <v>-8.09</v>
      </c>
      <c r="K98" s="41" t="s">
        <v>736</v>
      </c>
      <c r="L98" s="9" t="str">
        <f t="shared" si="14"/>
        <v>Yes</v>
      </c>
    </row>
    <row r="99" spans="1:12" ht="25" x14ac:dyDescent="0.25">
      <c r="A99" s="42" t="s">
        <v>625</v>
      </c>
      <c r="B99" s="33" t="s">
        <v>213</v>
      </c>
      <c r="C99" s="43">
        <v>222121455</v>
      </c>
      <c r="D99" s="11" t="str">
        <f t="shared" si="11"/>
        <v>N/A</v>
      </c>
      <c r="E99" s="43">
        <v>216718307</v>
      </c>
      <c r="F99" s="11" t="str">
        <f t="shared" si="12"/>
        <v>N/A</v>
      </c>
      <c r="G99" s="43">
        <v>194838140</v>
      </c>
      <c r="H99" s="11" t="str">
        <f t="shared" si="13"/>
        <v>N/A</v>
      </c>
      <c r="I99" s="12">
        <v>-2.4300000000000002</v>
      </c>
      <c r="J99" s="12">
        <v>-10.1</v>
      </c>
      <c r="K99" s="41" t="s">
        <v>736</v>
      </c>
      <c r="L99" s="9" t="str">
        <f t="shared" si="14"/>
        <v>Yes</v>
      </c>
    </row>
    <row r="100" spans="1:12" x14ac:dyDescent="0.25">
      <c r="A100" s="42" t="s">
        <v>626</v>
      </c>
      <c r="B100" s="33" t="s">
        <v>213</v>
      </c>
      <c r="C100" s="34">
        <v>48048</v>
      </c>
      <c r="D100" s="11" t="str">
        <f t="shared" si="11"/>
        <v>N/A</v>
      </c>
      <c r="E100" s="34">
        <v>44687</v>
      </c>
      <c r="F100" s="11" t="str">
        <f t="shared" si="12"/>
        <v>N/A</v>
      </c>
      <c r="G100" s="34">
        <v>41291</v>
      </c>
      <c r="H100" s="11" t="str">
        <f t="shared" si="13"/>
        <v>N/A</v>
      </c>
      <c r="I100" s="12">
        <v>-7</v>
      </c>
      <c r="J100" s="12">
        <v>-7.6</v>
      </c>
      <c r="K100" s="41" t="s">
        <v>736</v>
      </c>
      <c r="L100" s="9" t="str">
        <f t="shared" si="14"/>
        <v>Yes</v>
      </c>
    </row>
    <row r="101" spans="1:12" ht="25" x14ac:dyDescent="0.25">
      <c r="A101" s="42" t="s">
        <v>1439</v>
      </c>
      <c r="B101" s="33" t="s">
        <v>213</v>
      </c>
      <c r="C101" s="43">
        <v>4622.9074050999998</v>
      </c>
      <c r="D101" s="11" t="str">
        <f t="shared" si="11"/>
        <v>N/A</v>
      </c>
      <c r="E101" s="43">
        <v>4849.6946987000001</v>
      </c>
      <c r="F101" s="11" t="str">
        <f t="shared" si="12"/>
        <v>N/A</v>
      </c>
      <c r="G101" s="43">
        <v>4718.6587876000003</v>
      </c>
      <c r="H101" s="11" t="str">
        <f t="shared" si="13"/>
        <v>N/A</v>
      </c>
      <c r="I101" s="12">
        <v>4.9059999999999997</v>
      </c>
      <c r="J101" s="12">
        <v>-2.7</v>
      </c>
      <c r="K101" s="41" t="s">
        <v>736</v>
      </c>
      <c r="L101" s="9" t="str">
        <f t="shared" si="14"/>
        <v>Yes</v>
      </c>
    </row>
    <row r="102" spans="1:12" ht="25" x14ac:dyDescent="0.25">
      <c r="A102" s="42" t="s">
        <v>627</v>
      </c>
      <c r="B102" s="33" t="s">
        <v>213</v>
      </c>
      <c r="C102" s="43">
        <v>9453804</v>
      </c>
      <c r="D102" s="11" t="str">
        <f t="shared" si="11"/>
        <v>N/A</v>
      </c>
      <c r="E102" s="43">
        <v>11013182</v>
      </c>
      <c r="F102" s="11" t="str">
        <f t="shared" si="12"/>
        <v>N/A</v>
      </c>
      <c r="G102" s="43">
        <v>11728479</v>
      </c>
      <c r="H102" s="11" t="str">
        <f t="shared" si="13"/>
        <v>N/A</v>
      </c>
      <c r="I102" s="12">
        <v>16.489999999999998</v>
      </c>
      <c r="J102" s="12">
        <v>6.4950000000000001</v>
      </c>
      <c r="K102" s="41" t="s">
        <v>736</v>
      </c>
      <c r="L102" s="9" t="str">
        <f t="shared" si="14"/>
        <v>Yes</v>
      </c>
    </row>
    <row r="103" spans="1:12" x14ac:dyDescent="0.25">
      <c r="A103" s="42" t="s">
        <v>628</v>
      </c>
      <c r="B103" s="33" t="s">
        <v>213</v>
      </c>
      <c r="C103" s="34">
        <v>32470</v>
      </c>
      <c r="D103" s="11" t="str">
        <f t="shared" si="11"/>
        <v>N/A</v>
      </c>
      <c r="E103" s="34">
        <v>34384</v>
      </c>
      <c r="F103" s="11" t="str">
        <f t="shared" si="12"/>
        <v>N/A</v>
      </c>
      <c r="G103" s="34">
        <v>34653</v>
      </c>
      <c r="H103" s="11" t="str">
        <f t="shared" si="13"/>
        <v>N/A</v>
      </c>
      <c r="I103" s="12">
        <v>5.8949999999999996</v>
      </c>
      <c r="J103" s="12">
        <v>0.7823</v>
      </c>
      <c r="K103" s="41" t="s">
        <v>736</v>
      </c>
      <c r="L103" s="9" t="str">
        <f t="shared" si="14"/>
        <v>Yes</v>
      </c>
    </row>
    <row r="104" spans="1:12" ht="25" x14ac:dyDescent="0.25">
      <c r="A104" s="42" t="s">
        <v>1440</v>
      </c>
      <c r="B104" s="33" t="s">
        <v>213</v>
      </c>
      <c r="C104" s="43">
        <v>291.15503541999999</v>
      </c>
      <c r="D104" s="11" t="str">
        <f t="shared" si="11"/>
        <v>N/A</v>
      </c>
      <c r="E104" s="43">
        <v>320.29961609999998</v>
      </c>
      <c r="F104" s="11" t="str">
        <f t="shared" si="12"/>
        <v>N/A</v>
      </c>
      <c r="G104" s="43">
        <v>338.45493897</v>
      </c>
      <c r="H104" s="11" t="str">
        <f t="shared" si="13"/>
        <v>N/A</v>
      </c>
      <c r="I104" s="12">
        <v>10.01</v>
      </c>
      <c r="J104" s="12">
        <v>5.6680000000000001</v>
      </c>
      <c r="K104" s="41" t="s">
        <v>736</v>
      </c>
      <c r="L104" s="9" t="str">
        <f t="shared" si="14"/>
        <v>Yes</v>
      </c>
    </row>
    <row r="105" spans="1:12" ht="25" x14ac:dyDescent="0.25">
      <c r="A105" s="42" t="s">
        <v>629</v>
      </c>
      <c r="B105" s="33" t="s">
        <v>213</v>
      </c>
      <c r="C105" s="43">
        <v>25276</v>
      </c>
      <c r="D105" s="11" t="str">
        <f t="shared" si="11"/>
        <v>N/A</v>
      </c>
      <c r="E105" s="43">
        <v>20866</v>
      </c>
      <c r="F105" s="11" t="str">
        <f t="shared" si="12"/>
        <v>N/A</v>
      </c>
      <c r="G105" s="43">
        <v>17990</v>
      </c>
      <c r="H105" s="11" t="str">
        <f t="shared" si="13"/>
        <v>N/A</v>
      </c>
      <c r="I105" s="12">
        <v>-17.399999999999999</v>
      </c>
      <c r="J105" s="12">
        <v>-13.8</v>
      </c>
      <c r="K105" s="41" t="s">
        <v>736</v>
      </c>
      <c r="L105" s="9" t="str">
        <f t="shared" si="14"/>
        <v>Yes</v>
      </c>
    </row>
    <row r="106" spans="1:12" x14ac:dyDescent="0.25">
      <c r="A106" s="42" t="s">
        <v>630</v>
      </c>
      <c r="B106" s="33" t="s">
        <v>213</v>
      </c>
      <c r="C106" s="34">
        <v>262</v>
      </c>
      <c r="D106" s="11" t="str">
        <f t="shared" si="11"/>
        <v>N/A</v>
      </c>
      <c r="E106" s="34">
        <v>223</v>
      </c>
      <c r="F106" s="11" t="str">
        <f t="shared" si="12"/>
        <v>N/A</v>
      </c>
      <c r="G106" s="34">
        <v>209</v>
      </c>
      <c r="H106" s="11" t="str">
        <f t="shared" si="13"/>
        <v>N/A</v>
      </c>
      <c r="I106" s="12">
        <v>-14.9</v>
      </c>
      <c r="J106" s="12">
        <v>-6.28</v>
      </c>
      <c r="K106" s="41" t="s">
        <v>736</v>
      </c>
      <c r="L106" s="9" t="str">
        <f t="shared" si="14"/>
        <v>Yes</v>
      </c>
    </row>
    <row r="107" spans="1:12" ht="25" x14ac:dyDescent="0.25">
      <c r="A107" s="42" t="s">
        <v>1441</v>
      </c>
      <c r="B107" s="33" t="s">
        <v>213</v>
      </c>
      <c r="C107" s="43">
        <v>96.473282443000002</v>
      </c>
      <c r="D107" s="11" t="str">
        <f t="shared" si="11"/>
        <v>N/A</v>
      </c>
      <c r="E107" s="43">
        <v>93.569506726</v>
      </c>
      <c r="F107" s="11" t="str">
        <f t="shared" si="12"/>
        <v>N/A</v>
      </c>
      <c r="G107" s="43">
        <v>86.076555024000001</v>
      </c>
      <c r="H107" s="11" t="str">
        <f t="shared" si="13"/>
        <v>N/A</v>
      </c>
      <c r="I107" s="12">
        <v>-3.01</v>
      </c>
      <c r="J107" s="12">
        <v>-8.01</v>
      </c>
      <c r="K107" s="41" t="s">
        <v>736</v>
      </c>
      <c r="L107" s="9" t="str">
        <f t="shared" si="14"/>
        <v>Yes</v>
      </c>
    </row>
    <row r="108" spans="1:12" ht="25" x14ac:dyDescent="0.25">
      <c r="A108" s="42" t="s">
        <v>631</v>
      </c>
      <c r="B108" s="33" t="s">
        <v>213</v>
      </c>
      <c r="C108" s="43">
        <v>555576</v>
      </c>
      <c r="D108" s="11" t="str">
        <f t="shared" si="11"/>
        <v>N/A</v>
      </c>
      <c r="E108" s="43">
        <v>525516</v>
      </c>
      <c r="F108" s="11" t="str">
        <f t="shared" si="12"/>
        <v>N/A</v>
      </c>
      <c r="G108" s="43">
        <v>570748</v>
      </c>
      <c r="H108" s="11" t="str">
        <f t="shared" si="13"/>
        <v>N/A</v>
      </c>
      <c r="I108" s="12">
        <v>-5.41</v>
      </c>
      <c r="J108" s="12">
        <v>8.6069999999999993</v>
      </c>
      <c r="K108" s="41" t="s">
        <v>736</v>
      </c>
      <c r="L108" s="9" t="str">
        <f t="shared" si="14"/>
        <v>Yes</v>
      </c>
    </row>
    <row r="109" spans="1:12" x14ac:dyDescent="0.25">
      <c r="A109" s="42" t="s">
        <v>632</v>
      </c>
      <c r="B109" s="33" t="s">
        <v>213</v>
      </c>
      <c r="C109" s="34">
        <v>3737</v>
      </c>
      <c r="D109" s="11" t="str">
        <f t="shared" si="11"/>
        <v>N/A</v>
      </c>
      <c r="E109" s="34">
        <v>3367</v>
      </c>
      <c r="F109" s="11" t="str">
        <f t="shared" si="12"/>
        <v>N/A</v>
      </c>
      <c r="G109" s="34">
        <v>3680</v>
      </c>
      <c r="H109" s="11" t="str">
        <f t="shared" si="13"/>
        <v>N/A</v>
      </c>
      <c r="I109" s="12">
        <v>-9.9</v>
      </c>
      <c r="J109" s="12">
        <v>9.2959999999999994</v>
      </c>
      <c r="K109" s="41" t="s">
        <v>736</v>
      </c>
      <c r="L109" s="9" t="str">
        <f t="shared" si="14"/>
        <v>Yes</v>
      </c>
    </row>
    <row r="110" spans="1:12" ht="25" x14ac:dyDescent="0.25">
      <c r="A110" s="42" t="s">
        <v>1442</v>
      </c>
      <c r="B110" s="33" t="s">
        <v>213</v>
      </c>
      <c r="C110" s="43">
        <v>148.66898581999999</v>
      </c>
      <c r="D110" s="11" t="str">
        <f t="shared" si="11"/>
        <v>N/A</v>
      </c>
      <c r="E110" s="43">
        <v>156.07840808</v>
      </c>
      <c r="F110" s="11" t="str">
        <f t="shared" si="12"/>
        <v>N/A</v>
      </c>
      <c r="G110" s="43">
        <v>155.09456521999999</v>
      </c>
      <c r="H110" s="11" t="str">
        <f t="shared" si="13"/>
        <v>N/A</v>
      </c>
      <c r="I110" s="12">
        <v>4.984</v>
      </c>
      <c r="J110" s="12">
        <v>-0.63</v>
      </c>
      <c r="K110" s="41" t="s">
        <v>736</v>
      </c>
      <c r="L110" s="9" t="str">
        <f t="shared" si="14"/>
        <v>Yes</v>
      </c>
    </row>
    <row r="111" spans="1:12" x14ac:dyDescent="0.25">
      <c r="A111" s="42" t="s">
        <v>633</v>
      </c>
      <c r="B111" s="33" t="s">
        <v>213</v>
      </c>
      <c r="C111" s="43">
        <v>90658424</v>
      </c>
      <c r="D111" s="11" t="str">
        <f t="shared" si="11"/>
        <v>N/A</v>
      </c>
      <c r="E111" s="43">
        <v>96807056</v>
      </c>
      <c r="F111" s="11" t="str">
        <f t="shared" si="12"/>
        <v>N/A</v>
      </c>
      <c r="G111" s="43">
        <v>96607650</v>
      </c>
      <c r="H111" s="11" t="str">
        <f t="shared" si="13"/>
        <v>N/A</v>
      </c>
      <c r="I111" s="12">
        <v>6.782</v>
      </c>
      <c r="J111" s="12">
        <v>-0.20599999999999999</v>
      </c>
      <c r="K111" s="41" t="s">
        <v>736</v>
      </c>
      <c r="L111" s="9" t="str">
        <f t="shared" si="14"/>
        <v>Yes</v>
      </c>
    </row>
    <row r="112" spans="1:12" x14ac:dyDescent="0.25">
      <c r="A112" s="42" t="s">
        <v>634</v>
      </c>
      <c r="B112" s="33" t="s">
        <v>213</v>
      </c>
      <c r="C112" s="34">
        <v>6291</v>
      </c>
      <c r="D112" s="11" t="str">
        <f t="shared" si="11"/>
        <v>N/A</v>
      </c>
      <c r="E112" s="34">
        <v>6246</v>
      </c>
      <c r="F112" s="11" t="str">
        <f t="shared" si="12"/>
        <v>N/A</v>
      </c>
      <c r="G112" s="34">
        <v>6255</v>
      </c>
      <c r="H112" s="11" t="str">
        <f t="shared" si="13"/>
        <v>N/A</v>
      </c>
      <c r="I112" s="12">
        <v>-0.71499999999999997</v>
      </c>
      <c r="J112" s="12">
        <v>0.14410000000000001</v>
      </c>
      <c r="K112" s="41" t="s">
        <v>736</v>
      </c>
      <c r="L112" s="9" t="str">
        <f t="shared" si="14"/>
        <v>Yes</v>
      </c>
    </row>
    <row r="113" spans="1:12" x14ac:dyDescent="0.25">
      <c r="A113" s="42" t="s">
        <v>1443</v>
      </c>
      <c r="B113" s="33" t="s">
        <v>213</v>
      </c>
      <c r="C113" s="43">
        <v>14410.812907</v>
      </c>
      <c r="D113" s="11" t="str">
        <f t="shared" si="11"/>
        <v>N/A</v>
      </c>
      <c r="E113" s="43">
        <v>15499.048350999999</v>
      </c>
      <c r="F113" s="11" t="str">
        <f t="shared" si="12"/>
        <v>N/A</v>
      </c>
      <c r="G113" s="43">
        <v>15444.868106</v>
      </c>
      <c r="H113" s="11" t="str">
        <f t="shared" si="13"/>
        <v>N/A</v>
      </c>
      <c r="I113" s="12">
        <v>7.5519999999999996</v>
      </c>
      <c r="J113" s="12">
        <v>-0.35</v>
      </c>
      <c r="K113" s="41" t="s">
        <v>736</v>
      </c>
      <c r="L113" s="9" t="str">
        <f t="shared" si="14"/>
        <v>Yes</v>
      </c>
    </row>
    <row r="114" spans="1:12" ht="25" x14ac:dyDescent="0.25">
      <c r="A114" s="42" t="s">
        <v>635</v>
      </c>
      <c r="B114" s="33" t="s">
        <v>213</v>
      </c>
      <c r="C114" s="43">
        <v>195910</v>
      </c>
      <c r="D114" s="11" t="str">
        <f t="shared" si="11"/>
        <v>N/A</v>
      </c>
      <c r="E114" s="43">
        <v>168442</v>
      </c>
      <c r="F114" s="11" t="str">
        <f t="shared" si="12"/>
        <v>N/A</v>
      </c>
      <c r="G114" s="43">
        <v>371316</v>
      </c>
      <c r="H114" s="11" t="str">
        <f t="shared" si="13"/>
        <v>N/A</v>
      </c>
      <c r="I114" s="12">
        <v>-14</v>
      </c>
      <c r="J114" s="12">
        <v>120.4</v>
      </c>
      <c r="K114" s="41" t="s">
        <v>736</v>
      </c>
      <c r="L114" s="9" t="str">
        <f>IF(J114="Div by 0", "N/A", IF(OR(J114="N/A",K114="N/A"),"N/A", IF(J114&gt;VALUE(MID(K114,1,2)), "No", IF(J114&lt;-1*VALUE(MID(K114,1,2)), "No", "Yes"))))</f>
        <v>No</v>
      </c>
    </row>
    <row r="115" spans="1:12" x14ac:dyDescent="0.25">
      <c r="A115" s="42" t="s">
        <v>636</v>
      </c>
      <c r="B115" s="33" t="s">
        <v>213</v>
      </c>
      <c r="C115" s="34">
        <v>5312</v>
      </c>
      <c r="D115" s="11" t="str">
        <f t="shared" si="11"/>
        <v>N/A</v>
      </c>
      <c r="E115" s="34">
        <v>4216</v>
      </c>
      <c r="F115" s="11" t="str">
        <f t="shared" si="12"/>
        <v>N/A</v>
      </c>
      <c r="G115" s="34">
        <v>5803</v>
      </c>
      <c r="H115" s="11" t="str">
        <f t="shared" si="13"/>
        <v>N/A</v>
      </c>
      <c r="I115" s="12">
        <v>-20.6</v>
      </c>
      <c r="J115" s="12">
        <v>37.64</v>
      </c>
      <c r="K115" s="41" t="s">
        <v>736</v>
      </c>
      <c r="L115" s="9" t="str">
        <f t="shared" ref="L115:L119" si="15">IF(J115="Div by 0", "N/A", IF(OR(J115="N/A",K115="N/A"),"N/A", IF(J115&gt;VALUE(MID(K115,1,2)), "No", IF(J115&lt;-1*VALUE(MID(K115,1,2)), "No", "Yes"))))</f>
        <v>No</v>
      </c>
    </row>
    <row r="116" spans="1:12" ht="25" x14ac:dyDescent="0.25">
      <c r="A116" s="42" t="s">
        <v>1444</v>
      </c>
      <c r="B116" s="33" t="s">
        <v>213</v>
      </c>
      <c r="C116" s="43">
        <v>36.880647590000002</v>
      </c>
      <c r="D116" s="11" t="str">
        <f t="shared" si="11"/>
        <v>N/A</v>
      </c>
      <c r="E116" s="43">
        <v>39.953036052999998</v>
      </c>
      <c r="F116" s="11" t="str">
        <f t="shared" si="12"/>
        <v>N/A</v>
      </c>
      <c r="G116" s="43">
        <v>63.986903325999997</v>
      </c>
      <c r="H116" s="11" t="str">
        <f t="shared" si="13"/>
        <v>N/A</v>
      </c>
      <c r="I116" s="12">
        <v>8.3309999999999995</v>
      </c>
      <c r="J116" s="12">
        <v>60.16</v>
      </c>
      <c r="K116" s="41" t="s">
        <v>736</v>
      </c>
      <c r="L116" s="9" t="str">
        <f t="shared" si="15"/>
        <v>No</v>
      </c>
    </row>
    <row r="117" spans="1:12" ht="25" x14ac:dyDescent="0.25">
      <c r="A117" s="42" t="s">
        <v>637</v>
      </c>
      <c r="B117" s="33" t="s">
        <v>213</v>
      </c>
      <c r="C117" s="43">
        <v>6202494</v>
      </c>
      <c r="D117" s="11" t="str">
        <f t="shared" si="11"/>
        <v>N/A</v>
      </c>
      <c r="E117" s="43">
        <v>6769802</v>
      </c>
      <c r="F117" s="11" t="str">
        <f t="shared" si="12"/>
        <v>N/A</v>
      </c>
      <c r="G117" s="43">
        <v>5926428</v>
      </c>
      <c r="H117" s="11" t="str">
        <f t="shared" si="13"/>
        <v>N/A</v>
      </c>
      <c r="I117" s="12">
        <v>9.1460000000000008</v>
      </c>
      <c r="J117" s="12">
        <v>-12.5</v>
      </c>
      <c r="K117" s="41" t="s">
        <v>736</v>
      </c>
      <c r="L117" s="9" t="str">
        <f t="shared" si="15"/>
        <v>Yes</v>
      </c>
    </row>
    <row r="118" spans="1:12" x14ac:dyDescent="0.25">
      <c r="A118" s="42" t="s">
        <v>638</v>
      </c>
      <c r="B118" s="33" t="s">
        <v>213</v>
      </c>
      <c r="C118" s="34">
        <v>1833</v>
      </c>
      <c r="D118" s="11" t="str">
        <f t="shared" si="11"/>
        <v>N/A</v>
      </c>
      <c r="E118" s="34">
        <v>1783</v>
      </c>
      <c r="F118" s="11" t="str">
        <f t="shared" si="12"/>
        <v>N/A</v>
      </c>
      <c r="G118" s="34">
        <v>1649</v>
      </c>
      <c r="H118" s="11" t="str">
        <f t="shared" si="13"/>
        <v>N/A</v>
      </c>
      <c r="I118" s="12">
        <v>-2.73</v>
      </c>
      <c r="J118" s="12">
        <v>-7.52</v>
      </c>
      <c r="K118" s="41" t="s">
        <v>736</v>
      </c>
      <c r="L118" s="9" t="str">
        <f t="shared" si="15"/>
        <v>Yes</v>
      </c>
    </row>
    <row r="119" spans="1:12" ht="25" x14ac:dyDescent="0.25">
      <c r="A119" s="42" t="s">
        <v>1445</v>
      </c>
      <c r="B119" s="33" t="s">
        <v>213</v>
      </c>
      <c r="C119" s="43">
        <v>3383.7937806999998</v>
      </c>
      <c r="D119" s="11" t="str">
        <f t="shared" si="11"/>
        <v>N/A</v>
      </c>
      <c r="E119" s="43">
        <v>3796.8603477000001</v>
      </c>
      <c r="F119" s="11" t="str">
        <f t="shared" si="12"/>
        <v>N/A</v>
      </c>
      <c r="G119" s="43">
        <v>3593.9526986000001</v>
      </c>
      <c r="H119" s="11" t="str">
        <f t="shared" si="13"/>
        <v>N/A</v>
      </c>
      <c r="I119" s="12">
        <v>12.21</v>
      </c>
      <c r="J119" s="12">
        <v>-5.34</v>
      </c>
      <c r="K119" s="41" t="s">
        <v>736</v>
      </c>
      <c r="L119" s="9" t="str">
        <f t="shared" si="15"/>
        <v>Yes</v>
      </c>
    </row>
    <row r="120" spans="1:12" ht="25" x14ac:dyDescent="0.25">
      <c r="A120" s="42" t="s">
        <v>639</v>
      </c>
      <c r="B120" s="33" t="s">
        <v>213</v>
      </c>
      <c r="C120" s="43">
        <v>27010266</v>
      </c>
      <c r="D120" s="11" t="str">
        <f t="shared" si="11"/>
        <v>N/A</v>
      </c>
      <c r="E120" s="43">
        <v>25586704</v>
      </c>
      <c r="F120" s="11" t="str">
        <f t="shared" si="12"/>
        <v>N/A</v>
      </c>
      <c r="G120" s="43">
        <v>24571866</v>
      </c>
      <c r="H120" s="11" t="str">
        <f t="shared" si="13"/>
        <v>N/A</v>
      </c>
      <c r="I120" s="12">
        <v>-5.27</v>
      </c>
      <c r="J120" s="12">
        <v>-3.97</v>
      </c>
      <c r="K120" s="41" t="s">
        <v>736</v>
      </c>
      <c r="L120" s="9" t="str">
        <f t="shared" ref="L120:L131" si="16">IF(J120="Div by 0", "N/A", IF(K120="N/A","N/A", IF(J120&gt;VALUE(MID(K120,1,2)), "No", IF(J120&lt;-1*VALUE(MID(K120,1,2)), "No", "Yes"))))</f>
        <v>Yes</v>
      </c>
    </row>
    <row r="121" spans="1:12" x14ac:dyDescent="0.25">
      <c r="A121" s="42" t="s">
        <v>640</v>
      </c>
      <c r="B121" s="33" t="s">
        <v>213</v>
      </c>
      <c r="C121" s="34">
        <v>76620</v>
      </c>
      <c r="D121" s="11" t="str">
        <f t="shared" si="11"/>
        <v>N/A</v>
      </c>
      <c r="E121" s="34">
        <v>76742</v>
      </c>
      <c r="F121" s="11" t="str">
        <f t="shared" si="12"/>
        <v>N/A</v>
      </c>
      <c r="G121" s="34">
        <v>82302</v>
      </c>
      <c r="H121" s="11" t="str">
        <f t="shared" si="13"/>
        <v>N/A</v>
      </c>
      <c r="I121" s="12">
        <v>0.15920000000000001</v>
      </c>
      <c r="J121" s="12">
        <v>7.2450000000000001</v>
      </c>
      <c r="K121" s="41" t="s">
        <v>736</v>
      </c>
      <c r="L121" s="9" t="str">
        <f t="shared" si="16"/>
        <v>Yes</v>
      </c>
    </row>
    <row r="122" spans="1:12" ht="25" x14ac:dyDescent="0.25">
      <c r="A122" s="42" t="s">
        <v>1446</v>
      </c>
      <c r="B122" s="33" t="s">
        <v>213</v>
      </c>
      <c r="C122" s="43">
        <v>352.52239623999998</v>
      </c>
      <c r="D122" s="11" t="str">
        <f t="shared" si="11"/>
        <v>N/A</v>
      </c>
      <c r="E122" s="43">
        <v>333.41200386000003</v>
      </c>
      <c r="F122" s="11" t="str">
        <f t="shared" si="12"/>
        <v>N/A</v>
      </c>
      <c r="G122" s="43">
        <v>298.55733760999999</v>
      </c>
      <c r="H122" s="11" t="str">
        <f t="shared" si="13"/>
        <v>N/A</v>
      </c>
      <c r="I122" s="12">
        <v>-5.42</v>
      </c>
      <c r="J122" s="12">
        <v>-10.5</v>
      </c>
      <c r="K122" s="41" t="s">
        <v>736</v>
      </c>
      <c r="L122" s="9" t="str">
        <f t="shared" si="16"/>
        <v>Yes</v>
      </c>
    </row>
    <row r="123" spans="1:12" ht="25" x14ac:dyDescent="0.25">
      <c r="A123" s="42" t="s">
        <v>641</v>
      </c>
      <c r="B123" s="33" t="s">
        <v>213</v>
      </c>
      <c r="C123" s="43">
        <v>12087236</v>
      </c>
      <c r="D123" s="11" t="str">
        <f t="shared" ref="D123:D131" si="17">IF($B123="N/A","N/A",IF(C123&gt;10,"No",IF(C123&lt;-10,"No","Yes")))</f>
        <v>N/A</v>
      </c>
      <c r="E123" s="43">
        <v>18156570</v>
      </c>
      <c r="F123" s="11" t="str">
        <f t="shared" ref="F123:F131" si="18">IF($B123="N/A","N/A",IF(E123&gt;10,"No",IF(E123&lt;-10,"No","Yes")))</f>
        <v>N/A</v>
      </c>
      <c r="G123" s="43">
        <v>14817216</v>
      </c>
      <c r="H123" s="11" t="str">
        <f t="shared" ref="H123:H131" si="19">IF($B123="N/A","N/A",IF(G123&gt;10,"No",IF(G123&lt;-10,"No","Yes")))</f>
        <v>N/A</v>
      </c>
      <c r="I123" s="12">
        <v>50.21</v>
      </c>
      <c r="J123" s="12">
        <v>-18.399999999999999</v>
      </c>
      <c r="K123" s="41" t="s">
        <v>736</v>
      </c>
      <c r="L123" s="9" t="str">
        <f t="shared" si="16"/>
        <v>Yes</v>
      </c>
    </row>
    <row r="124" spans="1:12" x14ac:dyDescent="0.25">
      <c r="A124" s="42" t="s">
        <v>642</v>
      </c>
      <c r="B124" s="33" t="s">
        <v>213</v>
      </c>
      <c r="C124" s="34">
        <v>979</v>
      </c>
      <c r="D124" s="11" t="str">
        <f t="shared" si="17"/>
        <v>N/A</v>
      </c>
      <c r="E124" s="34">
        <v>1326</v>
      </c>
      <c r="F124" s="11" t="str">
        <f t="shared" si="18"/>
        <v>N/A</v>
      </c>
      <c r="G124" s="34">
        <v>1269</v>
      </c>
      <c r="H124" s="11" t="str">
        <f t="shared" si="19"/>
        <v>N/A</v>
      </c>
      <c r="I124" s="12">
        <v>35.44</v>
      </c>
      <c r="J124" s="12">
        <v>-4.3</v>
      </c>
      <c r="K124" s="41" t="s">
        <v>736</v>
      </c>
      <c r="L124" s="9" t="str">
        <f t="shared" si="16"/>
        <v>Yes</v>
      </c>
    </row>
    <row r="125" spans="1:12" ht="25" x14ac:dyDescent="0.25">
      <c r="A125" s="42" t="s">
        <v>1447</v>
      </c>
      <c r="B125" s="33" t="s">
        <v>213</v>
      </c>
      <c r="C125" s="43">
        <v>12346.512768000001</v>
      </c>
      <c r="D125" s="11" t="str">
        <f t="shared" si="17"/>
        <v>N/A</v>
      </c>
      <c r="E125" s="43">
        <v>13692.737557</v>
      </c>
      <c r="F125" s="11" t="str">
        <f t="shared" si="18"/>
        <v>N/A</v>
      </c>
      <c r="G125" s="43">
        <v>11676.293143999999</v>
      </c>
      <c r="H125" s="11" t="str">
        <f t="shared" si="19"/>
        <v>N/A</v>
      </c>
      <c r="I125" s="12">
        <v>10.9</v>
      </c>
      <c r="J125" s="12">
        <v>-14.7</v>
      </c>
      <c r="K125" s="41" t="s">
        <v>736</v>
      </c>
      <c r="L125" s="9" t="str">
        <f t="shared" si="16"/>
        <v>Yes</v>
      </c>
    </row>
    <row r="126" spans="1:12" ht="25" x14ac:dyDescent="0.25">
      <c r="A126" s="42" t="s">
        <v>643</v>
      </c>
      <c r="B126" s="33" t="s">
        <v>213</v>
      </c>
      <c r="C126" s="43">
        <v>34549324</v>
      </c>
      <c r="D126" s="11" t="str">
        <f t="shared" si="17"/>
        <v>N/A</v>
      </c>
      <c r="E126" s="43">
        <v>44944815</v>
      </c>
      <c r="F126" s="11" t="str">
        <f t="shared" si="18"/>
        <v>N/A</v>
      </c>
      <c r="G126" s="43">
        <v>54384864</v>
      </c>
      <c r="H126" s="11" t="str">
        <f t="shared" si="19"/>
        <v>N/A</v>
      </c>
      <c r="I126" s="12">
        <v>30.09</v>
      </c>
      <c r="J126" s="12">
        <v>21</v>
      </c>
      <c r="K126" s="41" t="s">
        <v>736</v>
      </c>
      <c r="L126" s="9" t="str">
        <f t="shared" si="16"/>
        <v>Yes</v>
      </c>
    </row>
    <row r="127" spans="1:12" x14ac:dyDescent="0.25">
      <c r="A127" s="42" t="s">
        <v>644</v>
      </c>
      <c r="B127" s="33" t="s">
        <v>213</v>
      </c>
      <c r="C127" s="34">
        <v>15444</v>
      </c>
      <c r="D127" s="11" t="str">
        <f t="shared" si="17"/>
        <v>N/A</v>
      </c>
      <c r="E127" s="34">
        <v>14372</v>
      </c>
      <c r="F127" s="11" t="str">
        <f t="shared" si="18"/>
        <v>N/A</v>
      </c>
      <c r="G127" s="34">
        <v>10953</v>
      </c>
      <c r="H127" s="11" t="str">
        <f t="shared" si="19"/>
        <v>N/A</v>
      </c>
      <c r="I127" s="12">
        <v>-6.94</v>
      </c>
      <c r="J127" s="12">
        <v>-23.8</v>
      </c>
      <c r="K127" s="41" t="s">
        <v>736</v>
      </c>
      <c r="L127" s="9" t="str">
        <f t="shared" si="16"/>
        <v>Yes</v>
      </c>
    </row>
    <row r="128" spans="1:12" ht="25" x14ac:dyDescent="0.25">
      <c r="A128" s="42" t="s">
        <v>1448</v>
      </c>
      <c r="B128" s="33" t="s">
        <v>213</v>
      </c>
      <c r="C128" s="43">
        <v>2237.0709661000001</v>
      </c>
      <c r="D128" s="11" t="str">
        <f t="shared" si="17"/>
        <v>N/A</v>
      </c>
      <c r="E128" s="43">
        <v>3127.2484691999998</v>
      </c>
      <c r="F128" s="11" t="str">
        <f t="shared" si="18"/>
        <v>N/A</v>
      </c>
      <c r="G128" s="43">
        <v>4965.2938921000004</v>
      </c>
      <c r="H128" s="11" t="str">
        <f t="shared" si="19"/>
        <v>N/A</v>
      </c>
      <c r="I128" s="12">
        <v>39.79</v>
      </c>
      <c r="J128" s="12">
        <v>58.78</v>
      </c>
      <c r="K128" s="41" t="s">
        <v>736</v>
      </c>
      <c r="L128" s="9" t="str">
        <f t="shared" si="16"/>
        <v>No</v>
      </c>
    </row>
    <row r="129" spans="1:12" ht="25" x14ac:dyDescent="0.25">
      <c r="A129" s="42" t="s">
        <v>645</v>
      </c>
      <c r="B129" s="33" t="s">
        <v>213</v>
      </c>
      <c r="C129" s="43">
        <v>2465206</v>
      </c>
      <c r="D129" s="11" t="str">
        <f t="shared" si="17"/>
        <v>N/A</v>
      </c>
      <c r="E129" s="43">
        <v>2750936</v>
      </c>
      <c r="F129" s="11" t="str">
        <f t="shared" si="18"/>
        <v>N/A</v>
      </c>
      <c r="G129" s="43">
        <v>2106316</v>
      </c>
      <c r="H129" s="11" t="str">
        <f t="shared" si="19"/>
        <v>N/A</v>
      </c>
      <c r="I129" s="12">
        <v>11.59</v>
      </c>
      <c r="J129" s="12">
        <v>-23.4</v>
      </c>
      <c r="K129" s="41" t="s">
        <v>736</v>
      </c>
      <c r="L129" s="9" t="str">
        <f t="shared" si="16"/>
        <v>Yes</v>
      </c>
    </row>
    <row r="130" spans="1:12" x14ac:dyDescent="0.25">
      <c r="A130" s="42" t="s">
        <v>646</v>
      </c>
      <c r="B130" s="33" t="s">
        <v>213</v>
      </c>
      <c r="C130" s="34">
        <v>395</v>
      </c>
      <c r="D130" s="11" t="str">
        <f t="shared" si="17"/>
        <v>N/A</v>
      </c>
      <c r="E130" s="34">
        <v>415</v>
      </c>
      <c r="F130" s="11" t="str">
        <f t="shared" si="18"/>
        <v>N/A</v>
      </c>
      <c r="G130" s="34">
        <v>408</v>
      </c>
      <c r="H130" s="11" t="str">
        <f t="shared" si="19"/>
        <v>N/A</v>
      </c>
      <c r="I130" s="12">
        <v>5.0629999999999997</v>
      </c>
      <c r="J130" s="12">
        <v>-1.69</v>
      </c>
      <c r="K130" s="41" t="s">
        <v>736</v>
      </c>
      <c r="L130" s="9" t="str">
        <f t="shared" si="16"/>
        <v>Yes</v>
      </c>
    </row>
    <row r="131" spans="1:12" ht="25" x14ac:dyDescent="0.25">
      <c r="A131" s="42" t="s">
        <v>1449</v>
      </c>
      <c r="B131" s="33" t="s">
        <v>213</v>
      </c>
      <c r="C131" s="43">
        <v>6241.0278480999996</v>
      </c>
      <c r="D131" s="11" t="str">
        <f t="shared" si="17"/>
        <v>N/A</v>
      </c>
      <c r="E131" s="43">
        <v>6628.7614457999998</v>
      </c>
      <c r="F131" s="11" t="str">
        <f t="shared" si="18"/>
        <v>N/A</v>
      </c>
      <c r="G131" s="43">
        <v>5162.5392156999997</v>
      </c>
      <c r="H131" s="11" t="str">
        <f t="shared" si="19"/>
        <v>N/A</v>
      </c>
      <c r="I131" s="12">
        <v>6.2130000000000001</v>
      </c>
      <c r="J131" s="12">
        <v>-22.1</v>
      </c>
      <c r="K131" s="41" t="s">
        <v>736</v>
      </c>
      <c r="L131" s="9" t="str">
        <f t="shared" si="16"/>
        <v>Yes</v>
      </c>
    </row>
    <row r="132" spans="1:12" x14ac:dyDescent="0.25">
      <c r="A132" s="42" t="s">
        <v>1450</v>
      </c>
      <c r="B132" s="33" t="s">
        <v>213</v>
      </c>
      <c r="C132" s="43">
        <v>100.20612167</v>
      </c>
      <c r="D132" s="11" t="str">
        <f t="shared" ref="D132:D143" si="20">IF($B132="N/A","N/A",IF(C132&gt;10,"No",IF(C132&lt;-10,"No","Yes")))</f>
        <v>N/A</v>
      </c>
      <c r="E132" s="43">
        <v>93.082152743999998</v>
      </c>
      <c r="F132" s="11" t="str">
        <f t="shared" ref="F132:F143" si="21">IF($B132="N/A","N/A",IF(E132&gt;10,"No",IF(E132&lt;-10,"No","Yes")))</f>
        <v>N/A</v>
      </c>
      <c r="G132" s="43">
        <v>92.344146163000005</v>
      </c>
      <c r="H132" s="11" t="str">
        <f t="shared" ref="H132:H143" si="22">IF($B132="N/A","N/A",IF(G132&gt;10,"No",IF(G132&lt;-10,"No","Yes")))</f>
        <v>N/A</v>
      </c>
      <c r="I132" s="12">
        <v>-7.11</v>
      </c>
      <c r="J132" s="12">
        <v>-0.79300000000000004</v>
      </c>
      <c r="K132" s="41" t="s">
        <v>736</v>
      </c>
      <c r="L132" s="9" t="str">
        <f t="shared" ref="L132:L143" si="23">IF(J132="Div by 0", "N/A", IF(K132="N/A","N/A", IF(J132&gt;VALUE(MID(K132,1,2)), "No", IF(J132&lt;-1*VALUE(MID(K132,1,2)), "No", "Yes"))))</f>
        <v>Yes</v>
      </c>
    </row>
    <row r="133" spans="1:12" x14ac:dyDescent="0.25">
      <c r="A133" s="42" t="s">
        <v>1451</v>
      </c>
      <c r="B133" s="33" t="s">
        <v>213</v>
      </c>
      <c r="C133" s="43">
        <v>73.427110331999998</v>
      </c>
      <c r="D133" s="11" t="str">
        <f t="shared" si="20"/>
        <v>N/A</v>
      </c>
      <c r="E133" s="43">
        <v>65.271784127000004</v>
      </c>
      <c r="F133" s="11" t="str">
        <f t="shared" si="21"/>
        <v>N/A</v>
      </c>
      <c r="G133" s="43">
        <v>74.669528423000003</v>
      </c>
      <c r="H133" s="11" t="str">
        <f t="shared" si="22"/>
        <v>N/A</v>
      </c>
      <c r="I133" s="12">
        <v>-11.1</v>
      </c>
      <c r="J133" s="12">
        <v>14.4</v>
      </c>
      <c r="K133" s="41" t="s">
        <v>736</v>
      </c>
      <c r="L133" s="9" t="str">
        <f t="shared" si="23"/>
        <v>Yes</v>
      </c>
    </row>
    <row r="134" spans="1:12" x14ac:dyDescent="0.25">
      <c r="A134" s="42" t="s">
        <v>1452</v>
      </c>
      <c r="B134" s="33" t="s">
        <v>213</v>
      </c>
      <c r="C134" s="43">
        <v>125.12745673000001</v>
      </c>
      <c r="D134" s="11" t="str">
        <f t="shared" si="20"/>
        <v>N/A</v>
      </c>
      <c r="E134" s="43">
        <v>119.20256968</v>
      </c>
      <c r="F134" s="11" t="str">
        <f t="shared" si="21"/>
        <v>N/A</v>
      </c>
      <c r="G134" s="43">
        <v>109.91711780999999</v>
      </c>
      <c r="H134" s="11" t="str">
        <f t="shared" si="22"/>
        <v>N/A</v>
      </c>
      <c r="I134" s="12">
        <v>-4.74</v>
      </c>
      <c r="J134" s="12">
        <v>-7.79</v>
      </c>
      <c r="K134" s="41" t="s">
        <v>736</v>
      </c>
      <c r="L134" s="9" t="str">
        <f t="shared" si="23"/>
        <v>Yes</v>
      </c>
    </row>
    <row r="135" spans="1:12" x14ac:dyDescent="0.25">
      <c r="A135" s="42" t="s">
        <v>1453</v>
      </c>
      <c r="B135" s="33" t="s">
        <v>213</v>
      </c>
      <c r="C135" s="43">
        <v>5007.5138735</v>
      </c>
      <c r="D135" s="11" t="str">
        <f t="shared" si="20"/>
        <v>N/A</v>
      </c>
      <c r="E135" s="43">
        <v>5343.3504002</v>
      </c>
      <c r="F135" s="11" t="str">
        <f t="shared" si="21"/>
        <v>N/A</v>
      </c>
      <c r="G135" s="43">
        <v>5615.1064698</v>
      </c>
      <c r="H135" s="11" t="str">
        <f t="shared" si="22"/>
        <v>N/A</v>
      </c>
      <c r="I135" s="12">
        <v>6.7069999999999999</v>
      </c>
      <c r="J135" s="12">
        <v>5.0860000000000003</v>
      </c>
      <c r="K135" s="41" t="s">
        <v>736</v>
      </c>
      <c r="L135" s="9" t="str">
        <f t="shared" si="23"/>
        <v>Yes</v>
      </c>
    </row>
    <row r="136" spans="1:12" x14ac:dyDescent="0.25">
      <c r="A136" s="42" t="s">
        <v>1454</v>
      </c>
      <c r="B136" s="33" t="s">
        <v>213</v>
      </c>
      <c r="C136" s="43">
        <v>9591.0544131999995</v>
      </c>
      <c r="D136" s="11" t="str">
        <f t="shared" si="20"/>
        <v>N/A</v>
      </c>
      <c r="E136" s="43">
        <v>10140.318918000001</v>
      </c>
      <c r="F136" s="11" t="str">
        <f t="shared" si="21"/>
        <v>N/A</v>
      </c>
      <c r="G136" s="43">
        <v>10521.853612000001</v>
      </c>
      <c r="H136" s="11" t="str">
        <f t="shared" si="22"/>
        <v>N/A</v>
      </c>
      <c r="I136" s="12">
        <v>5.7270000000000003</v>
      </c>
      <c r="J136" s="12">
        <v>3.7629999999999999</v>
      </c>
      <c r="K136" s="41" t="s">
        <v>736</v>
      </c>
      <c r="L136" s="9" t="str">
        <f t="shared" si="23"/>
        <v>Yes</v>
      </c>
    </row>
    <row r="137" spans="1:12" x14ac:dyDescent="0.25">
      <c r="A137" s="42" t="s">
        <v>1455</v>
      </c>
      <c r="B137" s="33" t="s">
        <v>213</v>
      </c>
      <c r="C137" s="43">
        <v>857.42231860000004</v>
      </c>
      <c r="D137" s="11" t="str">
        <f t="shared" si="20"/>
        <v>N/A</v>
      </c>
      <c r="E137" s="43">
        <v>927.14769941999998</v>
      </c>
      <c r="F137" s="11" t="str">
        <f t="shared" si="21"/>
        <v>N/A</v>
      </c>
      <c r="G137" s="43">
        <v>1003.8710922</v>
      </c>
      <c r="H137" s="11" t="str">
        <f t="shared" si="22"/>
        <v>N/A</v>
      </c>
      <c r="I137" s="12">
        <v>8.1319999999999997</v>
      </c>
      <c r="J137" s="12">
        <v>8.2750000000000004</v>
      </c>
      <c r="K137" s="41" t="s">
        <v>736</v>
      </c>
      <c r="L137" s="9" t="str">
        <f t="shared" si="23"/>
        <v>Yes</v>
      </c>
    </row>
    <row r="138" spans="1:12" x14ac:dyDescent="0.25">
      <c r="A138" s="42" t="s">
        <v>1456</v>
      </c>
      <c r="B138" s="33" t="s">
        <v>213</v>
      </c>
      <c r="C138" s="43">
        <v>88.045437595999999</v>
      </c>
      <c r="D138" s="11" t="str">
        <f t="shared" si="20"/>
        <v>N/A</v>
      </c>
      <c r="E138" s="43">
        <v>126.12963377</v>
      </c>
      <c r="F138" s="11" t="str">
        <f t="shared" si="21"/>
        <v>N/A</v>
      </c>
      <c r="G138" s="43">
        <v>114.05275354</v>
      </c>
      <c r="H138" s="11" t="str">
        <f t="shared" si="22"/>
        <v>N/A</v>
      </c>
      <c r="I138" s="12">
        <v>43.26</v>
      </c>
      <c r="J138" s="12">
        <v>-9.57</v>
      </c>
      <c r="K138" s="41" t="s">
        <v>736</v>
      </c>
      <c r="L138" s="9" t="str">
        <f t="shared" si="23"/>
        <v>Yes</v>
      </c>
    </row>
    <row r="139" spans="1:12" x14ac:dyDescent="0.25">
      <c r="A139" s="42" t="s">
        <v>1457</v>
      </c>
      <c r="B139" s="33" t="s">
        <v>213</v>
      </c>
      <c r="C139" s="43">
        <v>58.311701349000003</v>
      </c>
      <c r="D139" s="11" t="str">
        <f t="shared" si="20"/>
        <v>N/A</v>
      </c>
      <c r="E139" s="43">
        <v>84.230074514999998</v>
      </c>
      <c r="F139" s="11" t="str">
        <f t="shared" si="21"/>
        <v>N/A</v>
      </c>
      <c r="G139" s="43">
        <v>80.800462553000003</v>
      </c>
      <c r="H139" s="11" t="str">
        <f t="shared" si="22"/>
        <v>N/A</v>
      </c>
      <c r="I139" s="12">
        <v>44.45</v>
      </c>
      <c r="J139" s="12">
        <v>-4.07</v>
      </c>
      <c r="K139" s="41" t="s">
        <v>736</v>
      </c>
      <c r="L139" s="9" t="str">
        <f t="shared" si="23"/>
        <v>Yes</v>
      </c>
    </row>
    <row r="140" spans="1:12" x14ac:dyDescent="0.25">
      <c r="A140" s="42" t="s">
        <v>1458</v>
      </c>
      <c r="B140" s="33" t="s">
        <v>213</v>
      </c>
      <c r="C140" s="43">
        <v>110.76550619</v>
      </c>
      <c r="D140" s="11" t="str">
        <f t="shared" si="20"/>
        <v>N/A</v>
      </c>
      <c r="E140" s="43">
        <v>161.21609386</v>
      </c>
      <c r="F140" s="11" t="str">
        <f t="shared" si="21"/>
        <v>N/A</v>
      </c>
      <c r="G140" s="43">
        <v>144.52272063000001</v>
      </c>
      <c r="H140" s="11" t="str">
        <f t="shared" si="22"/>
        <v>N/A</v>
      </c>
      <c r="I140" s="12">
        <v>45.55</v>
      </c>
      <c r="J140" s="12">
        <v>-10.4</v>
      </c>
      <c r="K140" s="41" t="s">
        <v>736</v>
      </c>
      <c r="L140" s="9" t="str">
        <f t="shared" si="23"/>
        <v>Yes</v>
      </c>
    </row>
    <row r="141" spans="1:12" x14ac:dyDescent="0.25">
      <c r="A141" s="42" t="s">
        <v>1459</v>
      </c>
      <c r="B141" s="33" t="s">
        <v>213</v>
      </c>
      <c r="C141" s="43">
        <v>1882.8671962999999</v>
      </c>
      <c r="D141" s="11" t="str">
        <f t="shared" si="20"/>
        <v>N/A</v>
      </c>
      <c r="E141" s="43">
        <v>2003.5038394999999</v>
      </c>
      <c r="F141" s="11" t="str">
        <f t="shared" si="21"/>
        <v>N/A</v>
      </c>
      <c r="G141" s="43">
        <v>2038.2295231000001</v>
      </c>
      <c r="H141" s="11" t="str">
        <f t="shared" si="22"/>
        <v>N/A</v>
      </c>
      <c r="I141" s="12">
        <v>6.407</v>
      </c>
      <c r="J141" s="12">
        <v>1.7330000000000001</v>
      </c>
      <c r="K141" s="41" t="s">
        <v>736</v>
      </c>
      <c r="L141" s="9" t="str">
        <f t="shared" si="23"/>
        <v>Yes</v>
      </c>
    </row>
    <row r="142" spans="1:12" x14ac:dyDescent="0.25">
      <c r="A142" s="42" t="s">
        <v>1460</v>
      </c>
      <c r="B142" s="33" t="s">
        <v>213</v>
      </c>
      <c r="C142" s="43">
        <v>2321.8962668999998</v>
      </c>
      <c r="D142" s="11" t="str">
        <f t="shared" si="20"/>
        <v>N/A</v>
      </c>
      <c r="E142" s="43">
        <v>2515.3545275000001</v>
      </c>
      <c r="F142" s="11" t="str">
        <f t="shared" si="21"/>
        <v>N/A</v>
      </c>
      <c r="G142" s="43">
        <v>2532.8777475000002</v>
      </c>
      <c r="H142" s="11" t="str">
        <f t="shared" si="22"/>
        <v>N/A</v>
      </c>
      <c r="I142" s="12">
        <v>8.3320000000000007</v>
      </c>
      <c r="J142" s="12">
        <v>0.69669999999999999</v>
      </c>
      <c r="K142" s="41" t="s">
        <v>736</v>
      </c>
      <c r="L142" s="9" t="str">
        <f t="shared" si="23"/>
        <v>Yes</v>
      </c>
    </row>
    <row r="143" spans="1:12" x14ac:dyDescent="0.25">
      <c r="A143" s="42" t="s">
        <v>1461</v>
      </c>
      <c r="B143" s="33" t="s">
        <v>213</v>
      </c>
      <c r="C143" s="43">
        <v>1472.2354706000001</v>
      </c>
      <c r="D143" s="11" t="str">
        <f t="shared" si="20"/>
        <v>N/A</v>
      </c>
      <c r="E143" s="43">
        <v>1512.7064494000001</v>
      </c>
      <c r="F143" s="11" t="str">
        <f t="shared" si="21"/>
        <v>N/A</v>
      </c>
      <c r="G143" s="43">
        <v>1544.108894</v>
      </c>
      <c r="H143" s="11" t="str">
        <f t="shared" si="22"/>
        <v>N/A</v>
      </c>
      <c r="I143" s="12">
        <v>2.7490000000000001</v>
      </c>
      <c r="J143" s="12">
        <v>2.0760000000000001</v>
      </c>
      <c r="K143" s="41" t="s">
        <v>736</v>
      </c>
      <c r="L143" s="9" t="str">
        <f t="shared" si="23"/>
        <v>Yes</v>
      </c>
    </row>
    <row r="144" spans="1:12" x14ac:dyDescent="0.25">
      <c r="A144" s="42" t="s">
        <v>89</v>
      </c>
      <c r="B144" s="33" t="s">
        <v>213</v>
      </c>
      <c r="C144" s="8">
        <v>2.9415112631999998</v>
      </c>
      <c r="D144" s="11" t="str">
        <f t="shared" ref="D144:D161" si="24">IF($B144="N/A","N/A",IF(C144&gt;10,"No",IF(C144&lt;-10,"No","Yes")))</f>
        <v>N/A</v>
      </c>
      <c r="E144" s="8">
        <v>2.4073855759999998</v>
      </c>
      <c r="F144" s="11" t="str">
        <f t="shared" ref="F144:F161" si="25">IF($B144="N/A","N/A",IF(E144&gt;10,"No",IF(E144&lt;-10,"No","Yes")))</f>
        <v>N/A</v>
      </c>
      <c r="G144" s="8">
        <v>2.1201097328</v>
      </c>
      <c r="H144" s="11" t="str">
        <f t="shared" ref="H144:H161" si="26">IF($B144="N/A","N/A",IF(G144&gt;10,"No",IF(G144&lt;-10,"No","Yes")))</f>
        <v>N/A</v>
      </c>
      <c r="I144" s="12">
        <v>-18.2</v>
      </c>
      <c r="J144" s="12">
        <v>-11.9</v>
      </c>
      <c r="K144" s="41" t="s">
        <v>736</v>
      </c>
      <c r="L144" s="9" t="str">
        <f t="shared" ref="L144:L161" si="27">IF(J144="Div by 0", "N/A", IF(K144="N/A","N/A", IF(J144&gt;VALUE(MID(K144,1,2)), "No", IF(J144&lt;-1*VALUE(MID(K144,1,2)), "No", "Yes"))))</f>
        <v>Yes</v>
      </c>
    </row>
    <row r="145" spans="1:12" x14ac:dyDescent="0.25">
      <c r="A145" s="42" t="s">
        <v>475</v>
      </c>
      <c r="B145" s="33" t="s">
        <v>213</v>
      </c>
      <c r="C145" s="8">
        <v>3.2995153579999998</v>
      </c>
      <c r="D145" s="11" t="str">
        <f t="shared" si="24"/>
        <v>N/A</v>
      </c>
      <c r="E145" s="8">
        <v>2.5792879711999999</v>
      </c>
      <c r="F145" s="11" t="str">
        <f t="shared" si="25"/>
        <v>N/A</v>
      </c>
      <c r="G145" s="8">
        <v>2.3399241341999999</v>
      </c>
      <c r="H145" s="11" t="str">
        <f t="shared" si="26"/>
        <v>N/A</v>
      </c>
      <c r="I145" s="12">
        <v>-21.8</v>
      </c>
      <c r="J145" s="12">
        <v>-9.2799999999999994</v>
      </c>
      <c r="K145" s="41" t="s">
        <v>736</v>
      </c>
      <c r="L145" s="9" t="str">
        <f t="shared" si="27"/>
        <v>Yes</v>
      </c>
    </row>
    <row r="146" spans="1:12" x14ac:dyDescent="0.25">
      <c r="A146" s="42" t="s">
        <v>476</v>
      </c>
      <c r="B146" s="33" t="s">
        <v>213</v>
      </c>
      <c r="C146" s="8">
        <v>2.6296252882000002</v>
      </c>
      <c r="D146" s="11" t="str">
        <f t="shared" si="24"/>
        <v>N/A</v>
      </c>
      <c r="E146" s="8">
        <v>2.2521312195999998</v>
      </c>
      <c r="F146" s="11" t="str">
        <f t="shared" si="25"/>
        <v>N/A</v>
      </c>
      <c r="G146" s="8">
        <v>1.9145827962999999</v>
      </c>
      <c r="H146" s="11" t="str">
        <f t="shared" si="26"/>
        <v>N/A</v>
      </c>
      <c r="I146" s="12">
        <v>-14.4</v>
      </c>
      <c r="J146" s="12">
        <v>-15</v>
      </c>
      <c r="K146" s="41" t="s">
        <v>736</v>
      </c>
      <c r="L146" s="9" t="str">
        <f t="shared" si="27"/>
        <v>Yes</v>
      </c>
    </row>
    <row r="147" spans="1:12" x14ac:dyDescent="0.25">
      <c r="A147" s="42" t="s">
        <v>1462</v>
      </c>
      <c r="B147" s="33" t="s">
        <v>213</v>
      </c>
      <c r="C147" s="8">
        <v>15.144033567999999</v>
      </c>
      <c r="D147" s="11" t="str">
        <f t="shared" si="24"/>
        <v>N/A</v>
      </c>
      <c r="E147" s="8">
        <v>15.523612461000001</v>
      </c>
      <c r="F147" s="11" t="str">
        <f t="shared" si="25"/>
        <v>N/A</v>
      </c>
      <c r="G147" s="8">
        <v>15.9398003</v>
      </c>
      <c r="H147" s="11" t="str">
        <f t="shared" si="26"/>
        <v>N/A</v>
      </c>
      <c r="I147" s="12">
        <v>2.5059999999999998</v>
      </c>
      <c r="J147" s="12">
        <v>2.681</v>
      </c>
      <c r="K147" s="41" t="s">
        <v>736</v>
      </c>
      <c r="L147" s="9" t="str">
        <f t="shared" si="27"/>
        <v>Yes</v>
      </c>
    </row>
    <row r="148" spans="1:12" x14ac:dyDescent="0.25">
      <c r="A148" s="42" t="s">
        <v>1463</v>
      </c>
      <c r="B148" s="33" t="s">
        <v>213</v>
      </c>
      <c r="C148" s="8">
        <v>28.372540790999999</v>
      </c>
      <c r="D148" s="11" t="str">
        <f t="shared" si="24"/>
        <v>N/A</v>
      </c>
      <c r="E148" s="8">
        <v>28.868087119999998</v>
      </c>
      <c r="F148" s="11" t="str">
        <f t="shared" si="25"/>
        <v>N/A</v>
      </c>
      <c r="G148" s="8">
        <v>29.203059159999999</v>
      </c>
      <c r="H148" s="11" t="str">
        <f t="shared" si="26"/>
        <v>N/A</v>
      </c>
      <c r="I148" s="12">
        <v>1.7470000000000001</v>
      </c>
      <c r="J148" s="12">
        <v>1.1599999999999999</v>
      </c>
      <c r="K148" s="41" t="s">
        <v>736</v>
      </c>
      <c r="L148" s="9" t="str">
        <f t="shared" si="27"/>
        <v>Yes</v>
      </c>
    </row>
    <row r="149" spans="1:12" x14ac:dyDescent="0.25">
      <c r="A149" s="42" t="s">
        <v>1464</v>
      </c>
      <c r="B149" s="33" t="s">
        <v>213</v>
      </c>
      <c r="C149" s="8">
        <v>3.1727425467999999</v>
      </c>
      <c r="D149" s="11" t="str">
        <f t="shared" si="24"/>
        <v>N/A</v>
      </c>
      <c r="E149" s="8">
        <v>3.2479217047</v>
      </c>
      <c r="F149" s="11" t="str">
        <f t="shared" si="25"/>
        <v>N/A</v>
      </c>
      <c r="G149" s="8">
        <v>3.4802784223000001</v>
      </c>
      <c r="H149" s="11" t="str">
        <f t="shared" si="26"/>
        <v>N/A</v>
      </c>
      <c r="I149" s="12">
        <v>2.37</v>
      </c>
      <c r="J149" s="12">
        <v>7.1539999999999999</v>
      </c>
      <c r="K149" s="41" t="s">
        <v>736</v>
      </c>
      <c r="L149" s="9" t="str">
        <f t="shared" si="27"/>
        <v>Yes</v>
      </c>
    </row>
    <row r="150" spans="1:12" x14ac:dyDescent="0.25">
      <c r="A150" s="42" t="s">
        <v>90</v>
      </c>
      <c r="B150" s="33" t="s">
        <v>213</v>
      </c>
      <c r="C150" s="8">
        <v>48.224456072000002</v>
      </c>
      <c r="D150" s="11" t="str">
        <f t="shared" si="24"/>
        <v>N/A</v>
      </c>
      <c r="E150" s="8">
        <v>50.788030554000002</v>
      </c>
      <c r="F150" s="11" t="str">
        <f t="shared" si="25"/>
        <v>N/A</v>
      </c>
      <c r="G150" s="8">
        <v>41.358114094999998</v>
      </c>
      <c r="H150" s="11" t="str">
        <f t="shared" si="26"/>
        <v>N/A</v>
      </c>
      <c r="I150" s="12">
        <v>5.3159999999999998</v>
      </c>
      <c r="J150" s="12">
        <v>-18.600000000000001</v>
      </c>
      <c r="K150" s="41" t="s">
        <v>736</v>
      </c>
      <c r="L150" s="9" t="str">
        <f t="shared" si="27"/>
        <v>Yes</v>
      </c>
    </row>
    <row r="151" spans="1:12" x14ac:dyDescent="0.25">
      <c r="A151" s="42" t="s">
        <v>477</v>
      </c>
      <c r="B151" s="33" t="s">
        <v>213</v>
      </c>
      <c r="C151" s="8">
        <v>44.474340302999998</v>
      </c>
      <c r="D151" s="11" t="str">
        <f t="shared" si="24"/>
        <v>N/A</v>
      </c>
      <c r="E151" s="8">
        <v>47.054897521000001</v>
      </c>
      <c r="F151" s="11" t="str">
        <f t="shared" si="25"/>
        <v>N/A</v>
      </c>
      <c r="G151" s="8">
        <v>39.238188682999997</v>
      </c>
      <c r="H151" s="11" t="str">
        <f t="shared" si="26"/>
        <v>N/A</v>
      </c>
      <c r="I151" s="12">
        <v>5.8019999999999996</v>
      </c>
      <c r="J151" s="12">
        <v>-16.600000000000001</v>
      </c>
      <c r="K151" s="41" t="s">
        <v>736</v>
      </c>
      <c r="L151" s="9" t="str">
        <f t="shared" si="27"/>
        <v>Yes</v>
      </c>
    </row>
    <row r="152" spans="1:12" x14ac:dyDescent="0.25">
      <c r="A152" s="42" t="s">
        <v>478</v>
      </c>
      <c r="B152" s="33" t="s">
        <v>213</v>
      </c>
      <c r="C152" s="8">
        <v>51.453913178999997</v>
      </c>
      <c r="D152" s="11" t="str">
        <f t="shared" si="24"/>
        <v>N/A</v>
      </c>
      <c r="E152" s="8">
        <v>53.999039220999997</v>
      </c>
      <c r="F152" s="11" t="str">
        <f t="shared" si="25"/>
        <v>N/A</v>
      </c>
      <c r="G152" s="8">
        <v>43.046317778999999</v>
      </c>
      <c r="H152" s="11" t="str">
        <f t="shared" si="26"/>
        <v>N/A</v>
      </c>
      <c r="I152" s="12">
        <v>4.9459999999999997</v>
      </c>
      <c r="J152" s="12">
        <v>-20.3</v>
      </c>
      <c r="K152" s="41" t="s">
        <v>736</v>
      </c>
      <c r="L152" s="9" t="str">
        <f t="shared" si="27"/>
        <v>Yes</v>
      </c>
    </row>
    <row r="153" spans="1:12" x14ac:dyDescent="0.25">
      <c r="A153" s="42" t="s">
        <v>117</v>
      </c>
      <c r="B153" s="33" t="s">
        <v>213</v>
      </c>
      <c r="C153" s="8">
        <v>78.501925288999999</v>
      </c>
      <c r="D153" s="11" t="str">
        <f t="shared" si="24"/>
        <v>N/A</v>
      </c>
      <c r="E153" s="8">
        <v>78.852650279000002</v>
      </c>
      <c r="F153" s="11" t="str">
        <f t="shared" si="25"/>
        <v>N/A</v>
      </c>
      <c r="G153" s="8">
        <v>81.662776035999997</v>
      </c>
      <c r="H153" s="11" t="str">
        <f t="shared" si="26"/>
        <v>N/A</v>
      </c>
      <c r="I153" s="12">
        <v>0.44679999999999997</v>
      </c>
      <c r="J153" s="12">
        <v>3.5640000000000001</v>
      </c>
      <c r="K153" s="41" t="s">
        <v>736</v>
      </c>
      <c r="L153" s="9" t="str">
        <f t="shared" si="27"/>
        <v>Yes</v>
      </c>
    </row>
    <row r="154" spans="1:12" x14ac:dyDescent="0.25">
      <c r="A154" s="42" t="s">
        <v>479</v>
      </c>
      <c r="B154" s="33" t="s">
        <v>213</v>
      </c>
      <c r="C154" s="8">
        <v>75.727580162999999</v>
      </c>
      <c r="D154" s="11" t="str">
        <f t="shared" si="24"/>
        <v>N/A</v>
      </c>
      <c r="E154" s="8">
        <v>76.337799705999998</v>
      </c>
      <c r="F154" s="11" t="str">
        <f t="shared" si="25"/>
        <v>N/A</v>
      </c>
      <c r="G154" s="8">
        <v>79.819358907999998</v>
      </c>
      <c r="H154" s="11" t="str">
        <f t="shared" si="26"/>
        <v>N/A</v>
      </c>
      <c r="I154" s="12">
        <v>0.80579999999999996</v>
      </c>
      <c r="J154" s="12">
        <v>4.5609999999999999</v>
      </c>
      <c r="K154" s="41" t="s">
        <v>736</v>
      </c>
      <c r="L154" s="9" t="str">
        <f t="shared" si="27"/>
        <v>Yes</v>
      </c>
    </row>
    <row r="155" spans="1:12" x14ac:dyDescent="0.25">
      <c r="A155" s="42" t="s">
        <v>480</v>
      </c>
      <c r="B155" s="33" t="s">
        <v>213</v>
      </c>
      <c r="C155" s="8">
        <v>81.182354549999999</v>
      </c>
      <c r="D155" s="11" t="str">
        <f t="shared" si="24"/>
        <v>N/A</v>
      </c>
      <c r="E155" s="8">
        <v>81.227354519000002</v>
      </c>
      <c r="F155" s="11" t="str">
        <f t="shared" si="25"/>
        <v>N/A</v>
      </c>
      <c r="G155" s="8">
        <v>83.360831829999995</v>
      </c>
      <c r="H155" s="11" t="str">
        <f t="shared" si="26"/>
        <v>N/A</v>
      </c>
      <c r="I155" s="12">
        <v>5.5399999999999998E-2</v>
      </c>
      <c r="J155" s="12">
        <v>2.6269999999999998</v>
      </c>
      <c r="K155" s="41" t="s">
        <v>736</v>
      </c>
      <c r="L155" s="9" t="str">
        <f t="shared" si="27"/>
        <v>Yes</v>
      </c>
    </row>
    <row r="156" spans="1:12" x14ac:dyDescent="0.25">
      <c r="A156" s="42" t="s">
        <v>1465</v>
      </c>
      <c r="B156" s="33" t="s">
        <v>213</v>
      </c>
      <c r="C156" s="34">
        <v>1.8528155857999999</v>
      </c>
      <c r="D156" s="11" t="str">
        <f t="shared" si="24"/>
        <v>N/A</v>
      </c>
      <c r="E156" s="34">
        <v>2.3500506585999998</v>
      </c>
      <c r="F156" s="11" t="str">
        <f t="shared" si="25"/>
        <v>N/A</v>
      </c>
      <c r="G156" s="34">
        <v>2.6152300582999999</v>
      </c>
      <c r="H156" s="11" t="str">
        <f t="shared" si="26"/>
        <v>N/A</v>
      </c>
      <c r="I156" s="12">
        <v>26.84</v>
      </c>
      <c r="J156" s="12">
        <v>11.28</v>
      </c>
      <c r="K156" s="41" t="s">
        <v>736</v>
      </c>
      <c r="L156" s="9" t="str">
        <f t="shared" si="27"/>
        <v>Yes</v>
      </c>
    </row>
    <row r="157" spans="1:12" x14ac:dyDescent="0.25">
      <c r="A157" s="42" t="s">
        <v>1466</v>
      </c>
      <c r="B157" s="33" t="s">
        <v>213</v>
      </c>
      <c r="C157" s="34">
        <v>0.88129675809999997</v>
      </c>
      <c r="D157" s="11" t="str">
        <f t="shared" si="24"/>
        <v>N/A</v>
      </c>
      <c r="E157" s="34">
        <v>1.2453324599</v>
      </c>
      <c r="F157" s="11" t="str">
        <f t="shared" si="25"/>
        <v>N/A</v>
      </c>
      <c r="G157" s="34">
        <v>1.6514414076999999</v>
      </c>
      <c r="H157" s="11" t="str">
        <f t="shared" si="26"/>
        <v>N/A</v>
      </c>
      <c r="I157" s="12">
        <v>41.31</v>
      </c>
      <c r="J157" s="12">
        <v>32.61</v>
      </c>
      <c r="K157" s="41" t="s">
        <v>736</v>
      </c>
      <c r="L157" s="9" t="str">
        <f t="shared" si="27"/>
        <v>No</v>
      </c>
    </row>
    <row r="158" spans="1:12" x14ac:dyDescent="0.25">
      <c r="A158" s="42" t="s">
        <v>1467</v>
      </c>
      <c r="B158" s="33" t="s">
        <v>213</v>
      </c>
      <c r="C158" s="34">
        <v>2.8995542348000001</v>
      </c>
      <c r="D158" s="11" t="str">
        <f t="shared" si="24"/>
        <v>N/A</v>
      </c>
      <c r="E158" s="34">
        <v>3.5462762110999999</v>
      </c>
      <c r="F158" s="11" t="str">
        <f t="shared" si="25"/>
        <v>N/A</v>
      </c>
      <c r="G158" s="34">
        <v>3.7405745063000002</v>
      </c>
      <c r="H158" s="11" t="str">
        <f t="shared" si="26"/>
        <v>N/A</v>
      </c>
      <c r="I158" s="12">
        <v>22.3</v>
      </c>
      <c r="J158" s="12">
        <v>5.4790000000000001</v>
      </c>
      <c r="K158" s="41" t="s">
        <v>736</v>
      </c>
      <c r="L158" s="9" t="str">
        <f t="shared" si="27"/>
        <v>Yes</v>
      </c>
    </row>
    <row r="159" spans="1:12" x14ac:dyDescent="0.25">
      <c r="A159" s="42" t="s">
        <v>1468</v>
      </c>
      <c r="B159" s="33" t="s">
        <v>213</v>
      </c>
      <c r="C159" s="34">
        <v>220.51943911999999</v>
      </c>
      <c r="D159" s="11" t="str">
        <f t="shared" si="24"/>
        <v>N/A</v>
      </c>
      <c r="E159" s="34">
        <v>222.06565061000001</v>
      </c>
      <c r="F159" s="11" t="str">
        <f t="shared" si="25"/>
        <v>N/A</v>
      </c>
      <c r="G159" s="34">
        <v>219.94876934000001</v>
      </c>
      <c r="H159" s="11" t="str">
        <f t="shared" si="26"/>
        <v>N/A</v>
      </c>
      <c r="I159" s="12">
        <v>0.70120000000000005</v>
      </c>
      <c r="J159" s="12">
        <v>-0.95299999999999996</v>
      </c>
      <c r="K159" s="41" t="s">
        <v>736</v>
      </c>
      <c r="L159" s="9" t="str">
        <f t="shared" si="27"/>
        <v>Yes</v>
      </c>
    </row>
    <row r="160" spans="1:12" x14ac:dyDescent="0.25">
      <c r="A160" s="42" t="s">
        <v>1469</v>
      </c>
      <c r="B160" s="33" t="s">
        <v>213</v>
      </c>
      <c r="C160" s="34">
        <v>227.50820718</v>
      </c>
      <c r="D160" s="11" t="str">
        <f t="shared" si="24"/>
        <v>N/A</v>
      </c>
      <c r="E160" s="34">
        <v>228.88937665</v>
      </c>
      <c r="F160" s="11" t="str">
        <f t="shared" si="25"/>
        <v>N/A</v>
      </c>
      <c r="G160" s="34">
        <v>227.22174891</v>
      </c>
      <c r="H160" s="11" t="str">
        <f t="shared" si="26"/>
        <v>N/A</v>
      </c>
      <c r="I160" s="12">
        <v>0.60709999999999997</v>
      </c>
      <c r="J160" s="12">
        <v>-0.72899999999999998</v>
      </c>
      <c r="K160" s="41" t="s">
        <v>736</v>
      </c>
      <c r="L160" s="9" t="str">
        <f t="shared" si="27"/>
        <v>Yes</v>
      </c>
    </row>
    <row r="161" spans="1:12" x14ac:dyDescent="0.25">
      <c r="A161" s="42" t="s">
        <v>1470</v>
      </c>
      <c r="B161" s="33" t="s">
        <v>213</v>
      </c>
      <c r="C161" s="34">
        <v>162.96625616</v>
      </c>
      <c r="D161" s="11" t="str">
        <f t="shared" si="24"/>
        <v>N/A</v>
      </c>
      <c r="E161" s="34">
        <v>164.90649285999999</v>
      </c>
      <c r="F161" s="11" t="str">
        <f t="shared" si="25"/>
        <v>N/A</v>
      </c>
      <c r="G161" s="34">
        <v>161.68074074</v>
      </c>
      <c r="H161" s="11" t="str">
        <f t="shared" si="26"/>
        <v>N/A</v>
      </c>
      <c r="I161" s="12">
        <v>1.1910000000000001</v>
      </c>
      <c r="J161" s="12">
        <v>-1.96</v>
      </c>
      <c r="K161" s="41" t="s">
        <v>736</v>
      </c>
      <c r="L161" s="9" t="str">
        <f t="shared" si="27"/>
        <v>Yes</v>
      </c>
    </row>
    <row r="162" spans="1:12" x14ac:dyDescent="0.25">
      <c r="A162" s="42" t="s">
        <v>1603</v>
      </c>
      <c r="B162" s="33" t="s">
        <v>213</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1744</v>
      </c>
      <c r="J162" s="12" t="s">
        <v>1744</v>
      </c>
      <c r="K162" s="14" t="s">
        <v>213</v>
      </c>
      <c r="L162" s="9" t="str">
        <f t="shared" ref="L162:L172" si="31">IF(J162="Div by 0", "N/A", IF(K162="N/A","N/A", IF(J162&gt;VALUE(MID(K162,1,2)), "No", IF(J162&lt;-1*VALUE(MID(K162,1,2)), "No", "Yes"))))</f>
        <v>N/A</v>
      </c>
    </row>
    <row r="163" spans="1:12" x14ac:dyDescent="0.25">
      <c r="A163" s="42" t="s">
        <v>126</v>
      </c>
      <c r="B163" s="33" t="s">
        <v>213</v>
      </c>
      <c r="C163" s="34">
        <v>11</v>
      </c>
      <c r="D163" s="11" t="str">
        <f t="shared" si="28"/>
        <v>N/A</v>
      </c>
      <c r="E163" s="34">
        <v>0</v>
      </c>
      <c r="F163" s="11" t="str">
        <f t="shared" si="29"/>
        <v>N/A</v>
      </c>
      <c r="G163" s="34">
        <v>11</v>
      </c>
      <c r="H163" s="11" t="str">
        <f t="shared" si="30"/>
        <v>N/A</v>
      </c>
      <c r="I163" s="12">
        <v>-100</v>
      </c>
      <c r="J163" s="12" t="s">
        <v>1744</v>
      </c>
      <c r="K163" s="14" t="s">
        <v>213</v>
      </c>
      <c r="L163" s="9" t="str">
        <f t="shared" si="31"/>
        <v>N/A</v>
      </c>
    </row>
    <row r="164" spans="1:12" ht="25" x14ac:dyDescent="0.25">
      <c r="A164" s="42" t="s">
        <v>1604</v>
      </c>
      <c r="B164" s="33" t="s">
        <v>213</v>
      </c>
      <c r="C164" s="34">
        <v>11</v>
      </c>
      <c r="D164" s="11" t="str">
        <f t="shared" si="28"/>
        <v>N/A</v>
      </c>
      <c r="E164" s="34">
        <v>0</v>
      </c>
      <c r="F164" s="11" t="str">
        <f t="shared" si="29"/>
        <v>N/A</v>
      </c>
      <c r="G164" s="34">
        <v>11</v>
      </c>
      <c r="H164" s="11" t="str">
        <f t="shared" si="30"/>
        <v>N/A</v>
      </c>
      <c r="I164" s="12">
        <v>-100</v>
      </c>
      <c r="J164" s="12" t="s">
        <v>1744</v>
      </c>
      <c r="K164" s="14" t="s">
        <v>213</v>
      </c>
      <c r="L164" s="9" t="str">
        <f t="shared" si="31"/>
        <v>N/A</v>
      </c>
    </row>
    <row r="165" spans="1:12" ht="25" x14ac:dyDescent="0.25">
      <c r="A165" s="42" t="s">
        <v>1471</v>
      </c>
      <c r="B165" s="33" t="s">
        <v>213</v>
      </c>
      <c r="C165" s="34">
        <v>11</v>
      </c>
      <c r="D165" s="11" t="str">
        <f t="shared" si="28"/>
        <v>N/A</v>
      </c>
      <c r="E165" s="34">
        <v>11</v>
      </c>
      <c r="F165" s="11" t="str">
        <f t="shared" si="29"/>
        <v>N/A</v>
      </c>
      <c r="G165" s="34">
        <v>11</v>
      </c>
      <c r="H165" s="11" t="str">
        <f t="shared" si="30"/>
        <v>N/A</v>
      </c>
      <c r="I165" s="12">
        <v>25</v>
      </c>
      <c r="J165" s="12">
        <v>-20</v>
      </c>
      <c r="K165" s="14" t="s">
        <v>213</v>
      </c>
      <c r="L165" s="9" t="str">
        <f t="shared" si="31"/>
        <v>N/A</v>
      </c>
    </row>
    <row r="166" spans="1:12" x14ac:dyDescent="0.25">
      <c r="A166" s="42" t="s">
        <v>1605</v>
      </c>
      <c r="B166" s="33" t="s">
        <v>213</v>
      </c>
      <c r="C166" s="34">
        <v>0</v>
      </c>
      <c r="D166" s="11" t="str">
        <f t="shared" si="28"/>
        <v>N/A</v>
      </c>
      <c r="E166" s="34">
        <v>11</v>
      </c>
      <c r="F166" s="11" t="str">
        <f t="shared" si="29"/>
        <v>N/A</v>
      </c>
      <c r="G166" s="34">
        <v>11</v>
      </c>
      <c r="H166" s="11" t="str">
        <f t="shared" si="30"/>
        <v>N/A</v>
      </c>
      <c r="I166" s="12" t="s">
        <v>1744</v>
      </c>
      <c r="J166" s="12">
        <v>0</v>
      </c>
      <c r="K166" s="14" t="s">
        <v>213</v>
      </c>
      <c r="L166" s="9" t="str">
        <f t="shared" si="31"/>
        <v>N/A</v>
      </c>
    </row>
    <row r="167" spans="1:12" x14ac:dyDescent="0.25">
      <c r="A167" s="42" t="s">
        <v>1606</v>
      </c>
      <c r="B167" s="33" t="s">
        <v>213</v>
      </c>
      <c r="C167" s="34">
        <v>11</v>
      </c>
      <c r="D167" s="11" t="str">
        <f t="shared" si="28"/>
        <v>N/A</v>
      </c>
      <c r="E167" s="34">
        <v>11</v>
      </c>
      <c r="F167" s="11" t="str">
        <f t="shared" si="29"/>
        <v>N/A</v>
      </c>
      <c r="G167" s="34">
        <v>11</v>
      </c>
      <c r="H167" s="11" t="str">
        <f t="shared" si="30"/>
        <v>N/A</v>
      </c>
      <c r="I167" s="12">
        <v>100</v>
      </c>
      <c r="J167" s="12">
        <v>-66.7</v>
      </c>
      <c r="K167" s="14" t="s">
        <v>213</v>
      </c>
      <c r="L167" s="9" t="str">
        <f t="shared" si="31"/>
        <v>N/A</v>
      </c>
    </row>
    <row r="168" spans="1:12" x14ac:dyDescent="0.25">
      <c r="A168" s="42" t="s">
        <v>125</v>
      </c>
      <c r="B168" s="33" t="s">
        <v>213</v>
      </c>
      <c r="C168" s="43">
        <v>955627</v>
      </c>
      <c r="D168" s="11" t="str">
        <f t="shared" si="28"/>
        <v>N/A</v>
      </c>
      <c r="E168" s="43">
        <v>392329</v>
      </c>
      <c r="F168" s="11" t="str">
        <f t="shared" si="29"/>
        <v>N/A</v>
      </c>
      <c r="G168" s="43">
        <v>923499</v>
      </c>
      <c r="H168" s="11" t="str">
        <f t="shared" si="30"/>
        <v>N/A</v>
      </c>
      <c r="I168" s="12">
        <v>-58.9</v>
      </c>
      <c r="J168" s="12">
        <v>135.4</v>
      </c>
      <c r="K168" s="14" t="s">
        <v>213</v>
      </c>
      <c r="L168" s="9" t="str">
        <f t="shared" si="31"/>
        <v>N/A</v>
      </c>
    </row>
    <row r="169" spans="1:12" x14ac:dyDescent="0.25">
      <c r="A169" s="42" t="s">
        <v>1607</v>
      </c>
      <c r="B169" s="33" t="s">
        <v>213</v>
      </c>
      <c r="C169" s="43">
        <v>952023</v>
      </c>
      <c r="D169" s="11" t="str">
        <f t="shared" si="28"/>
        <v>N/A</v>
      </c>
      <c r="E169" s="43">
        <v>348534</v>
      </c>
      <c r="F169" s="11" t="str">
        <f t="shared" si="29"/>
        <v>N/A</v>
      </c>
      <c r="G169" s="43">
        <v>856072</v>
      </c>
      <c r="H169" s="11" t="str">
        <f t="shared" si="30"/>
        <v>N/A</v>
      </c>
      <c r="I169" s="12">
        <v>-63.4</v>
      </c>
      <c r="J169" s="12">
        <v>145.6</v>
      </c>
      <c r="K169" s="14" t="s">
        <v>213</v>
      </c>
      <c r="L169" s="9" t="str">
        <f t="shared" si="31"/>
        <v>N/A</v>
      </c>
    </row>
    <row r="170" spans="1:12" x14ac:dyDescent="0.25">
      <c r="A170" s="42" t="s">
        <v>1364</v>
      </c>
      <c r="B170" s="33" t="s">
        <v>213</v>
      </c>
      <c r="C170" s="43">
        <v>368995</v>
      </c>
      <c r="D170" s="11" t="str">
        <f t="shared" si="28"/>
        <v>N/A</v>
      </c>
      <c r="E170" s="43">
        <v>346750</v>
      </c>
      <c r="F170" s="11" t="str">
        <f t="shared" si="29"/>
        <v>N/A</v>
      </c>
      <c r="G170" s="43">
        <v>346750</v>
      </c>
      <c r="H170" s="11" t="str">
        <f t="shared" si="30"/>
        <v>N/A</v>
      </c>
      <c r="I170" s="12">
        <v>-6.03</v>
      </c>
      <c r="J170" s="12">
        <v>0</v>
      </c>
      <c r="K170" s="14" t="s">
        <v>213</v>
      </c>
      <c r="L170" s="9" t="str">
        <f t="shared" si="31"/>
        <v>N/A</v>
      </c>
    </row>
    <row r="171" spans="1:12" x14ac:dyDescent="0.25">
      <c r="A171" s="42" t="s">
        <v>1601</v>
      </c>
      <c r="B171" s="33" t="s">
        <v>213</v>
      </c>
      <c r="C171" s="43">
        <v>152804</v>
      </c>
      <c r="D171" s="11" t="str">
        <f t="shared" si="28"/>
        <v>N/A</v>
      </c>
      <c r="E171" s="43">
        <v>390837</v>
      </c>
      <c r="F171" s="11" t="str">
        <f t="shared" si="29"/>
        <v>N/A</v>
      </c>
      <c r="G171" s="43">
        <v>238430</v>
      </c>
      <c r="H171" s="11" t="str">
        <f t="shared" si="30"/>
        <v>N/A</v>
      </c>
      <c r="I171" s="12">
        <v>155.80000000000001</v>
      </c>
      <c r="J171" s="12">
        <v>-39</v>
      </c>
      <c r="K171" s="14" t="s">
        <v>213</v>
      </c>
      <c r="L171" s="9" t="str">
        <f t="shared" si="31"/>
        <v>N/A</v>
      </c>
    </row>
    <row r="172" spans="1:12" x14ac:dyDescent="0.25">
      <c r="A172" s="42" t="s">
        <v>1602</v>
      </c>
      <c r="B172" s="33" t="s">
        <v>213</v>
      </c>
      <c r="C172" s="43">
        <v>262214</v>
      </c>
      <c r="D172" s="11" t="str">
        <f t="shared" si="28"/>
        <v>N/A</v>
      </c>
      <c r="E172" s="43">
        <v>320332</v>
      </c>
      <c r="F172" s="11" t="str">
        <f t="shared" si="29"/>
        <v>N/A</v>
      </c>
      <c r="G172" s="43">
        <v>253598</v>
      </c>
      <c r="H172" s="11" t="str">
        <f t="shared" si="30"/>
        <v>N/A</v>
      </c>
      <c r="I172" s="12">
        <v>22.16</v>
      </c>
      <c r="J172" s="12">
        <v>-20.8</v>
      </c>
      <c r="K172" s="14" t="s">
        <v>213</v>
      </c>
      <c r="L172" s="9" t="str">
        <f t="shared" si="31"/>
        <v>N/A</v>
      </c>
    </row>
    <row r="173" spans="1:12" ht="25" x14ac:dyDescent="0.25">
      <c r="A173" s="42" t="s">
        <v>1365</v>
      </c>
      <c r="B173" s="33" t="s">
        <v>213</v>
      </c>
      <c r="C173" s="43">
        <v>14822</v>
      </c>
      <c r="D173" s="11" t="str">
        <f t="shared" ref="D173:D187" si="32">IF($B173="N/A","N/A",IF(C173&gt;10,"No",IF(C173&lt;-10,"No","Yes")))</f>
        <v>N/A</v>
      </c>
      <c r="E173" s="43">
        <v>12256</v>
      </c>
      <c r="F173" s="11" t="str">
        <f t="shared" ref="F173:F187" si="33">IF($B173="N/A","N/A",IF(E173&gt;10,"No",IF(E173&lt;-10,"No","Yes")))</f>
        <v>N/A</v>
      </c>
      <c r="G173" s="43">
        <v>7352</v>
      </c>
      <c r="H173" s="11" t="str">
        <f t="shared" ref="H173:H187" si="34">IF($B173="N/A","N/A",IF(G173&gt;10,"No",IF(G173&lt;-10,"No","Yes")))</f>
        <v>N/A</v>
      </c>
      <c r="I173" s="12">
        <v>-17.3</v>
      </c>
      <c r="J173" s="12">
        <v>-40</v>
      </c>
      <c r="K173" s="41" t="s">
        <v>736</v>
      </c>
      <c r="L173" s="9" t="str">
        <f t="shared" ref="L173:L187" si="35">IF(J173="Div by 0", "N/A", IF(K173="N/A","N/A", IF(J173&gt;VALUE(MID(K173,1,2)), "No", IF(J173&lt;-1*VALUE(MID(K173,1,2)), "No", "Yes"))))</f>
        <v>No</v>
      </c>
    </row>
    <row r="174" spans="1:12" x14ac:dyDescent="0.25">
      <c r="A174" s="42" t="s">
        <v>647</v>
      </c>
      <c r="B174" s="33" t="s">
        <v>213</v>
      </c>
      <c r="C174" s="34">
        <v>238</v>
      </c>
      <c r="D174" s="11" t="str">
        <f t="shared" si="32"/>
        <v>N/A</v>
      </c>
      <c r="E174" s="34">
        <v>155</v>
      </c>
      <c r="F174" s="11" t="str">
        <f t="shared" si="33"/>
        <v>N/A</v>
      </c>
      <c r="G174" s="34">
        <v>100</v>
      </c>
      <c r="H174" s="11" t="str">
        <f t="shared" si="34"/>
        <v>N/A</v>
      </c>
      <c r="I174" s="12">
        <v>-34.9</v>
      </c>
      <c r="J174" s="12">
        <v>-35.5</v>
      </c>
      <c r="K174" s="41" t="s">
        <v>736</v>
      </c>
      <c r="L174" s="9" t="str">
        <f t="shared" si="35"/>
        <v>No</v>
      </c>
    </row>
    <row r="175" spans="1:12" x14ac:dyDescent="0.25">
      <c r="A175" s="42" t="s">
        <v>1366</v>
      </c>
      <c r="B175" s="33" t="s">
        <v>213</v>
      </c>
      <c r="C175" s="43">
        <v>62.277310923999998</v>
      </c>
      <c r="D175" s="11" t="str">
        <f t="shared" si="32"/>
        <v>N/A</v>
      </c>
      <c r="E175" s="43">
        <v>79.070967741999993</v>
      </c>
      <c r="F175" s="11" t="str">
        <f t="shared" si="33"/>
        <v>N/A</v>
      </c>
      <c r="G175" s="43">
        <v>73.52</v>
      </c>
      <c r="H175" s="11" t="str">
        <f t="shared" si="34"/>
        <v>N/A</v>
      </c>
      <c r="I175" s="12">
        <v>26.97</v>
      </c>
      <c r="J175" s="12">
        <v>-7.02</v>
      </c>
      <c r="K175" s="41" t="s">
        <v>736</v>
      </c>
      <c r="L175" s="9" t="str">
        <f t="shared" si="35"/>
        <v>Yes</v>
      </c>
    </row>
    <row r="176" spans="1:12" ht="25" x14ac:dyDescent="0.25">
      <c r="A176" s="42" t="s">
        <v>1367</v>
      </c>
      <c r="B176" s="33" t="s">
        <v>213</v>
      </c>
      <c r="C176" s="43">
        <v>358682</v>
      </c>
      <c r="D176" s="11" t="str">
        <f t="shared" si="32"/>
        <v>N/A</v>
      </c>
      <c r="E176" s="43">
        <v>288828</v>
      </c>
      <c r="F176" s="11" t="str">
        <f t="shared" si="33"/>
        <v>N/A</v>
      </c>
      <c r="G176" s="43">
        <v>281858</v>
      </c>
      <c r="H176" s="11" t="str">
        <f t="shared" si="34"/>
        <v>N/A</v>
      </c>
      <c r="I176" s="12">
        <v>-19.5</v>
      </c>
      <c r="J176" s="12">
        <v>-2.41</v>
      </c>
      <c r="K176" s="41" t="s">
        <v>736</v>
      </c>
      <c r="L176" s="9" t="str">
        <f t="shared" si="35"/>
        <v>Yes</v>
      </c>
    </row>
    <row r="177" spans="1:12" x14ac:dyDescent="0.25">
      <c r="A177" s="42" t="s">
        <v>514</v>
      </c>
      <c r="B177" s="33" t="s">
        <v>213</v>
      </c>
      <c r="C177" s="34">
        <v>8144</v>
      </c>
      <c r="D177" s="11" t="str">
        <f t="shared" si="32"/>
        <v>N/A</v>
      </c>
      <c r="E177" s="34">
        <v>7231</v>
      </c>
      <c r="F177" s="11" t="str">
        <f t="shared" si="33"/>
        <v>N/A</v>
      </c>
      <c r="G177" s="34">
        <v>7172</v>
      </c>
      <c r="H177" s="11" t="str">
        <f t="shared" si="34"/>
        <v>N/A</v>
      </c>
      <c r="I177" s="12">
        <v>-11.2</v>
      </c>
      <c r="J177" s="12">
        <v>-0.81599999999999995</v>
      </c>
      <c r="K177" s="41" t="s">
        <v>736</v>
      </c>
      <c r="L177" s="9" t="str">
        <f t="shared" si="35"/>
        <v>Yes</v>
      </c>
    </row>
    <row r="178" spans="1:12" x14ac:dyDescent="0.25">
      <c r="A178" s="42" t="s">
        <v>1368</v>
      </c>
      <c r="B178" s="33" t="s">
        <v>213</v>
      </c>
      <c r="C178" s="43">
        <v>44.042485265000003</v>
      </c>
      <c r="D178" s="11" t="str">
        <f t="shared" si="32"/>
        <v>N/A</v>
      </c>
      <c r="E178" s="43">
        <v>39.943023095000001</v>
      </c>
      <c r="F178" s="11" t="str">
        <f t="shared" si="33"/>
        <v>N/A</v>
      </c>
      <c r="G178" s="43">
        <v>39.299776909999999</v>
      </c>
      <c r="H178" s="11" t="str">
        <f t="shared" si="34"/>
        <v>N/A</v>
      </c>
      <c r="I178" s="12">
        <v>-9.31</v>
      </c>
      <c r="J178" s="12">
        <v>-1.61</v>
      </c>
      <c r="K178" s="41" t="s">
        <v>736</v>
      </c>
      <c r="L178" s="9" t="str">
        <f t="shared" si="35"/>
        <v>Yes</v>
      </c>
    </row>
    <row r="179" spans="1:12" ht="25" x14ac:dyDescent="0.25">
      <c r="A179" s="42" t="s">
        <v>1369</v>
      </c>
      <c r="B179" s="33" t="s">
        <v>213</v>
      </c>
      <c r="C179" s="43">
        <v>1575130</v>
      </c>
      <c r="D179" s="11" t="str">
        <f t="shared" si="32"/>
        <v>N/A</v>
      </c>
      <c r="E179" s="43">
        <v>1630378</v>
      </c>
      <c r="F179" s="11" t="str">
        <f t="shared" si="33"/>
        <v>N/A</v>
      </c>
      <c r="G179" s="43">
        <v>1579478</v>
      </c>
      <c r="H179" s="11" t="str">
        <f t="shared" si="34"/>
        <v>N/A</v>
      </c>
      <c r="I179" s="12">
        <v>3.508</v>
      </c>
      <c r="J179" s="12">
        <v>-3.12</v>
      </c>
      <c r="K179" s="41" t="s">
        <v>736</v>
      </c>
      <c r="L179" s="9" t="str">
        <f t="shared" si="35"/>
        <v>Yes</v>
      </c>
    </row>
    <row r="180" spans="1:12" x14ac:dyDescent="0.25">
      <c r="A180" s="42" t="s">
        <v>515</v>
      </c>
      <c r="B180" s="33" t="s">
        <v>213</v>
      </c>
      <c r="C180" s="34">
        <v>12871</v>
      </c>
      <c r="D180" s="11" t="str">
        <f t="shared" si="32"/>
        <v>N/A</v>
      </c>
      <c r="E180" s="34">
        <v>12441</v>
      </c>
      <c r="F180" s="11" t="str">
        <f t="shared" si="33"/>
        <v>N/A</v>
      </c>
      <c r="G180" s="34">
        <v>11985</v>
      </c>
      <c r="H180" s="11" t="str">
        <f t="shared" si="34"/>
        <v>N/A</v>
      </c>
      <c r="I180" s="12">
        <v>-3.34</v>
      </c>
      <c r="J180" s="12">
        <v>-3.67</v>
      </c>
      <c r="K180" s="41" t="s">
        <v>736</v>
      </c>
      <c r="L180" s="9" t="str">
        <f t="shared" si="35"/>
        <v>Yes</v>
      </c>
    </row>
    <row r="181" spans="1:12" ht="25" x14ac:dyDescent="0.25">
      <c r="A181" s="42" t="s">
        <v>1370</v>
      </c>
      <c r="B181" s="33" t="s">
        <v>213</v>
      </c>
      <c r="C181" s="43">
        <v>122.37821459</v>
      </c>
      <c r="D181" s="11" t="str">
        <f t="shared" si="32"/>
        <v>N/A</v>
      </c>
      <c r="E181" s="43">
        <v>131.04879029</v>
      </c>
      <c r="F181" s="11" t="str">
        <f t="shared" si="33"/>
        <v>N/A</v>
      </c>
      <c r="G181" s="43">
        <v>131.78790154000001</v>
      </c>
      <c r="H181" s="11" t="str">
        <f t="shared" si="34"/>
        <v>N/A</v>
      </c>
      <c r="I181" s="12">
        <v>7.085</v>
      </c>
      <c r="J181" s="12">
        <v>0.56399999999999995</v>
      </c>
      <c r="K181" s="41" t="s">
        <v>736</v>
      </c>
      <c r="L181" s="9" t="str">
        <f t="shared" si="35"/>
        <v>Yes</v>
      </c>
    </row>
    <row r="182" spans="1:12" ht="25" x14ac:dyDescent="0.25">
      <c r="A182" s="42" t="s">
        <v>1371</v>
      </c>
      <c r="B182" s="33" t="s">
        <v>213</v>
      </c>
      <c r="C182" s="43">
        <v>24376</v>
      </c>
      <c r="D182" s="11" t="str">
        <f t="shared" si="32"/>
        <v>N/A</v>
      </c>
      <c r="E182" s="43">
        <v>30100</v>
      </c>
      <c r="F182" s="11" t="str">
        <f t="shared" si="33"/>
        <v>N/A</v>
      </c>
      <c r="G182" s="43">
        <v>31850</v>
      </c>
      <c r="H182" s="11" t="str">
        <f t="shared" si="34"/>
        <v>N/A</v>
      </c>
      <c r="I182" s="12">
        <v>23.48</v>
      </c>
      <c r="J182" s="12">
        <v>5.8140000000000001</v>
      </c>
      <c r="K182" s="41" t="s">
        <v>736</v>
      </c>
      <c r="L182" s="9" t="str">
        <f t="shared" si="35"/>
        <v>Yes</v>
      </c>
    </row>
    <row r="183" spans="1:12" x14ac:dyDescent="0.25">
      <c r="A183" s="42" t="s">
        <v>516</v>
      </c>
      <c r="B183" s="33" t="s">
        <v>213</v>
      </c>
      <c r="C183" s="34">
        <v>275</v>
      </c>
      <c r="D183" s="11" t="str">
        <f t="shared" si="32"/>
        <v>N/A</v>
      </c>
      <c r="E183" s="34">
        <v>272</v>
      </c>
      <c r="F183" s="11" t="str">
        <f t="shared" si="33"/>
        <v>N/A</v>
      </c>
      <c r="G183" s="34">
        <v>309</v>
      </c>
      <c r="H183" s="11" t="str">
        <f t="shared" si="34"/>
        <v>N/A</v>
      </c>
      <c r="I183" s="12">
        <v>-1.0900000000000001</v>
      </c>
      <c r="J183" s="12">
        <v>13.6</v>
      </c>
      <c r="K183" s="41" t="s">
        <v>736</v>
      </c>
      <c r="L183" s="9" t="str">
        <f t="shared" si="35"/>
        <v>Yes</v>
      </c>
    </row>
    <row r="184" spans="1:12" x14ac:dyDescent="0.25">
      <c r="A184" s="42" t="s">
        <v>1372</v>
      </c>
      <c r="B184" s="33" t="s">
        <v>213</v>
      </c>
      <c r="C184" s="43">
        <v>88.64</v>
      </c>
      <c r="D184" s="11" t="str">
        <f t="shared" si="32"/>
        <v>N/A</v>
      </c>
      <c r="E184" s="43">
        <v>110.66176471</v>
      </c>
      <c r="F184" s="11" t="str">
        <f t="shared" si="33"/>
        <v>N/A</v>
      </c>
      <c r="G184" s="43">
        <v>103.07443366</v>
      </c>
      <c r="H184" s="11" t="str">
        <f t="shared" si="34"/>
        <v>N/A</v>
      </c>
      <c r="I184" s="12">
        <v>24.84</v>
      </c>
      <c r="J184" s="12">
        <v>-6.86</v>
      </c>
      <c r="K184" s="41" t="s">
        <v>736</v>
      </c>
      <c r="L184" s="9" t="str">
        <f t="shared" si="35"/>
        <v>Yes</v>
      </c>
    </row>
    <row r="185" spans="1:12" ht="25" x14ac:dyDescent="0.25">
      <c r="A185" s="42" t="s">
        <v>1373</v>
      </c>
      <c r="B185" s="33" t="s">
        <v>213</v>
      </c>
      <c r="C185" s="43">
        <v>437925385</v>
      </c>
      <c r="D185" s="11" t="str">
        <f t="shared" si="32"/>
        <v>N/A</v>
      </c>
      <c r="E185" s="43">
        <v>448746098</v>
      </c>
      <c r="F185" s="11" t="str">
        <f t="shared" si="33"/>
        <v>N/A</v>
      </c>
      <c r="G185" s="43">
        <v>449574631</v>
      </c>
      <c r="H185" s="11" t="str">
        <f t="shared" si="34"/>
        <v>N/A</v>
      </c>
      <c r="I185" s="12">
        <v>2.4710000000000001</v>
      </c>
      <c r="J185" s="12">
        <v>0.18459999999999999</v>
      </c>
      <c r="K185" s="41" t="s">
        <v>736</v>
      </c>
      <c r="L185" s="9" t="str">
        <f t="shared" si="35"/>
        <v>Yes</v>
      </c>
    </row>
    <row r="186" spans="1:12" ht="25" x14ac:dyDescent="0.25">
      <c r="A186" s="42" t="s">
        <v>517</v>
      </c>
      <c r="B186" s="33" t="s">
        <v>213</v>
      </c>
      <c r="C186" s="34">
        <v>15018</v>
      </c>
      <c r="D186" s="11" t="str">
        <f t="shared" si="32"/>
        <v>N/A</v>
      </c>
      <c r="E186" s="34">
        <v>15042</v>
      </c>
      <c r="F186" s="11" t="str">
        <f t="shared" si="33"/>
        <v>N/A</v>
      </c>
      <c r="G186" s="34">
        <v>15440</v>
      </c>
      <c r="H186" s="11" t="str">
        <f t="shared" si="34"/>
        <v>N/A</v>
      </c>
      <c r="I186" s="12">
        <v>0.1598</v>
      </c>
      <c r="J186" s="12">
        <v>2.6459999999999999</v>
      </c>
      <c r="K186" s="41" t="s">
        <v>736</v>
      </c>
      <c r="L186" s="9" t="str">
        <f t="shared" si="35"/>
        <v>Yes</v>
      </c>
    </row>
    <row r="187" spans="1:12" ht="25" x14ac:dyDescent="0.25">
      <c r="A187" s="42" t="s">
        <v>1374</v>
      </c>
      <c r="B187" s="33" t="s">
        <v>213</v>
      </c>
      <c r="C187" s="43">
        <v>29160.033626</v>
      </c>
      <c r="D187" s="11" t="str">
        <f t="shared" si="32"/>
        <v>N/A</v>
      </c>
      <c r="E187" s="43">
        <v>29832.874485</v>
      </c>
      <c r="F187" s="11" t="str">
        <f t="shared" si="33"/>
        <v>N/A</v>
      </c>
      <c r="G187" s="43">
        <v>29117.527914999999</v>
      </c>
      <c r="H187" s="11" t="str">
        <f t="shared" si="34"/>
        <v>N/A</v>
      </c>
      <c r="I187" s="12">
        <v>2.3069999999999999</v>
      </c>
      <c r="J187" s="12">
        <v>-2.4</v>
      </c>
      <c r="K187" s="41" t="s">
        <v>736</v>
      </c>
      <c r="L187" s="9" t="str">
        <f t="shared" si="35"/>
        <v>Yes</v>
      </c>
    </row>
    <row r="188" spans="1:12" x14ac:dyDescent="0.25">
      <c r="A188" s="4" t="s">
        <v>1375</v>
      </c>
      <c r="B188" s="33" t="s">
        <v>213</v>
      </c>
      <c r="C188" s="43">
        <v>303684319</v>
      </c>
      <c r="D188" s="11" t="str">
        <f t="shared" ref="D188:D203" si="36">IF($B188="N/A","N/A",IF(C188&gt;10,"No",IF(C188&lt;-10,"No","Yes")))</f>
        <v>N/A</v>
      </c>
      <c r="E188" s="43">
        <v>311972261</v>
      </c>
      <c r="F188" s="11" t="str">
        <f t="shared" ref="F188:F203" si="37">IF($B188="N/A","N/A",IF(E188&gt;10,"No",IF(E188&lt;-10,"No","Yes")))</f>
        <v>N/A</v>
      </c>
      <c r="G188" s="43">
        <v>283712086</v>
      </c>
      <c r="H188" s="11" t="str">
        <f t="shared" ref="H188:H203" si="38">IF($B188="N/A","N/A",IF(G188&gt;10,"No",IF(G188&lt;-10,"No","Yes")))</f>
        <v>N/A</v>
      </c>
      <c r="I188" s="12">
        <v>2.7290000000000001</v>
      </c>
      <c r="J188" s="12">
        <v>-9.06</v>
      </c>
      <c r="K188" s="41" t="s">
        <v>736</v>
      </c>
      <c r="L188" s="9" t="str">
        <f t="shared" ref="L188:L203" si="39">IF(J188="Div by 0", "N/A", IF(K188="N/A","N/A", IF(J188&gt;VALUE(MID(K188,1,2)), "No", IF(J188&lt;-1*VALUE(MID(K188,1,2)), "No", "Yes"))))</f>
        <v>Yes</v>
      </c>
    </row>
    <row r="189" spans="1:12" x14ac:dyDescent="0.25">
      <c r="A189" s="4" t="s">
        <v>1472</v>
      </c>
      <c r="B189" s="33" t="s">
        <v>213</v>
      </c>
      <c r="C189" s="34">
        <v>51646</v>
      </c>
      <c r="D189" s="11" t="str">
        <f t="shared" si="36"/>
        <v>N/A</v>
      </c>
      <c r="E189" s="34">
        <v>48921</v>
      </c>
      <c r="F189" s="11" t="str">
        <f t="shared" si="37"/>
        <v>N/A</v>
      </c>
      <c r="G189" s="34">
        <v>46840</v>
      </c>
      <c r="H189" s="11" t="str">
        <f t="shared" si="38"/>
        <v>N/A</v>
      </c>
      <c r="I189" s="12">
        <v>-5.28</v>
      </c>
      <c r="J189" s="12">
        <v>-4.25</v>
      </c>
      <c r="K189" s="41" t="s">
        <v>736</v>
      </c>
      <c r="L189" s="9" t="str">
        <f t="shared" si="39"/>
        <v>Yes</v>
      </c>
    </row>
    <row r="190" spans="1:12" x14ac:dyDescent="0.25">
      <c r="A190" s="4" t="s">
        <v>1473</v>
      </c>
      <c r="B190" s="33" t="s">
        <v>213</v>
      </c>
      <c r="C190" s="43">
        <v>5880.1130580999998</v>
      </c>
      <c r="D190" s="11" t="str">
        <f t="shared" si="36"/>
        <v>N/A</v>
      </c>
      <c r="E190" s="43">
        <v>6377.0622228000002</v>
      </c>
      <c r="F190" s="11" t="str">
        <f t="shared" si="37"/>
        <v>N/A</v>
      </c>
      <c r="G190" s="43">
        <v>6057.0470965000004</v>
      </c>
      <c r="H190" s="11" t="str">
        <f t="shared" si="38"/>
        <v>N/A</v>
      </c>
      <c r="I190" s="12">
        <v>8.4510000000000005</v>
      </c>
      <c r="J190" s="12">
        <v>-5.0199999999999996</v>
      </c>
      <c r="K190" s="41" t="s">
        <v>736</v>
      </c>
      <c r="L190" s="9" t="str">
        <f t="shared" si="39"/>
        <v>Yes</v>
      </c>
    </row>
    <row r="191" spans="1:12" x14ac:dyDescent="0.25">
      <c r="A191" s="4" t="s">
        <v>1474</v>
      </c>
      <c r="B191" s="33" t="s">
        <v>213</v>
      </c>
      <c r="C191" s="43">
        <v>6086.6931977000004</v>
      </c>
      <c r="D191" s="11" t="str">
        <f t="shared" si="36"/>
        <v>N/A</v>
      </c>
      <c r="E191" s="43">
        <v>6619.7558075999996</v>
      </c>
      <c r="F191" s="11" t="str">
        <f t="shared" si="37"/>
        <v>N/A</v>
      </c>
      <c r="G191" s="43">
        <v>6070.5444836999995</v>
      </c>
      <c r="H191" s="11" t="str">
        <f t="shared" si="38"/>
        <v>N/A</v>
      </c>
      <c r="I191" s="12">
        <v>8.7579999999999991</v>
      </c>
      <c r="J191" s="12">
        <v>-8.3000000000000007</v>
      </c>
      <c r="K191" s="41" t="s">
        <v>736</v>
      </c>
      <c r="L191" s="9" t="str">
        <f t="shared" si="39"/>
        <v>Yes</v>
      </c>
    </row>
    <row r="192" spans="1:12" x14ac:dyDescent="0.25">
      <c r="A192" s="4" t="s">
        <v>1475</v>
      </c>
      <c r="B192" s="33" t="s">
        <v>213</v>
      </c>
      <c r="C192" s="43">
        <v>5599.3802008000002</v>
      </c>
      <c r="D192" s="11" t="str">
        <f t="shared" si="36"/>
        <v>N/A</v>
      </c>
      <c r="E192" s="43">
        <v>6052.1337936999998</v>
      </c>
      <c r="F192" s="11" t="str">
        <f t="shared" si="37"/>
        <v>N/A</v>
      </c>
      <c r="G192" s="43">
        <v>5961.9855595999998</v>
      </c>
      <c r="H192" s="11" t="str">
        <f t="shared" si="38"/>
        <v>N/A</v>
      </c>
      <c r="I192" s="12">
        <v>8.0860000000000003</v>
      </c>
      <c r="J192" s="12">
        <v>-1.49</v>
      </c>
      <c r="K192" s="41" t="s">
        <v>736</v>
      </c>
      <c r="L192" s="9" t="str">
        <f t="shared" si="39"/>
        <v>Yes</v>
      </c>
    </row>
    <row r="193" spans="1:12" x14ac:dyDescent="0.25">
      <c r="A193" s="42" t="s">
        <v>1476</v>
      </c>
      <c r="B193" s="33" t="s">
        <v>213</v>
      </c>
      <c r="C193" s="9">
        <v>20.271856244999999</v>
      </c>
      <c r="D193" s="11" t="str">
        <f t="shared" si="36"/>
        <v>N/A</v>
      </c>
      <c r="E193" s="9">
        <v>19.88715126</v>
      </c>
      <c r="F193" s="11" t="str">
        <f t="shared" si="37"/>
        <v>N/A</v>
      </c>
      <c r="G193" s="9">
        <v>19.952971646999998</v>
      </c>
      <c r="H193" s="11" t="str">
        <f t="shared" si="38"/>
        <v>N/A</v>
      </c>
      <c r="I193" s="12">
        <v>-1.9</v>
      </c>
      <c r="J193" s="12">
        <v>0.33100000000000002</v>
      </c>
      <c r="K193" s="41" t="s">
        <v>736</v>
      </c>
      <c r="L193" s="9" t="str">
        <f t="shared" si="39"/>
        <v>Yes</v>
      </c>
    </row>
    <row r="194" spans="1:12" x14ac:dyDescent="0.25">
      <c r="A194" s="42" t="s">
        <v>1477</v>
      </c>
      <c r="B194" s="33" t="s">
        <v>213</v>
      </c>
      <c r="C194" s="9">
        <v>21.833576065999999</v>
      </c>
      <c r="D194" s="11" t="str">
        <f t="shared" si="36"/>
        <v>N/A</v>
      </c>
      <c r="E194" s="9">
        <v>21.602487200999999</v>
      </c>
      <c r="F194" s="11" t="str">
        <f t="shared" si="37"/>
        <v>N/A</v>
      </c>
      <c r="G194" s="9">
        <v>21.820602896</v>
      </c>
      <c r="H194" s="11" t="str">
        <f t="shared" si="38"/>
        <v>N/A</v>
      </c>
      <c r="I194" s="12">
        <v>-1.06</v>
      </c>
      <c r="J194" s="12">
        <v>1.01</v>
      </c>
      <c r="K194" s="41" t="s">
        <v>736</v>
      </c>
      <c r="L194" s="9" t="str">
        <f t="shared" si="39"/>
        <v>Yes</v>
      </c>
    </row>
    <row r="195" spans="1:12" x14ac:dyDescent="0.25">
      <c r="A195" s="42" t="s">
        <v>1478</v>
      </c>
      <c r="B195" s="33" t="s">
        <v>213</v>
      </c>
      <c r="C195" s="9">
        <v>18.913765482999999</v>
      </c>
      <c r="D195" s="11" t="str">
        <f t="shared" si="36"/>
        <v>N/A</v>
      </c>
      <c r="E195" s="9">
        <v>18.275157348</v>
      </c>
      <c r="F195" s="11" t="str">
        <f t="shared" si="37"/>
        <v>N/A</v>
      </c>
      <c r="G195" s="9">
        <v>18.090573171999999</v>
      </c>
      <c r="H195" s="11" t="str">
        <f t="shared" si="38"/>
        <v>N/A</v>
      </c>
      <c r="I195" s="12">
        <v>-3.38</v>
      </c>
      <c r="J195" s="12">
        <v>-1.01</v>
      </c>
      <c r="K195" s="41" t="s">
        <v>736</v>
      </c>
      <c r="L195" s="9" t="str">
        <f t="shared" si="39"/>
        <v>Yes</v>
      </c>
    </row>
    <row r="196" spans="1:12" x14ac:dyDescent="0.25">
      <c r="A196" s="4" t="s">
        <v>1387</v>
      </c>
      <c r="B196" s="33" t="s">
        <v>213</v>
      </c>
      <c r="C196" s="43">
        <v>126325802</v>
      </c>
      <c r="D196" s="11" t="str">
        <f t="shared" si="36"/>
        <v>N/A</v>
      </c>
      <c r="E196" s="43">
        <v>138841850</v>
      </c>
      <c r="F196" s="11" t="str">
        <f t="shared" si="37"/>
        <v>N/A</v>
      </c>
      <c r="G196" s="43">
        <v>115081726</v>
      </c>
      <c r="H196" s="11" t="str">
        <f t="shared" si="38"/>
        <v>N/A</v>
      </c>
      <c r="I196" s="12">
        <v>9.9079999999999995</v>
      </c>
      <c r="J196" s="12">
        <v>-17.100000000000001</v>
      </c>
      <c r="K196" s="41" t="s">
        <v>736</v>
      </c>
      <c r="L196" s="9" t="str">
        <f t="shared" si="39"/>
        <v>Yes</v>
      </c>
    </row>
    <row r="197" spans="1:12" x14ac:dyDescent="0.25">
      <c r="A197" s="4" t="s">
        <v>1479</v>
      </c>
      <c r="B197" s="33" t="s">
        <v>213</v>
      </c>
      <c r="C197" s="34">
        <v>9259</v>
      </c>
      <c r="D197" s="11" t="str">
        <f t="shared" si="36"/>
        <v>N/A</v>
      </c>
      <c r="E197" s="34">
        <v>9274</v>
      </c>
      <c r="F197" s="11" t="str">
        <f t="shared" si="37"/>
        <v>N/A</v>
      </c>
      <c r="G197" s="34">
        <v>9786</v>
      </c>
      <c r="H197" s="11" t="str">
        <f t="shared" si="38"/>
        <v>N/A</v>
      </c>
      <c r="I197" s="12">
        <v>0.16200000000000001</v>
      </c>
      <c r="J197" s="12">
        <v>5.5209999999999999</v>
      </c>
      <c r="K197" s="41" t="s">
        <v>736</v>
      </c>
      <c r="L197" s="9" t="str">
        <f t="shared" si="39"/>
        <v>Yes</v>
      </c>
    </row>
    <row r="198" spans="1:12" ht="25" x14ac:dyDescent="0.25">
      <c r="A198" s="4" t="s">
        <v>1480</v>
      </c>
      <c r="B198" s="33" t="s">
        <v>213</v>
      </c>
      <c r="C198" s="43">
        <v>13643.568636</v>
      </c>
      <c r="D198" s="11" t="str">
        <f t="shared" si="36"/>
        <v>N/A</v>
      </c>
      <c r="E198" s="43">
        <v>14971.085831</v>
      </c>
      <c r="F198" s="11" t="str">
        <f t="shared" si="37"/>
        <v>N/A</v>
      </c>
      <c r="G198" s="43">
        <v>11759.833027000001</v>
      </c>
      <c r="H198" s="11" t="str">
        <f t="shared" si="38"/>
        <v>N/A</v>
      </c>
      <c r="I198" s="12">
        <v>9.73</v>
      </c>
      <c r="J198" s="12">
        <v>-21.4</v>
      </c>
      <c r="K198" s="41" t="s">
        <v>736</v>
      </c>
      <c r="L198" s="9" t="str">
        <f t="shared" si="39"/>
        <v>Yes</v>
      </c>
    </row>
    <row r="199" spans="1:12" ht="25" x14ac:dyDescent="0.25">
      <c r="A199" s="4" t="s">
        <v>1481</v>
      </c>
      <c r="B199" s="33" t="s">
        <v>213</v>
      </c>
      <c r="C199" s="43">
        <v>12494.105849</v>
      </c>
      <c r="D199" s="11" t="str">
        <f t="shared" si="36"/>
        <v>N/A</v>
      </c>
      <c r="E199" s="43">
        <v>13672.763047</v>
      </c>
      <c r="F199" s="11" t="str">
        <f t="shared" si="37"/>
        <v>N/A</v>
      </c>
      <c r="G199" s="43">
        <v>10725.061623</v>
      </c>
      <c r="H199" s="11" t="str">
        <f t="shared" si="38"/>
        <v>N/A</v>
      </c>
      <c r="I199" s="12">
        <v>9.4339999999999993</v>
      </c>
      <c r="J199" s="12">
        <v>-21.6</v>
      </c>
      <c r="K199" s="41" t="s">
        <v>736</v>
      </c>
      <c r="L199" s="9" t="str">
        <f t="shared" si="39"/>
        <v>Yes</v>
      </c>
    </row>
    <row r="200" spans="1:12" ht="25" x14ac:dyDescent="0.25">
      <c r="A200" s="4" t="s">
        <v>1482</v>
      </c>
      <c r="B200" s="33" t="s">
        <v>213</v>
      </c>
      <c r="C200" s="43">
        <v>16605.963874000001</v>
      </c>
      <c r="D200" s="11" t="str">
        <f t="shared" si="36"/>
        <v>N/A</v>
      </c>
      <c r="E200" s="43">
        <v>18307.057604000001</v>
      </c>
      <c r="F200" s="11" t="str">
        <f t="shared" si="37"/>
        <v>N/A</v>
      </c>
      <c r="G200" s="43">
        <v>14443.595010999999</v>
      </c>
      <c r="H200" s="11" t="str">
        <f t="shared" si="38"/>
        <v>N/A</v>
      </c>
      <c r="I200" s="12">
        <v>10.24</v>
      </c>
      <c r="J200" s="12">
        <v>-21.1</v>
      </c>
      <c r="K200" s="41" t="s">
        <v>736</v>
      </c>
      <c r="L200" s="9" t="str">
        <f t="shared" si="39"/>
        <v>Yes</v>
      </c>
    </row>
    <row r="201" spans="1:12" ht="25" x14ac:dyDescent="0.25">
      <c r="A201" s="4" t="s">
        <v>1483</v>
      </c>
      <c r="B201" s="33" t="s">
        <v>213</v>
      </c>
      <c r="C201" s="9">
        <v>3.6343011457999999</v>
      </c>
      <c r="D201" s="11" t="str">
        <f t="shared" si="36"/>
        <v>N/A</v>
      </c>
      <c r="E201" s="9">
        <v>3.7700259762999999</v>
      </c>
      <c r="F201" s="11" t="str">
        <f t="shared" si="37"/>
        <v>N/A</v>
      </c>
      <c r="G201" s="9">
        <v>4.1686545802000001</v>
      </c>
      <c r="H201" s="11" t="str">
        <f t="shared" si="38"/>
        <v>N/A</v>
      </c>
      <c r="I201" s="12">
        <v>3.7349999999999999</v>
      </c>
      <c r="J201" s="12">
        <v>10.57</v>
      </c>
      <c r="K201" s="41" t="s">
        <v>736</v>
      </c>
      <c r="L201" s="9" t="str">
        <f t="shared" si="39"/>
        <v>Yes</v>
      </c>
    </row>
    <row r="202" spans="1:12" ht="25" x14ac:dyDescent="0.25">
      <c r="A202" s="4" t="s">
        <v>1484</v>
      </c>
      <c r="B202" s="33" t="s">
        <v>213</v>
      </c>
      <c r="C202" s="9">
        <v>5.4725876922000003</v>
      </c>
      <c r="D202" s="11" t="str">
        <f t="shared" si="36"/>
        <v>N/A</v>
      </c>
      <c r="E202" s="9">
        <v>5.6333744486999997</v>
      </c>
      <c r="F202" s="11" t="str">
        <f t="shared" si="37"/>
        <v>N/A</v>
      </c>
      <c r="G202" s="9">
        <v>6.1840226371</v>
      </c>
      <c r="H202" s="11" t="str">
        <f t="shared" si="38"/>
        <v>N/A</v>
      </c>
      <c r="I202" s="12">
        <v>2.9380000000000002</v>
      </c>
      <c r="J202" s="12">
        <v>9.7750000000000004</v>
      </c>
      <c r="K202" s="41" t="s">
        <v>736</v>
      </c>
      <c r="L202" s="9" t="str">
        <f t="shared" si="39"/>
        <v>Yes</v>
      </c>
    </row>
    <row r="203" spans="1:12" ht="25" x14ac:dyDescent="0.25">
      <c r="A203" s="4" t="s">
        <v>1485</v>
      </c>
      <c r="B203" s="33" t="s">
        <v>213</v>
      </c>
      <c r="C203" s="9">
        <v>2.0333684991999998</v>
      </c>
      <c r="D203" s="11" t="str">
        <f t="shared" si="36"/>
        <v>N/A</v>
      </c>
      <c r="E203" s="9">
        <v>2.1202276557999999</v>
      </c>
      <c r="F203" s="11" t="str">
        <f t="shared" si="37"/>
        <v>N/A</v>
      </c>
      <c r="G203" s="9">
        <v>2.342528143</v>
      </c>
      <c r="H203" s="11" t="str">
        <f t="shared" si="38"/>
        <v>N/A</v>
      </c>
      <c r="I203" s="12">
        <v>4.2720000000000002</v>
      </c>
      <c r="J203" s="12">
        <v>10.48</v>
      </c>
      <c r="K203" s="41" t="s">
        <v>736</v>
      </c>
      <c r="L203" s="9" t="str">
        <f t="shared" si="39"/>
        <v>Yes</v>
      </c>
    </row>
    <row r="204" spans="1:12" x14ac:dyDescent="0.25">
      <c r="A204" s="143" t="s">
        <v>1632</v>
      </c>
      <c r="B204" s="144"/>
      <c r="C204" s="144"/>
      <c r="D204" s="144"/>
      <c r="E204" s="144"/>
      <c r="F204" s="144"/>
      <c r="G204" s="144"/>
      <c r="H204" s="144"/>
      <c r="I204" s="144"/>
      <c r="J204" s="144"/>
      <c r="K204" s="144"/>
      <c r="L204" s="145"/>
    </row>
    <row r="205" spans="1:12" x14ac:dyDescent="0.25">
      <c r="A205" s="133" t="s">
        <v>1630</v>
      </c>
      <c r="B205" s="134"/>
      <c r="C205" s="134"/>
      <c r="D205" s="134"/>
      <c r="E205" s="134"/>
      <c r="F205" s="134"/>
      <c r="G205" s="134"/>
      <c r="H205" s="134"/>
      <c r="I205" s="134"/>
      <c r="J205" s="134"/>
      <c r="K205" s="134"/>
      <c r="L205" s="135"/>
    </row>
    <row r="206" spans="1:12" s="20" customFormat="1" x14ac:dyDescent="0.25">
      <c r="A206" s="136" t="s">
        <v>1731</v>
      </c>
      <c r="B206" s="136"/>
      <c r="C206" s="136"/>
      <c r="D206" s="136"/>
      <c r="E206" s="136"/>
      <c r="F206" s="136"/>
      <c r="G206" s="136"/>
      <c r="H206" s="136"/>
      <c r="I206" s="136"/>
      <c r="J206" s="136"/>
      <c r="K206" s="136"/>
      <c r="L206" s="137"/>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19" activePane="bottomRight" state="frozen"/>
      <selection activeCell="A11" sqref="A11"/>
      <selection pane="topRight" activeCell="A11" sqref="A11"/>
      <selection pane="bottomLeft" activeCell="A11" sqref="A11"/>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4" t="s">
        <v>1725</v>
      </c>
      <c r="B1" s="125"/>
      <c r="C1" s="125"/>
      <c r="D1" s="125"/>
      <c r="E1" s="125"/>
      <c r="F1" s="125"/>
      <c r="G1" s="125"/>
      <c r="H1" s="125"/>
      <c r="I1" s="125"/>
      <c r="J1" s="125"/>
      <c r="K1" s="125"/>
      <c r="L1" s="126"/>
    </row>
    <row r="2" spans="1:12" s="20" customFormat="1" ht="50.25" customHeight="1" x14ac:dyDescent="0.3">
      <c r="A2" s="151" t="s">
        <v>1595</v>
      </c>
      <c r="B2" s="152"/>
      <c r="C2" s="152"/>
      <c r="D2" s="152"/>
      <c r="E2" s="152"/>
      <c r="F2" s="152"/>
      <c r="G2" s="152"/>
      <c r="H2" s="152"/>
      <c r="I2" s="152"/>
      <c r="J2" s="152"/>
      <c r="K2" s="152"/>
      <c r="L2" s="153"/>
    </row>
    <row r="3" spans="1:12" s="20" customFormat="1" ht="13" x14ac:dyDescent="0.3">
      <c r="A3" s="130" t="s">
        <v>1743</v>
      </c>
      <c r="B3" s="149"/>
      <c r="C3" s="149"/>
      <c r="D3" s="149"/>
      <c r="E3" s="149"/>
      <c r="F3" s="149"/>
      <c r="G3" s="149"/>
      <c r="H3" s="149"/>
      <c r="I3" s="149"/>
      <c r="J3" s="149"/>
      <c r="K3" s="149"/>
      <c r="L3" s="150"/>
    </row>
    <row r="4" spans="1:12" s="20" customFormat="1" ht="13" x14ac:dyDescent="0.3">
      <c r="A4" s="146" t="s">
        <v>648</v>
      </c>
      <c r="B4" s="147"/>
      <c r="C4" s="147"/>
      <c r="D4" s="147"/>
      <c r="E4" s="147"/>
      <c r="F4" s="147"/>
      <c r="G4" s="147"/>
      <c r="H4" s="147"/>
      <c r="I4" s="147"/>
      <c r="J4" s="147"/>
      <c r="K4" s="147"/>
      <c r="L4" s="148"/>
    </row>
    <row r="5" spans="1:12" ht="52" x14ac:dyDescent="0.3">
      <c r="A5" s="37" t="s">
        <v>11</v>
      </c>
      <c r="B5" s="22" t="s">
        <v>212</v>
      </c>
      <c r="C5" s="22" t="s">
        <v>649</v>
      </c>
      <c r="D5" s="22" t="s">
        <v>1723</v>
      </c>
      <c r="E5" s="22" t="s">
        <v>1693</v>
      </c>
      <c r="F5" s="22" t="s">
        <v>1720</v>
      </c>
      <c r="G5" s="22" t="s">
        <v>1717</v>
      </c>
      <c r="H5" s="22" t="s">
        <v>1718</v>
      </c>
      <c r="I5" s="38" t="s">
        <v>1724</v>
      </c>
      <c r="J5" s="38" t="s">
        <v>1721</v>
      </c>
      <c r="K5" s="39" t="s">
        <v>741</v>
      </c>
      <c r="L5" s="40" t="s">
        <v>740</v>
      </c>
    </row>
    <row r="6" spans="1:12" x14ac:dyDescent="0.25">
      <c r="A6" s="3" t="s">
        <v>9</v>
      </c>
      <c r="B6" s="33" t="s">
        <v>213</v>
      </c>
      <c r="C6" s="34">
        <v>538302</v>
      </c>
      <c r="D6" s="11" t="str">
        <f>IF($B6="N/A","N/A",IF(C6&gt;10,"No",IF(C6&lt;-10,"No","Yes")))</f>
        <v>N/A</v>
      </c>
      <c r="E6" s="34">
        <v>522795</v>
      </c>
      <c r="F6" s="11" t="str">
        <f>IF($B6="N/A","N/A",IF(E6&gt;10,"No",IF(E6&lt;-10,"No","Yes")))</f>
        <v>N/A</v>
      </c>
      <c r="G6" s="34">
        <v>481617</v>
      </c>
      <c r="H6" s="11" t="str">
        <f>IF($B6="N/A","N/A",IF(G6&gt;10,"No",IF(G6&lt;-10,"No","Yes")))</f>
        <v>N/A</v>
      </c>
      <c r="I6" s="12">
        <v>-2.88</v>
      </c>
      <c r="J6" s="12">
        <v>-7.88</v>
      </c>
      <c r="K6" s="41" t="s">
        <v>736</v>
      </c>
      <c r="L6" s="9" t="str">
        <f t="shared" ref="L6:L46" si="0">IF(J6="Div by 0", "N/A", IF(K6="N/A","N/A", IF(J6&gt;VALUE(MID(K6,1,2)), "No", IF(J6&lt;-1*VALUE(MID(K6,1,2)), "No", "Yes"))))</f>
        <v>Yes</v>
      </c>
    </row>
    <row r="7" spans="1:12" x14ac:dyDescent="0.25">
      <c r="A7" s="42" t="s">
        <v>10</v>
      </c>
      <c r="B7" s="33" t="s">
        <v>213</v>
      </c>
      <c r="C7" s="34">
        <v>393376</v>
      </c>
      <c r="D7" s="11" t="str">
        <f>IF($B7="N/A","N/A",IF(C7&gt;10,"No",IF(C7&lt;-10,"No","Yes")))</f>
        <v>N/A</v>
      </c>
      <c r="E7" s="34">
        <v>381915</v>
      </c>
      <c r="F7" s="11" t="str">
        <f>IF($B7="N/A","N/A",IF(E7&gt;10,"No",IF(E7&lt;-10,"No","Yes")))</f>
        <v>N/A</v>
      </c>
      <c r="G7" s="34">
        <v>355217</v>
      </c>
      <c r="H7" s="11" t="str">
        <f>IF($B7="N/A","N/A",IF(G7&gt;10,"No",IF(G7&lt;-10,"No","Yes")))</f>
        <v>N/A</v>
      </c>
      <c r="I7" s="12">
        <v>-2.91</v>
      </c>
      <c r="J7" s="12">
        <v>-6.99</v>
      </c>
      <c r="K7" s="41" t="s">
        <v>736</v>
      </c>
      <c r="L7" s="9" t="str">
        <f t="shared" si="0"/>
        <v>Yes</v>
      </c>
    </row>
    <row r="8" spans="1:12" x14ac:dyDescent="0.25">
      <c r="A8" s="42" t="s">
        <v>91</v>
      </c>
      <c r="B8" s="9" t="s">
        <v>297</v>
      </c>
      <c r="C8" s="8">
        <v>73.077194586000005</v>
      </c>
      <c r="D8" s="11" t="str">
        <f>IF($B8="N/A","N/A",IF(C8&gt;90,"No",IF(C8&lt;65,"No","Yes")))</f>
        <v>Yes</v>
      </c>
      <c r="E8" s="8">
        <v>73.052534932</v>
      </c>
      <c r="F8" s="11" t="str">
        <f>IF($B8="N/A","N/A",IF(E8&gt;90,"No",IF(E8&lt;65,"No","Yes")))</f>
        <v>Yes</v>
      </c>
      <c r="G8" s="8">
        <v>73.755079242999997</v>
      </c>
      <c r="H8" s="11" t="str">
        <f>IF($B8="N/A","N/A",IF(G8&gt;90,"No",IF(G8&lt;65,"No","Yes")))</f>
        <v>Yes</v>
      </c>
      <c r="I8" s="12">
        <v>-3.4000000000000002E-2</v>
      </c>
      <c r="J8" s="12">
        <v>0.9617</v>
      </c>
      <c r="K8" s="41" t="s">
        <v>736</v>
      </c>
      <c r="L8" s="9" t="str">
        <f t="shared" si="0"/>
        <v>Yes</v>
      </c>
    </row>
    <row r="9" spans="1:12" x14ac:dyDescent="0.25">
      <c r="A9" s="42" t="s">
        <v>92</v>
      </c>
      <c r="B9" s="9" t="s">
        <v>298</v>
      </c>
      <c r="C9" s="8">
        <v>83.978860552</v>
      </c>
      <c r="D9" s="11" t="str">
        <f>IF($B9="N/A","N/A",IF(C9&gt;100,"No",IF(C9&lt;90,"No","Yes")))</f>
        <v>No</v>
      </c>
      <c r="E9" s="8">
        <v>84.284554378999999</v>
      </c>
      <c r="F9" s="11" t="str">
        <f>IF($B9="N/A","N/A",IF(E9&gt;100,"No",IF(E9&lt;90,"No","Yes")))</f>
        <v>No</v>
      </c>
      <c r="G9" s="8">
        <v>85.243391837999994</v>
      </c>
      <c r="H9" s="11" t="str">
        <f>IF($B9="N/A","N/A",IF(G9&gt;100,"No",IF(G9&lt;90,"No","Yes")))</f>
        <v>No</v>
      </c>
      <c r="I9" s="12">
        <v>0.36399999999999999</v>
      </c>
      <c r="J9" s="12">
        <v>1.1379999999999999</v>
      </c>
      <c r="K9" s="41" t="s">
        <v>736</v>
      </c>
      <c r="L9" s="9" t="str">
        <f t="shared" si="0"/>
        <v>Yes</v>
      </c>
    </row>
    <row r="10" spans="1:12" x14ac:dyDescent="0.25">
      <c r="A10" s="42" t="s">
        <v>93</v>
      </c>
      <c r="B10" s="9" t="s">
        <v>299</v>
      </c>
      <c r="C10" s="8">
        <v>83.670081077999996</v>
      </c>
      <c r="D10" s="11" t="str">
        <f>IF($B10="N/A","N/A",IF(C10&gt;100,"No",IF(C10&lt;85,"No","Yes")))</f>
        <v>No</v>
      </c>
      <c r="E10" s="8">
        <v>83.687758208000005</v>
      </c>
      <c r="F10" s="11" t="str">
        <f>IF($B10="N/A","N/A",IF(E10&gt;100,"No",IF(E10&lt;85,"No","Yes")))</f>
        <v>No</v>
      </c>
      <c r="G10" s="8">
        <v>83.599131373000006</v>
      </c>
      <c r="H10" s="11" t="str">
        <f>IF($B10="N/A","N/A",IF(G10&gt;100,"No",IF(G10&lt;85,"No","Yes")))</f>
        <v>No</v>
      </c>
      <c r="I10" s="12">
        <v>2.1100000000000001E-2</v>
      </c>
      <c r="J10" s="12">
        <v>-0.106</v>
      </c>
      <c r="K10" s="41" t="s">
        <v>736</v>
      </c>
      <c r="L10" s="9" t="str">
        <f t="shared" si="0"/>
        <v>Yes</v>
      </c>
    </row>
    <row r="11" spans="1:12" x14ac:dyDescent="0.25">
      <c r="A11" s="42" t="s">
        <v>94</v>
      </c>
      <c r="B11" s="9" t="s">
        <v>300</v>
      </c>
      <c r="C11" s="8">
        <v>61.521591217000001</v>
      </c>
      <c r="D11" s="11" t="str">
        <f>IF($B11="N/A","N/A",IF(C11&gt;100,"No",IF(C11&lt;80,"No","Yes")))</f>
        <v>No</v>
      </c>
      <c r="E11" s="8">
        <v>60.395239019000002</v>
      </c>
      <c r="F11" s="11" t="str">
        <f>IF($B11="N/A","N/A",IF(E11&gt;100,"No",IF(E11&lt;80,"No","Yes")))</f>
        <v>No</v>
      </c>
      <c r="G11" s="8">
        <v>60.054340095000001</v>
      </c>
      <c r="H11" s="11" t="str">
        <f>IF($B11="N/A","N/A",IF(G11&gt;100,"No",IF(G11&lt;80,"No","Yes")))</f>
        <v>No</v>
      </c>
      <c r="I11" s="12">
        <v>-1.83</v>
      </c>
      <c r="J11" s="12">
        <v>-0.56399999999999995</v>
      </c>
      <c r="K11" s="41" t="s">
        <v>736</v>
      </c>
      <c r="L11" s="9" t="str">
        <f t="shared" si="0"/>
        <v>Yes</v>
      </c>
    </row>
    <row r="12" spans="1:12" x14ac:dyDescent="0.25">
      <c r="A12" s="42" t="s">
        <v>95</v>
      </c>
      <c r="B12" s="9" t="s">
        <v>300</v>
      </c>
      <c r="C12" s="8">
        <v>57.596470922000002</v>
      </c>
      <c r="D12" s="11" t="str">
        <f>IF($B12="N/A","N/A",IF(C12&gt;100,"No",IF(C12&lt;80,"No","Yes")))</f>
        <v>No</v>
      </c>
      <c r="E12" s="8">
        <v>59.868243679000003</v>
      </c>
      <c r="F12" s="11" t="str">
        <f>IF($B12="N/A","N/A",IF(E12&gt;100,"No",IF(E12&lt;80,"No","Yes")))</f>
        <v>No</v>
      </c>
      <c r="G12" s="8">
        <v>62.817135550000003</v>
      </c>
      <c r="H12" s="11" t="str">
        <f>IF($B12="N/A","N/A",IF(G12&gt;100,"No",IF(G12&lt;80,"No","Yes")))</f>
        <v>No</v>
      </c>
      <c r="I12" s="12">
        <v>3.944</v>
      </c>
      <c r="J12" s="12">
        <v>4.9260000000000002</v>
      </c>
      <c r="K12" s="41" t="s">
        <v>736</v>
      </c>
      <c r="L12" s="9" t="str">
        <f t="shared" si="0"/>
        <v>Yes</v>
      </c>
    </row>
    <row r="13" spans="1:12" x14ac:dyDescent="0.25">
      <c r="A13" s="3" t="s">
        <v>96</v>
      </c>
      <c r="B13" s="33" t="s">
        <v>213</v>
      </c>
      <c r="C13" s="34">
        <v>393666.47</v>
      </c>
      <c r="D13" s="11" t="str">
        <f t="shared" ref="D13:D44" si="1">IF($B13="N/A","N/A",IF(C13&gt;10,"No",IF(C13&lt;-10,"No","Yes")))</f>
        <v>N/A</v>
      </c>
      <c r="E13" s="34">
        <v>377824.61</v>
      </c>
      <c r="F13" s="11" t="str">
        <f t="shared" ref="F13:F44" si="2">IF($B13="N/A","N/A",IF(E13&gt;10,"No",IF(E13&lt;-10,"No","Yes")))</f>
        <v>N/A</v>
      </c>
      <c r="G13" s="34">
        <v>352134.31</v>
      </c>
      <c r="H13" s="11" t="str">
        <f t="shared" ref="H13:H44" si="3">IF($B13="N/A","N/A",IF(G13&gt;10,"No",IF(G13&lt;-10,"No","Yes")))</f>
        <v>N/A</v>
      </c>
      <c r="I13" s="12">
        <v>-4.0199999999999996</v>
      </c>
      <c r="J13" s="12">
        <v>-6.8</v>
      </c>
      <c r="K13" s="41" t="s">
        <v>736</v>
      </c>
      <c r="L13" s="9" t="str">
        <f t="shared" si="0"/>
        <v>Yes</v>
      </c>
    </row>
    <row r="14" spans="1:12" x14ac:dyDescent="0.25">
      <c r="A14" s="3" t="s">
        <v>100</v>
      </c>
      <c r="B14" s="33" t="s">
        <v>213</v>
      </c>
      <c r="C14" s="34">
        <v>124885</v>
      </c>
      <c r="D14" s="11" t="str">
        <f t="shared" si="1"/>
        <v>N/A</v>
      </c>
      <c r="E14" s="34">
        <v>121931</v>
      </c>
      <c r="F14" s="11" t="str">
        <f t="shared" si="2"/>
        <v>N/A</v>
      </c>
      <c r="G14" s="34">
        <v>118225</v>
      </c>
      <c r="H14" s="11" t="str">
        <f t="shared" si="3"/>
        <v>N/A</v>
      </c>
      <c r="I14" s="12">
        <v>-2.37</v>
      </c>
      <c r="J14" s="12">
        <v>-3.04</v>
      </c>
      <c r="K14" s="41" t="s">
        <v>736</v>
      </c>
      <c r="L14" s="9" t="str">
        <f t="shared" si="0"/>
        <v>Yes</v>
      </c>
    </row>
    <row r="15" spans="1:12" x14ac:dyDescent="0.25">
      <c r="A15" s="3" t="s">
        <v>976</v>
      </c>
      <c r="B15" s="33" t="s">
        <v>213</v>
      </c>
      <c r="C15" s="34">
        <v>37438</v>
      </c>
      <c r="D15" s="11" t="str">
        <f t="shared" si="1"/>
        <v>N/A</v>
      </c>
      <c r="E15" s="34">
        <v>36009</v>
      </c>
      <c r="F15" s="11" t="str">
        <f t="shared" si="2"/>
        <v>N/A</v>
      </c>
      <c r="G15" s="34">
        <v>34870</v>
      </c>
      <c r="H15" s="11" t="str">
        <f t="shared" si="3"/>
        <v>N/A</v>
      </c>
      <c r="I15" s="12">
        <v>-3.82</v>
      </c>
      <c r="J15" s="12">
        <v>-3.16</v>
      </c>
      <c r="K15" s="41" t="s">
        <v>736</v>
      </c>
      <c r="L15" s="9" t="str">
        <f t="shared" si="0"/>
        <v>Yes</v>
      </c>
    </row>
    <row r="16" spans="1:12" x14ac:dyDescent="0.25">
      <c r="A16" s="3" t="s">
        <v>977</v>
      </c>
      <c r="B16" s="33" t="s">
        <v>213</v>
      </c>
      <c r="C16" s="34">
        <v>10392</v>
      </c>
      <c r="D16" s="11" t="str">
        <f t="shared" si="1"/>
        <v>N/A</v>
      </c>
      <c r="E16" s="34">
        <v>9945</v>
      </c>
      <c r="F16" s="11" t="str">
        <f t="shared" si="2"/>
        <v>N/A</v>
      </c>
      <c r="G16" s="34">
        <v>9095</v>
      </c>
      <c r="H16" s="11" t="str">
        <f t="shared" si="3"/>
        <v>N/A</v>
      </c>
      <c r="I16" s="12">
        <v>-4.3</v>
      </c>
      <c r="J16" s="12">
        <v>-8.5500000000000007</v>
      </c>
      <c r="K16" s="41" t="s">
        <v>736</v>
      </c>
      <c r="L16" s="9" t="str">
        <f t="shared" si="0"/>
        <v>Yes</v>
      </c>
    </row>
    <row r="17" spans="1:12" x14ac:dyDescent="0.25">
      <c r="A17" s="3" t="s">
        <v>978</v>
      </c>
      <c r="B17" s="33" t="s">
        <v>213</v>
      </c>
      <c r="C17" s="34">
        <v>49147</v>
      </c>
      <c r="D17" s="11" t="str">
        <f t="shared" si="1"/>
        <v>N/A</v>
      </c>
      <c r="E17" s="34">
        <v>47235</v>
      </c>
      <c r="F17" s="11" t="str">
        <f t="shared" si="2"/>
        <v>N/A</v>
      </c>
      <c r="G17" s="34">
        <v>45615</v>
      </c>
      <c r="H17" s="11" t="str">
        <f t="shared" si="3"/>
        <v>N/A</v>
      </c>
      <c r="I17" s="12">
        <v>-3.89</v>
      </c>
      <c r="J17" s="12">
        <v>-3.43</v>
      </c>
      <c r="K17" s="41" t="s">
        <v>736</v>
      </c>
      <c r="L17" s="9" t="str">
        <f t="shared" si="0"/>
        <v>Yes</v>
      </c>
    </row>
    <row r="18" spans="1:12" x14ac:dyDescent="0.25">
      <c r="A18" s="3" t="s">
        <v>979</v>
      </c>
      <c r="B18" s="33" t="s">
        <v>213</v>
      </c>
      <c r="C18" s="34">
        <v>27908</v>
      </c>
      <c r="D18" s="11" t="str">
        <f t="shared" si="1"/>
        <v>N/A</v>
      </c>
      <c r="E18" s="34">
        <v>28742</v>
      </c>
      <c r="F18" s="11" t="str">
        <f t="shared" si="2"/>
        <v>N/A</v>
      </c>
      <c r="G18" s="34">
        <v>28645</v>
      </c>
      <c r="H18" s="11" t="str">
        <f t="shared" si="3"/>
        <v>N/A</v>
      </c>
      <c r="I18" s="12">
        <v>2.988</v>
      </c>
      <c r="J18" s="12">
        <v>-0.33700000000000002</v>
      </c>
      <c r="K18" s="41" t="s">
        <v>736</v>
      </c>
      <c r="L18" s="9" t="str">
        <f t="shared" si="0"/>
        <v>Yes</v>
      </c>
    </row>
    <row r="19" spans="1:12" x14ac:dyDescent="0.25">
      <c r="A19" s="3" t="s">
        <v>980</v>
      </c>
      <c r="B19" s="33" t="s">
        <v>213</v>
      </c>
      <c r="C19" s="34">
        <v>0</v>
      </c>
      <c r="D19" s="11" t="str">
        <f t="shared" si="1"/>
        <v>N/A</v>
      </c>
      <c r="E19" s="34">
        <v>0</v>
      </c>
      <c r="F19" s="11" t="str">
        <f t="shared" si="2"/>
        <v>N/A</v>
      </c>
      <c r="G19" s="34">
        <v>0</v>
      </c>
      <c r="H19" s="11" t="str">
        <f t="shared" si="3"/>
        <v>N/A</v>
      </c>
      <c r="I19" s="12" t="s">
        <v>1744</v>
      </c>
      <c r="J19" s="12" t="s">
        <v>1744</v>
      </c>
      <c r="K19" s="41" t="s">
        <v>736</v>
      </c>
      <c r="L19" s="9" t="str">
        <f t="shared" si="0"/>
        <v>N/A</v>
      </c>
    </row>
    <row r="20" spans="1:12" x14ac:dyDescent="0.25">
      <c r="A20" s="3" t="s">
        <v>101</v>
      </c>
      <c r="B20" s="33" t="s">
        <v>213</v>
      </c>
      <c r="C20" s="34">
        <v>170454</v>
      </c>
      <c r="D20" s="11" t="str">
        <f t="shared" si="1"/>
        <v>N/A</v>
      </c>
      <c r="E20" s="34">
        <v>160965</v>
      </c>
      <c r="F20" s="11" t="str">
        <f t="shared" si="2"/>
        <v>N/A</v>
      </c>
      <c r="G20" s="34">
        <v>144596</v>
      </c>
      <c r="H20" s="11" t="str">
        <f t="shared" si="3"/>
        <v>N/A</v>
      </c>
      <c r="I20" s="12">
        <v>-5.57</v>
      </c>
      <c r="J20" s="12">
        <v>-10.199999999999999</v>
      </c>
      <c r="K20" s="41" t="s">
        <v>736</v>
      </c>
      <c r="L20" s="9" t="str">
        <f t="shared" si="0"/>
        <v>Yes</v>
      </c>
    </row>
    <row r="21" spans="1:12" x14ac:dyDescent="0.25">
      <c r="A21" s="3" t="s">
        <v>981</v>
      </c>
      <c r="B21" s="33" t="s">
        <v>213</v>
      </c>
      <c r="C21" s="34">
        <v>73461</v>
      </c>
      <c r="D21" s="11" t="str">
        <f t="shared" si="1"/>
        <v>N/A</v>
      </c>
      <c r="E21" s="34">
        <v>67468</v>
      </c>
      <c r="F21" s="11" t="str">
        <f t="shared" si="2"/>
        <v>N/A</v>
      </c>
      <c r="G21" s="34">
        <v>58002</v>
      </c>
      <c r="H21" s="11" t="str">
        <f t="shared" si="3"/>
        <v>N/A</v>
      </c>
      <c r="I21" s="12">
        <v>-8.16</v>
      </c>
      <c r="J21" s="12">
        <v>-14</v>
      </c>
      <c r="K21" s="41" t="s">
        <v>736</v>
      </c>
      <c r="L21" s="9" t="str">
        <f t="shared" si="0"/>
        <v>Yes</v>
      </c>
    </row>
    <row r="22" spans="1:12" x14ac:dyDescent="0.25">
      <c r="A22" s="3" t="s">
        <v>982</v>
      </c>
      <c r="B22" s="33" t="s">
        <v>213</v>
      </c>
      <c r="C22" s="34">
        <v>11189</v>
      </c>
      <c r="D22" s="11" t="str">
        <f t="shared" si="1"/>
        <v>N/A</v>
      </c>
      <c r="E22" s="34">
        <v>10752</v>
      </c>
      <c r="F22" s="11" t="str">
        <f t="shared" si="2"/>
        <v>N/A</v>
      </c>
      <c r="G22" s="34">
        <v>8892</v>
      </c>
      <c r="H22" s="11" t="str">
        <f t="shared" si="3"/>
        <v>N/A</v>
      </c>
      <c r="I22" s="12">
        <v>-3.91</v>
      </c>
      <c r="J22" s="12">
        <v>-17.3</v>
      </c>
      <c r="K22" s="41" t="s">
        <v>736</v>
      </c>
      <c r="L22" s="9" t="str">
        <f t="shared" si="0"/>
        <v>Yes</v>
      </c>
    </row>
    <row r="23" spans="1:12" x14ac:dyDescent="0.25">
      <c r="A23" s="3" t="s">
        <v>983</v>
      </c>
      <c r="B23" s="33" t="s">
        <v>213</v>
      </c>
      <c r="C23" s="34">
        <v>57643</v>
      </c>
      <c r="D23" s="11" t="str">
        <f>IF($B23="N/A","N/A",IF(C23&gt;10,"No",IF(C23&lt;-10,"No","Yes")))</f>
        <v>N/A</v>
      </c>
      <c r="E23" s="34">
        <v>56179</v>
      </c>
      <c r="F23" s="11" t="str">
        <f t="shared" si="2"/>
        <v>N/A</v>
      </c>
      <c r="G23" s="34">
        <v>53863</v>
      </c>
      <c r="H23" s="11" t="str">
        <f t="shared" si="3"/>
        <v>N/A</v>
      </c>
      <c r="I23" s="12">
        <v>-2.54</v>
      </c>
      <c r="J23" s="12">
        <v>-4.12</v>
      </c>
      <c r="K23" s="41" t="s">
        <v>736</v>
      </c>
      <c r="L23" s="9" t="str">
        <f t="shared" si="0"/>
        <v>Yes</v>
      </c>
    </row>
    <row r="24" spans="1:12" x14ac:dyDescent="0.25">
      <c r="A24" s="3" t="s">
        <v>984</v>
      </c>
      <c r="B24" s="33" t="s">
        <v>213</v>
      </c>
      <c r="C24" s="34">
        <v>28161</v>
      </c>
      <c r="D24" s="11" t="str">
        <f t="shared" si="1"/>
        <v>N/A</v>
      </c>
      <c r="E24" s="34">
        <v>26566</v>
      </c>
      <c r="F24" s="11" t="str">
        <f t="shared" si="2"/>
        <v>N/A</v>
      </c>
      <c r="G24" s="34">
        <v>23839</v>
      </c>
      <c r="H24" s="11" t="str">
        <f t="shared" si="3"/>
        <v>N/A</v>
      </c>
      <c r="I24" s="12">
        <v>-5.66</v>
      </c>
      <c r="J24" s="12">
        <v>-10.3</v>
      </c>
      <c r="K24" s="41" t="s">
        <v>736</v>
      </c>
      <c r="L24" s="9" t="str">
        <f t="shared" si="0"/>
        <v>Yes</v>
      </c>
    </row>
    <row r="25" spans="1:12" x14ac:dyDescent="0.25">
      <c r="A25" s="3" t="s">
        <v>985</v>
      </c>
      <c r="B25" s="33" t="s">
        <v>213</v>
      </c>
      <c r="C25" s="34">
        <v>0</v>
      </c>
      <c r="D25" s="11" t="str">
        <f t="shared" si="1"/>
        <v>N/A</v>
      </c>
      <c r="E25" s="34">
        <v>0</v>
      </c>
      <c r="F25" s="11" t="str">
        <f t="shared" si="2"/>
        <v>N/A</v>
      </c>
      <c r="G25" s="34">
        <v>0</v>
      </c>
      <c r="H25" s="11" t="str">
        <f t="shared" si="3"/>
        <v>N/A</v>
      </c>
      <c r="I25" s="12" t="s">
        <v>1744</v>
      </c>
      <c r="J25" s="12" t="s">
        <v>1744</v>
      </c>
      <c r="K25" s="41" t="s">
        <v>736</v>
      </c>
      <c r="L25" s="9" t="str">
        <f t="shared" si="0"/>
        <v>N/A</v>
      </c>
    </row>
    <row r="26" spans="1:12" x14ac:dyDescent="0.25">
      <c r="A26" s="3" t="s">
        <v>104</v>
      </c>
      <c r="B26" s="33" t="s">
        <v>213</v>
      </c>
      <c r="C26" s="34">
        <v>151381</v>
      </c>
      <c r="D26" s="11" t="str">
        <f t="shared" si="1"/>
        <v>N/A</v>
      </c>
      <c r="E26" s="34">
        <v>154590</v>
      </c>
      <c r="F26" s="11" t="str">
        <f t="shared" si="2"/>
        <v>N/A</v>
      </c>
      <c r="G26" s="34">
        <v>140596</v>
      </c>
      <c r="H26" s="11" t="str">
        <f t="shared" si="3"/>
        <v>N/A</v>
      </c>
      <c r="I26" s="12">
        <v>2.12</v>
      </c>
      <c r="J26" s="12">
        <v>-9.0500000000000007</v>
      </c>
      <c r="K26" s="41" t="s">
        <v>736</v>
      </c>
      <c r="L26" s="9" t="str">
        <f t="shared" si="0"/>
        <v>Yes</v>
      </c>
    </row>
    <row r="27" spans="1:12" x14ac:dyDescent="0.25">
      <c r="A27" s="3" t="s">
        <v>986</v>
      </c>
      <c r="B27" s="33" t="s">
        <v>213</v>
      </c>
      <c r="C27" s="34">
        <v>23939</v>
      </c>
      <c r="D27" s="11" t="str">
        <f t="shared" si="1"/>
        <v>N/A</v>
      </c>
      <c r="E27" s="34">
        <v>25082</v>
      </c>
      <c r="F27" s="11" t="str">
        <f t="shared" si="2"/>
        <v>N/A</v>
      </c>
      <c r="G27" s="34">
        <v>21454</v>
      </c>
      <c r="H27" s="11" t="str">
        <f t="shared" si="3"/>
        <v>N/A</v>
      </c>
      <c r="I27" s="12">
        <v>4.7750000000000004</v>
      </c>
      <c r="J27" s="12">
        <v>-14.5</v>
      </c>
      <c r="K27" s="41" t="s">
        <v>736</v>
      </c>
      <c r="L27" s="9" t="str">
        <f t="shared" si="0"/>
        <v>Yes</v>
      </c>
    </row>
    <row r="28" spans="1:12" x14ac:dyDescent="0.25">
      <c r="A28" s="3" t="s">
        <v>987</v>
      </c>
      <c r="B28" s="33" t="s">
        <v>213</v>
      </c>
      <c r="C28" s="34">
        <v>0</v>
      </c>
      <c r="D28" s="11" t="str">
        <f t="shared" si="1"/>
        <v>N/A</v>
      </c>
      <c r="E28" s="34">
        <v>0</v>
      </c>
      <c r="F28" s="11" t="str">
        <f t="shared" si="2"/>
        <v>N/A</v>
      </c>
      <c r="G28" s="34">
        <v>0</v>
      </c>
      <c r="H28" s="11" t="str">
        <f t="shared" si="3"/>
        <v>N/A</v>
      </c>
      <c r="I28" s="12" t="s">
        <v>1744</v>
      </c>
      <c r="J28" s="12" t="s">
        <v>1744</v>
      </c>
      <c r="K28" s="41" t="s">
        <v>736</v>
      </c>
      <c r="L28" s="9" t="str">
        <f t="shared" si="0"/>
        <v>N/A</v>
      </c>
    </row>
    <row r="29" spans="1:12" x14ac:dyDescent="0.25">
      <c r="A29" s="3" t="s">
        <v>988</v>
      </c>
      <c r="B29" s="33" t="s">
        <v>213</v>
      </c>
      <c r="C29" s="34">
        <v>8051</v>
      </c>
      <c r="D29" s="11" t="str">
        <f t="shared" si="1"/>
        <v>N/A</v>
      </c>
      <c r="E29" s="34">
        <v>7947</v>
      </c>
      <c r="F29" s="11" t="str">
        <f t="shared" si="2"/>
        <v>N/A</v>
      </c>
      <c r="G29" s="34">
        <v>6605</v>
      </c>
      <c r="H29" s="11" t="str">
        <f t="shared" si="3"/>
        <v>N/A</v>
      </c>
      <c r="I29" s="12">
        <v>-1.29</v>
      </c>
      <c r="J29" s="12">
        <v>-16.899999999999999</v>
      </c>
      <c r="K29" s="41" t="s">
        <v>736</v>
      </c>
      <c r="L29" s="9" t="str">
        <f t="shared" si="0"/>
        <v>Yes</v>
      </c>
    </row>
    <row r="30" spans="1:12" x14ac:dyDescent="0.25">
      <c r="A30" s="3" t="s">
        <v>989</v>
      </c>
      <c r="B30" s="33" t="s">
        <v>213</v>
      </c>
      <c r="C30" s="34">
        <v>97098</v>
      </c>
      <c r="D30" s="11" t="str">
        <f t="shared" si="1"/>
        <v>N/A</v>
      </c>
      <c r="E30" s="34">
        <v>100378</v>
      </c>
      <c r="F30" s="11" t="str">
        <f t="shared" si="2"/>
        <v>N/A</v>
      </c>
      <c r="G30" s="34">
        <v>94062</v>
      </c>
      <c r="H30" s="11" t="str">
        <f t="shared" si="3"/>
        <v>N/A</v>
      </c>
      <c r="I30" s="12">
        <v>3.3780000000000001</v>
      </c>
      <c r="J30" s="12">
        <v>-6.29</v>
      </c>
      <c r="K30" s="41" t="s">
        <v>736</v>
      </c>
      <c r="L30" s="9" t="str">
        <f t="shared" si="0"/>
        <v>Yes</v>
      </c>
    </row>
    <row r="31" spans="1:12" x14ac:dyDescent="0.25">
      <c r="A31" s="3" t="s">
        <v>990</v>
      </c>
      <c r="B31" s="33" t="s">
        <v>213</v>
      </c>
      <c r="C31" s="34">
        <v>19996</v>
      </c>
      <c r="D31" s="11" t="str">
        <f t="shared" si="1"/>
        <v>N/A</v>
      </c>
      <c r="E31" s="34">
        <v>19061</v>
      </c>
      <c r="F31" s="11" t="str">
        <f t="shared" si="2"/>
        <v>N/A</v>
      </c>
      <c r="G31" s="34">
        <v>16734</v>
      </c>
      <c r="H31" s="11" t="str">
        <f t="shared" si="3"/>
        <v>N/A</v>
      </c>
      <c r="I31" s="12">
        <v>-4.68</v>
      </c>
      <c r="J31" s="12">
        <v>-12.2</v>
      </c>
      <c r="K31" s="41" t="s">
        <v>736</v>
      </c>
      <c r="L31" s="9" t="str">
        <f t="shared" si="0"/>
        <v>Yes</v>
      </c>
    </row>
    <row r="32" spans="1:12" x14ac:dyDescent="0.25">
      <c r="A32" s="3" t="s">
        <v>991</v>
      </c>
      <c r="B32" s="33" t="s">
        <v>213</v>
      </c>
      <c r="C32" s="34">
        <v>2297</v>
      </c>
      <c r="D32" s="11" t="str">
        <f t="shared" si="1"/>
        <v>N/A</v>
      </c>
      <c r="E32" s="34">
        <v>2122</v>
      </c>
      <c r="F32" s="11" t="str">
        <f t="shared" si="2"/>
        <v>N/A</v>
      </c>
      <c r="G32" s="34">
        <v>1741</v>
      </c>
      <c r="H32" s="11" t="str">
        <f t="shared" si="3"/>
        <v>N/A</v>
      </c>
      <c r="I32" s="12">
        <v>-7.62</v>
      </c>
      <c r="J32" s="12">
        <v>-18</v>
      </c>
      <c r="K32" s="41" t="s">
        <v>736</v>
      </c>
      <c r="L32" s="9" t="str">
        <f t="shared" si="0"/>
        <v>Yes</v>
      </c>
    </row>
    <row r="33" spans="1:12" x14ac:dyDescent="0.25">
      <c r="A33" s="3" t="s">
        <v>992</v>
      </c>
      <c r="B33" s="33" t="s">
        <v>213</v>
      </c>
      <c r="C33" s="34">
        <v>0</v>
      </c>
      <c r="D33" s="11" t="str">
        <f t="shared" si="1"/>
        <v>N/A</v>
      </c>
      <c r="E33" s="34">
        <v>0</v>
      </c>
      <c r="F33" s="11" t="str">
        <f t="shared" si="2"/>
        <v>N/A</v>
      </c>
      <c r="G33" s="34">
        <v>0</v>
      </c>
      <c r="H33" s="11" t="str">
        <f t="shared" si="3"/>
        <v>N/A</v>
      </c>
      <c r="I33" s="12" t="s">
        <v>1744</v>
      </c>
      <c r="J33" s="12" t="s">
        <v>1744</v>
      </c>
      <c r="K33" s="41" t="s">
        <v>736</v>
      </c>
      <c r="L33" s="9" t="str">
        <f t="shared" si="0"/>
        <v>N/A</v>
      </c>
    </row>
    <row r="34" spans="1:12" x14ac:dyDescent="0.25">
      <c r="A34" s="3" t="s">
        <v>105</v>
      </c>
      <c r="B34" s="33" t="s">
        <v>213</v>
      </c>
      <c r="C34" s="34">
        <v>91582</v>
      </c>
      <c r="D34" s="11" t="str">
        <f t="shared" si="1"/>
        <v>N/A</v>
      </c>
      <c r="E34" s="34">
        <v>85309</v>
      </c>
      <c r="F34" s="11" t="str">
        <f t="shared" si="2"/>
        <v>N/A</v>
      </c>
      <c r="G34" s="34">
        <v>78200</v>
      </c>
      <c r="H34" s="11" t="str">
        <f t="shared" si="3"/>
        <v>N/A</v>
      </c>
      <c r="I34" s="12">
        <v>-6.85</v>
      </c>
      <c r="J34" s="12">
        <v>-8.33</v>
      </c>
      <c r="K34" s="41" t="s">
        <v>736</v>
      </c>
      <c r="L34" s="9" t="str">
        <f t="shared" si="0"/>
        <v>Yes</v>
      </c>
    </row>
    <row r="35" spans="1:12" x14ac:dyDescent="0.25">
      <c r="A35" s="3" t="s">
        <v>993</v>
      </c>
      <c r="B35" s="33" t="s">
        <v>213</v>
      </c>
      <c r="C35" s="34">
        <v>16783</v>
      </c>
      <c r="D35" s="11" t="str">
        <f t="shared" si="1"/>
        <v>N/A</v>
      </c>
      <c r="E35" s="34">
        <v>19219</v>
      </c>
      <c r="F35" s="11" t="str">
        <f t="shared" si="2"/>
        <v>N/A</v>
      </c>
      <c r="G35" s="34">
        <v>17420</v>
      </c>
      <c r="H35" s="11" t="str">
        <f t="shared" si="3"/>
        <v>N/A</v>
      </c>
      <c r="I35" s="12">
        <v>14.51</v>
      </c>
      <c r="J35" s="12">
        <v>-9.36</v>
      </c>
      <c r="K35" s="41" t="s">
        <v>736</v>
      </c>
      <c r="L35" s="9" t="str">
        <f t="shared" si="0"/>
        <v>Yes</v>
      </c>
    </row>
    <row r="36" spans="1:12" x14ac:dyDescent="0.25">
      <c r="A36" s="3" t="s">
        <v>994</v>
      </c>
      <c r="B36" s="33" t="s">
        <v>213</v>
      </c>
      <c r="C36" s="34">
        <v>0</v>
      </c>
      <c r="D36" s="11" t="str">
        <f t="shared" si="1"/>
        <v>N/A</v>
      </c>
      <c r="E36" s="34">
        <v>0</v>
      </c>
      <c r="F36" s="11" t="str">
        <f t="shared" si="2"/>
        <v>N/A</v>
      </c>
      <c r="G36" s="34">
        <v>0</v>
      </c>
      <c r="H36" s="11" t="str">
        <f t="shared" si="3"/>
        <v>N/A</v>
      </c>
      <c r="I36" s="12" t="s">
        <v>1744</v>
      </c>
      <c r="J36" s="12" t="s">
        <v>1744</v>
      </c>
      <c r="K36" s="41" t="s">
        <v>736</v>
      </c>
      <c r="L36" s="9" t="str">
        <f t="shared" si="0"/>
        <v>N/A</v>
      </c>
    </row>
    <row r="37" spans="1:12" x14ac:dyDescent="0.25">
      <c r="A37" s="3" t="s">
        <v>995</v>
      </c>
      <c r="B37" s="33" t="s">
        <v>213</v>
      </c>
      <c r="C37" s="34">
        <v>34514</v>
      </c>
      <c r="D37" s="11" t="str">
        <f t="shared" si="1"/>
        <v>N/A</v>
      </c>
      <c r="E37" s="34">
        <v>29472</v>
      </c>
      <c r="F37" s="11" t="str">
        <f t="shared" si="2"/>
        <v>N/A</v>
      </c>
      <c r="G37" s="34">
        <v>23612</v>
      </c>
      <c r="H37" s="11" t="str">
        <f t="shared" si="3"/>
        <v>N/A</v>
      </c>
      <c r="I37" s="12">
        <v>-14.6</v>
      </c>
      <c r="J37" s="12">
        <v>-19.899999999999999</v>
      </c>
      <c r="K37" s="41" t="s">
        <v>736</v>
      </c>
      <c r="L37" s="9" t="str">
        <f t="shared" si="0"/>
        <v>Yes</v>
      </c>
    </row>
    <row r="38" spans="1:12" x14ac:dyDescent="0.25">
      <c r="A38" s="3" t="s">
        <v>996</v>
      </c>
      <c r="B38" s="33" t="s">
        <v>213</v>
      </c>
      <c r="C38" s="34">
        <v>13744</v>
      </c>
      <c r="D38" s="11" t="str">
        <f t="shared" si="1"/>
        <v>N/A</v>
      </c>
      <c r="E38" s="34">
        <v>15682</v>
      </c>
      <c r="F38" s="11" t="str">
        <f t="shared" si="2"/>
        <v>N/A</v>
      </c>
      <c r="G38" s="34">
        <v>15239</v>
      </c>
      <c r="H38" s="11" t="str">
        <f t="shared" si="3"/>
        <v>N/A</v>
      </c>
      <c r="I38" s="12">
        <v>14.1</v>
      </c>
      <c r="J38" s="12">
        <v>-2.82</v>
      </c>
      <c r="K38" s="41" t="s">
        <v>736</v>
      </c>
      <c r="L38" s="9" t="str">
        <f t="shared" si="0"/>
        <v>Yes</v>
      </c>
    </row>
    <row r="39" spans="1:12" x14ac:dyDescent="0.25">
      <c r="A39" s="3" t="s">
        <v>997</v>
      </c>
      <c r="B39" s="33" t="s">
        <v>213</v>
      </c>
      <c r="C39" s="34">
        <v>16930</v>
      </c>
      <c r="D39" s="11" t="str">
        <f t="shared" si="1"/>
        <v>N/A</v>
      </c>
      <c r="E39" s="34">
        <v>15360</v>
      </c>
      <c r="F39" s="11" t="str">
        <f t="shared" si="2"/>
        <v>N/A</v>
      </c>
      <c r="G39" s="34">
        <v>12893</v>
      </c>
      <c r="H39" s="11" t="str">
        <f t="shared" si="3"/>
        <v>N/A</v>
      </c>
      <c r="I39" s="12">
        <v>-9.27</v>
      </c>
      <c r="J39" s="12">
        <v>-16.100000000000001</v>
      </c>
      <c r="K39" s="41" t="s">
        <v>736</v>
      </c>
      <c r="L39" s="9" t="str">
        <f t="shared" si="0"/>
        <v>Yes</v>
      </c>
    </row>
    <row r="40" spans="1:12" x14ac:dyDescent="0.25">
      <c r="A40" s="3" t="s">
        <v>998</v>
      </c>
      <c r="B40" s="33" t="s">
        <v>213</v>
      </c>
      <c r="C40" s="34">
        <v>9611</v>
      </c>
      <c r="D40" s="11" t="str">
        <f t="shared" si="1"/>
        <v>N/A</v>
      </c>
      <c r="E40" s="34">
        <v>5576</v>
      </c>
      <c r="F40" s="11" t="str">
        <f t="shared" si="2"/>
        <v>N/A</v>
      </c>
      <c r="G40" s="34">
        <v>9036</v>
      </c>
      <c r="H40" s="11" t="str">
        <f t="shared" si="3"/>
        <v>N/A</v>
      </c>
      <c r="I40" s="12">
        <v>-42</v>
      </c>
      <c r="J40" s="12">
        <v>62.05</v>
      </c>
      <c r="K40" s="41" t="s">
        <v>736</v>
      </c>
      <c r="L40" s="9" t="str">
        <f t="shared" si="0"/>
        <v>No</v>
      </c>
    </row>
    <row r="41" spans="1:12" x14ac:dyDescent="0.25">
      <c r="A41" s="42" t="s">
        <v>84</v>
      </c>
      <c r="B41" s="33" t="s">
        <v>213</v>
      </c>
      <c r="C41" s="43">
        <v>2763403750</v>
      </c>
      <c r="D41" s="11" t="str">
        <f t="shared" si="1"/>
        <v>N/A</v>
      </c>
      <c r="E41" s="43">
        <v>2653790935</v>
      </c>
      <c r="F41" s="11" t="str">
        <f t="shared" si="2"/>
        <v>N/A</v>
      </c>
      <c r="G41" s="43">
        <v>2381683360</v>
      </c>
      <c r="H41" s="11" t="str">
        <f t="shared" si="3"/>
        <v>N/A</v>
      </c>
      <c r="I41" s="12">
        <v>-3.97</v>
      </c>
      <c r="J41" s="12">
        <v>-10.3</v>
      </c>
      <c r="K41" s="41" t="s">
        <v>736</v>
      </c>
      <c r="L41" s="9" t="str">
        <f t="shared" si="0"/>
        <v>Yes</v>
      </c>
    </row>
    <row r="42" spans="1:12" x14ac:dyDescent="0.25">
      <c r="A42" s="42" t="s">
        <v>1486</v>
      </c>
      <c r="B42" s="33" t="s">
        <v>213</v>
      </c>
      <c r="C42" s="43">
        <v>5133.5565352000003</v>
      </c>
      <c r="D42" s="11" t="str">
        <f t="shared" si="1"/>
        <v>N/A</v>
      </c>
      <c r="E42" s="43">
        <v>5076.1597470999995</v>
      </c>
      <c r="F42" s="11" t="str">
        <f t="shared" si="2"/>
        <v>N/A</v>
      </c>
      <c r="G42" s="43">
        <v>4945.1812540000001</v>
      </c>
      <c r="H42" s="11" t="str">
        <f t="shared" si="3"/>
        <v>N/A</v>
      </c>
      <c r="I42" s="12">
        <v>-1.1200000000000001</v>
      </c>
      <c r="J42" s="12">
        <v>-2.58</v>
      </c>
      <c r="K42" s="41" t="s">
        <v>736</v>
      </c>
      <c r="L42" s="9" t="str">
        <f t="shared" si="0"/>
        <v>Yes</v>
      </c>
    </row>
    <row r="43" spans="1:12" x14ac:dyDescent="0.25">
      <c r="A43" s="42" t="s">
        <v>1487</v>
      </c>
      <c r="B43" s="33" t="s">
        <v>213</v>
      </c>
      <c r="C43" s="43">
        <v>7024.8407375999996</v>
      </c>
      <c r="D43" s="11" t="str">
        <f t="shared" si="1"/>
        <v>N/A</v>
      </c>
      <c r="E43" s="43">
        <v>6948.6428525000001</v>
      </c>
      <c r="F43" s="11" t="str">
        <f t="shared" si="2"/>
        <v>N/A</v>
      </c>
      <c r="G43" s="43">
        <v>6704.8687422000003</v>
      </c>
      <c r="H43" s="11" t="str">
        <f t="shared" si="3"/>
        <v>N/A</v>
      </c>
      <c r="I43" s="12">
        <v>-1.08</v>
      </c>
      <c r="J43" s="12">
        <v>-3.51</v>
      </c>
      <c r="K43" s="41" t="s">
        <v>736</v>
      </c>
      <c r="L43" s="9" t="str">
        <f t="shared" si="0"/>
        <v>Yes</v>
      </c>
    </row>
    <row r="44" spans="1:12" x14ac:dyDescent="0.25">
      <c r="A44" s="4" t="s">
        <v>107</v>
      </c>
      <c r="B44" s="33" t="s">
        <v>213</v>
      </c>
      <c r="C44" s="43">
        <v>1099630631</v>
      </c>
      <c r="D44" s="11" t="str">
        <f t="shared" si="1"/>
        <v>N/A</v>
      </c>
      <c r="E44" s="43">
        <v>1034734571</v>
      </c>
      <c r="F44" s="11" t="str">
        <f t="shared" si="2"/>
        <v>N/A</v>
      </c>
      <c r="G44" s="43">
        <v>1071469335</v>
      </c>
      <c r="H44" s="11" t="str">
        <f t="shared" si="3"/>
        <v>N/A</v>
      </c>
      <c r="I44" s="12">
        <v>-5.9</v>
      </c>
      <c r="J44" s="12">
        <v>3.55</v>
      </c>
      <c r="K44" s="41" t="s">
        <v>736</v>
      </c>
      <c r="L44" s="9" t="str">
        <f t="shared" si="0"/>
        <v>Yes</v>
      </c>
    </row>
    <row r="45" spans="1:12" x14ac:dyDescent="0.25">
      <c r="A45" s="42" t="s">
        <v>158</v>
      </c>
      <c r="B45" s="41" t="s">
        <v>217</v>
      </c>
      <c r="C45" s="1">
        <v>13558</v>
      </c>
      <c r="D45" s="11" t="str">
        <f>IF($B45="N/A","N/A",IF(C45&gt;0,"No",IF(C45&lt;0,"No","Yes")))</f>
        <v>No</v>
      </c>
      <c r="E45" s="1">
        <v>7828</v>
      </c>
      <c r="F45" s="11" t="str">
        <f>IF($B45="N/A","N/A",IF(E45&gt;0,"No",IF(E45&lt;0,"No","Yes")))</f>
        <v>No</v>
      </c>
      <c r="G45" s="1">
        <v>10715</v>
      </c>
      <c r="H45" s="11" t="str">
        <f>IF($B45="N/A","N/A",IF(G45&gt;0,"No",IF(G45&lt;0,"No","Yes")))</f>
        <v>No</v>
      </c>
      <c r="I45" s="12">
        <v>-42.3</v>
      </c>
      <c r="J45" s="12">
        <v>36.880000000000003</v>
      </c>
      <c r="K45" s="41" t="s">
        <v>736</v>
      </c>
      <c r="L45" s="9" t="str">
        <f t="shared" si="0"/>
        <v>No</v>
      </c>
    </row>
    <row r="46" spans="1:12" x14ac:dyDescent="0.25">
      <c r="A46" s="42" t="s">
        <v>156</v>
      </c>
      <c r="B46" s="33" t="s">
        <v>213</v>
      </c>
      <c r="C46" s="43">
        <v>13075217</v>
      </c>
      <c r="D46" s="11" t="str">
        <f t="shared" ref="D46:D47" si="4">IF($B46="N/A","N/A",IF(C46&gt;10,"No",IF(C46&lt;-10,"No","Yes")))</f>
        <v>N/A</v>
      </c>
      <c r="E46" s="43">
        <v>6488745</v>
      </c>
      <c r="F46" s="11" t="str">
        <f t="shared" ref="F46:F47" si="5">IF($B46="N/A","N/A",IF(E46&gt;10,"No",IF(E46&lt;-10,"No","Yes")))</f>
        <v>N/A</v>
      </c>
      <c r="G46" s="43">
        <v>7695650</v>
      </c>
      <c r="H46" s="11" t="str">
        <f t="shared" ref="H46:H47" si="6">IF($B46="N/A","N/A",IF(G46&gt;10,"No",IF(G46&lt;-10,"No","Yes")))</f>
        <v>N/A</v>
      </c>
      <c r="I46" s="12">
        <v>-50.4</v>
      </c>
      <c r="J46" s="12">
        <v>18.600000000000001</v>
      </c>
      <c r="K46" s="41" t="s">
        <v>736</v>
      </c>
      <c r="L46" s="9" t="str">
        <f t="shared" si="0"/>
        <v>Yes</v>
      </c>
    </row>
    <row r="47" spans="1:12" x14ac:dyDescent="0.25">
      <c r="A47" s="42" t="s">
        <v>1289</v>
      </c>
      <c r="B47" s="33" t="s">
        <v>213</v>
      </c>
      <c r="C47" s="43">
        <v>964.39128189999997</v>
      </c>
      <c r="D47" s="11" t="str">
        <f t="shared" si="4"/>
        <v>N/A</v>
      </c>
      <c r="E47" s="43">
        <v>828.91479304999996</v>
      </c>
      <c r="F47" s="11" t="str">
        <f t="shared" si="5"/>
        <v>N/A</v>
      </c>
      <c r="G47" s="43">
        <v>718.21278581000001</v>
      </c>
      <c r="H47" s="11" t="str">
        <f t="shared" si="6"/>
        <v>N/A</v>
      </c>
      <c r="I47" s="12">
        <v>-14</v>
      </c>
      <c r="J47" s="12">
        <v>-13.4</v>
      </c>
      <c r="K47" s="41" t="s">
        <v>736</v>
      </c>
      <c r="L47" s="9" t="str">
        <f>IF(J47="Div by 0", "N/A", IF(OR(J47="N/A",K47="N/A"),"N/A", IF(J47&gt;VALUE(MID(K47,1,2)), "No", IF(J47&lt;-1*VALUE(MID(K47,1,2)), "No", "Yes"))))</f>
        <v>Yes</v>
      </c>
    </row>
    <row r="48" spans="1:12" x14ac:dyDescent="0.25">
      <c r="A48" s="42" t="s">
        <v>1488</v>
      </c>
      <c r="B48" s="33" t="s">
        <v>213</v>
      </c>
      <c r="C48" s="43">
        <v>11884.640149000001</v>
      </c>
      <c r="D48" s="11" t="str">
        <f t="shared" ref="D48:D74" si="7">IF($B48="N/A","N/A",IF(C48&gt;10,"No",IF(C48&lt;-10,"No","Yes")))</f>
        <v>N/A</v>
      </c>
      <c r="E48" s="43">
        <v>12594.075919999999</v>
      </c>
      <c r="F48" s="11" t="str">
        <f t="shared" ref="F48:F74" si="8">IF($B48="N/A","N/A",IF(E48&gt;10,"No",IF(E48&lt;-10,"No","Yes")))</f>
        <v>N/A</v>
      </c>
      <c r="G48" s="43">
        <v>12909.230873</v>
      </c>
      <c r="H48" s="11" t="str">
        <f t="shared" ref="H48:H74" si="9">IF($B48="N/A","N/A",IF(G48&gt;10,"No",IF(G48&lt;-10,"No","Yes")))</f>
        <v>N/A</v>
      </c>
      <c r="I48" s="12">
        <v>5.9690000000000003</v>
      </c>
      <c r="J48" s="12">
        <v>2.5019999999999998</v>
      </c>
      <c r="K48" s="41" t="s">
        <v>736</v>
      </c>
      <c r="L48" s="9" t="str">
        <f t="shared" ref="L48:L74" si="10">IF(J48="Div by 0", "N/A", IF(K48="N/A","N/A", IF(J48&gt;VALUE(MID(K48,1,2)), "No", IF(J48&lt;-1*VALUE(MID(K48,1,2)), "No", "Yes"))))</f>
        <v>Yes</v>
      </c>
    </row>
    <row r="49" spans="1:12" x14ac:dyDescent="0.25">
      <c r="A49" s="42" t="s">
        <v>1489</v>
      </c>
      <c r="B49" s="33" t="s">
        <v>213</v>
      </c>
      <c r="C49" s="43">
        <v>4091.8625728000002</v>
      </c>
      <c r="D49" s="11" t="str">
        <f t="shared" si="7"/>
        <v>N/A</v>
      </c>
      <c r="E49" s="43">
        <v>4335.8691160999997</v>
      </c>
      <c r="F49" s="11" t="str">
        <f t="shared" si="8"/>
        <v>N/A</v>
      </c>
      <c r="G49" s="43">
        <v>4563.9202180000002</v>
      </c>
      <c r="H49" s="11" t="str">
        <f t="shared" si="9"/>
        <v>N/A</v>
      </c>
      <c r="I49" s="12">
        <v>5.9630000000000001</v>
      </c>
      <c r="J49" s="12">
        <v>5.26</v>
      </c>
      <c r="K49" s="41" t="s">
        <v>736</v>
      </c>
      <c r="L49" s="9" t="str">
        <f t="shared" si="10"/>
        <v>Yes</v>
      </c>
    </row>
    <row r="50" spans="1:12" x14ac:dyDescent="0.25">
      <c r="A50" s="42" t="s">
        <v>1490</v>
      </c>
      <c r="B50" s="33" t="s">
        <v>213</v>
      </c>
      <c r="C50" s="43">
        <v>12469.560335</v>
      </c>
      <c r="D50" s="11" t="str">
        <f t="shared" si="7"/>
        <v>N/A</v>
      </c>
      <c r="E50" s="43">
        <v>13383.027049</v>
      </c>
      <c r="F50" s="11" t="str">
        <f t="shared" si="8"/>
        <v>N/A</v>
      </c>
      <c r="G50" s="43">
        <v>15464.949423</v>
      </c>
      <c r="H50" s="11" t="str">
        <f t="shared" si="9"/>
        <v>N/A</v>
      </c>
      <c r="I50" s="12">
        <v>7.3259999999999996</v>
      </c>
      <c r="J50" s="12">
        <v>15.56</v>
      </c>
      <c r="K50" s="41" t="s">
        <v>736</v>
      </c>
      <c r="L50" s="9" t="str">
        <f t="shared" si="10"/>
        <v>Yes</v>
      </c>
    </row>
    <row r="51" spans="1:12" x14ac:dyDescent="0.25">
      <c r="A51" s="42" t="s">
        <v>1491</v>
      </c>
      <c r="B51" s="33" t="s">
        <v>213</v>
      </c>
      <c r="C51" s="43">
        <v>10030.691375</v>
      </c>
      <c r="D51" s="11" t="str">
        <f t="shared" si="7"/>
        <v>N/A</v>
      </c>
      <c r="E51" s="43">
        <v>9781.7076531999992</v>
      </c>
      <c r="F51" s="11" t="str">
        <f t="shared" si="8"/>
        <v>N/A</v>
      </c>
      <c r="G51" s="43">
        <v>9691.5256384999993</v>
      </c>
      <c r="H51" s="11" t="str">
        <f t="shared" si="9"/>
        <v>N/A</v>
      </c>
      <c r="I51" s="12">
        <v>-2.48</v>
      </c>
      <c r="J51" s="12">
        <v>-0.92200000000000004</v>
      </c>
      <c r="K51" s="41" t="s">
        <v>736</v>
      </c>
      <c r="L51" s="9" t="str">
        <f t="shared" si="10"/>
        <v>Yes</v>
      </c>
    </row>
    <row r="52" spans="1:12" x14ac:dyDescent="0.25">
      <c r="A52" s="42" t="s">
        <v>1492</v>
      </c>
      <c r="B52" s="33" t="s">
        <v>213</v>
      </c>
      <c r="C52" s="43">
        <v>25385.555181</v>
      </c>
      <c r="D52" s="11" t="str">
        <f t="shared" si="7"/>
        <v>N/A</v>
      </c>
      <c r="E52" s="43">
        <v>27289.151590000001</v>
      </c>
      <c r="F52" s="11" t="str">
        <f t="shared" si="8"/>
        <v>N/A</v>
      </c>
      <c r="G52" s="43">
        <v>27380.599232</v>
      </c>
      <c r="H52" s="11" t="str">
        <f t="shared" si="9"/>
        <v>N/A</v>
      </c>
      <c r="I52" s="12">
        <v>7.4989999999999997</v>
      </c>
      <c r="J52" s="12">
        <v>0.33510000000000001</v>
      </c>
      <c r="K52" s="41" t="s">
        <v>736</v>
      </c>
      <c r="L52" s="9" t="str">
        <f t="shared" si="10"/>
        <v>Yes</v>
      </c>
    </row>
    <row r="53" spans="1:12" x14ac:dyDescent="0.25">
      <c r="A53" s="42" t="s">
        <v>1493</v>
      </c>
      <c r="B53" s="33" t="s">
        <v>213</v>
      </c>
      <c r="C53" s="43" t="s">
        <v>1744</v>
      </c>
      <c r="D53" s="11" t="str">
        <f t="shared" si="7"/>
        <v>N/A</v>
      </c>
      <c r="E53" s="43" t="s">
        <v>1744</v>
      </c>
      <c r="F53" s="11" t="str">
        <f t="shared" si="8"/>
        <v>N/A</v>
      </c>
      <c r="G53" s="43" t="s">
        <v>1744</v>
      </c>
      <c r="H53" s="11" t="str">
        <f t="shared" si="9"/>
        <v>N/A</v>
      </c>
      <c r="I53" s="12" t="s">
        <v>1744</v>
      </c>
      <c r="J53" s="12" t="s">
        <v>1744</v>
      </c>
      <c r="K53" s="41" t="s">
        <v>736</v>
      </c>
      <c r="L53" s="9" t="str">
        <f t="shared" si="10"/>
        <v>N/A</v>
      </c>
    </row>
    <row r="54" spans="1:12" x14ac:dyDescent="0.25">
      <c r="A54" s="42" t="s">
        <v>1494</v>
      </c>
      <c r="B54" s="33" t="s">
        <v>213</v>
      </c>
      <c r="C54" s="43">
        <v>5770.7611027000003</v>
      </c>
      <c r="D54" s="11" t="str">
        <f t="shared" si="7"/>
        <v>N/A</v>
      </c>
      <c r="E54" s="43">
        <v>5500.5114652000002</v>
      </c>
      <c r="F54" s="11" t="str">
        <f t="shared" si="8"/>
        <v>N/A</v>
      </c>
      <c r="G54" s="43">
        <v>4790.1068978000003</v>
      </c>
      <c r="H54" s="11" t="str">
        <f t="shared" si="9"/>
        <v>N/A</v>
      </c>
      <c r="I54" s="12">
        <v>-4.68</v>
      </c>
      <c r="J54" s="12">
        <v>-12.9</v>
      </c>
      <c r="K54" s="41" t="s">
        <v>736</v>
      </c>
      <c r="L54" s="9" t="str">
        <f t="shared" si="10"/>
        <v>Yes</v>
      </c>
    </row>
    <row r="55" spans="1:12" x14ac:dyDescent="0.25">
      <c r="A55" s="42" t="s">
        <v>1495</v>
      </c>
      <c r="B55" s="33" t="s">
        <v>213</v>
      </c>
      <c r="C55" s="43">
        <v>7133.0283142999997</v>
      </c>
      <c r="D55" s="11" t="str">
        <f t="shared" si="7"/>
        <v>N/A</v>
      </c>
      <c r="E55" s="43">
        <v>6414.3937421999999</v>
      </c>
      <c r="F55" s="11" t="str">
        <f t="shared" si="8"/>
        <v>N/A</v>
      </c>
      <c r="G55" s="43">
        <v>4802.9405365000002</v>
      </c>
      <c r="H55" s="11" t="str">
        <f t="shared" si="9"/>
        <v>N/A</v>
      </c>
      <c r="I55" s="12">
        <v>-10.1</v>
      </c>
      <c r="J55" s="12">
        <v>-25.1</v>
      </c>
      <c r="K55" s="41" t="s">
        <v>736</v>
      </c>
      <c r="L55" s="9" t="str">
        <f t="shared" si="10"/>
        <v>Yes</v>
      </c>
    </row>
    <row r="56" spans="1:12" x14ac:dyDescent="0.25">
      <c r="A56" s="42" t="s">
        <v>1496</v>
      </c>
      <c r="B56" s="33" t="s">
        <v>213</v>
      </c>
      <c r="C56" s="43">
        <v>5055.8519974999999</v>
      </c>
      <c r="D56" s="11" t="str">
        <f t="shared" si="7"/>
        <v>N/A</v>
      </c>
      <c r="E56" s="43">
        <v>4939.2684152000002</v>
      </c>
      <c r="F56" s="11" t="str">
        <f t="shared" si="8"/>
        <v>N/A</v>
      </c>
      <c r="G56" s="43">
        <v>5437.9017094000001</v>
      </c>
      <c r="H56" s="11" t="str">
        <f t="shared" si="9"/>
        <v>N/A</v>
      </c>
      <c r="I56" s="12">
        <v>-2.31</v>
      </c>
      <c r="J56" s="12">
        <v>10.1</v>
      </c>
      <c r="K56" s="41" t="s">
        <v>736</v>
      </c>
      <c r="L56" s="9" t="str">
        <f t="shared" si="10"/>
        <v>Yes</v>
      </c>
    </row>
    <row r="57" spans="1:12" x14ac:dyDescent="0.25">
      <c r="A57" s="42" t="s">
        <v>1497</v>
      </c>
      <c r="B57" s="33" t="s">
        <v>213</v>
      </c>
      <c r="C57" s="43">
        <v>3568.7265929999999</v>
      </c>
      <c r="D57" s="11" t="str">
        <f t="shared" si="7"/>
        <v>N/A</v>
      </c>
      <c r="E57" s="43">
        <v>3476.0614108</v>
      </c>
      <c r="F57" s="11" t="str">
        <f t="shared" si="8"/>
        <v>N/A</v>
      </c>
      <c r="G57" s="43">
        <v>3475.1121920000001</v>
      </c>
      <c r="H57" s="11" t="str">
        <f t="shared" si="9"/>
        <v>N/A</v>
      </c>
      <c r="I57" s="12">
        <v>-2.6</v>
      </c>
      <c r="J57" s="12">
        <v>-2.7E-2</v>
      </c>
      <c r="K57" s="41" t="s">
        <v>736</v>
      </c>
      <c r="L57" s="9" t="str">
        <f t="shared" si="10"/>
        <v>Yes</v>
      </c>
    </row>
    <row r="58" spans="1:12" x14ac:dyDescent="0.25">
      <c r="A58" s="42" t="s">
        <v>1498</v>
      </c>
      <c r="B58" s="33" t="s">
        <v>213</v>
      </c>
      <c r="C58" s="43">
        <v>7008.5538511000004</v>
      </c>
      <c r="D58" s="11" t="str">
        <f t="shared" si="7"/>
        <v>N/A</v>
      </c>
      <c r="E58" s="43">
        <v>7687.8281637999999</v>
      </c>
      <c r="F58" s="11" t="str">
        <f t="shared" si="8"/>
        <v>N/A</v>
      </c>
      <c r="G58" s="43">
        <v>7488.4160408999996</v>
      </c>
      <c r="H58" s="11" t="str">
        <f t="shared" si="9"/>
        <v>N/A</v>
      </c>
      <c r="I58" s="12">
        <v>9.6920000000000002</v>
      </c>
      <c r="J58" s="12">
        <v>-2.59</v>
      </c>
      <c r="K58" s="41" t="s">
        <v>736</v>
      </c>
      <c r="L58" s="9" t="str">
        <f t="shared" si="10"/>
        <v>Yes</v>
      </c>
    </row>
    <row r="59" spans="1:12" x14ac:dyDescent="0.25">
      <c r="A59" s="42" t="s">
        <v>1499</v>
      </c>
      <c r="B59" s="33" t="s">
        <v>213</v>
      </c>
      <c r="C59" s="43" t="s">
        <v>1744</v>
      </c>
      <c r="D59" s="11" t="str">
        <f t="shared" si="7"/>
        <v>N/A</v>
      </c>
      <c r="E59" s="43" t="s">
        <v>1744</v>
      </c>
      <c r="F59" s="11" t="str">
        <f t="shared" si="8"/>
        <v>N/A</v>
      </c>
      <c r="G59" s="43" t="s">
        <v>1744</v>
      </c>
      <c r="H59" s="11" t="str">
        <f t="shared" si="9"/>
        <v>N/A</v>
      </c>
      <c r="I59" s="12" t="s">
        <v>1744</v>
      </c>
      <c r="J59" s="12" t="s">
        <v>1744</v>
      </c>
      <c r="K59" s="41" t="s">
        <v>736</v>
      </c>
      <c r="L59" s="9" t="str">
        <f t="shared" si="10"/>
        <v>N/A</v>
      </c>
    </row>
    <row r="60" spans="1:12" x14ac:dyDescent="0.25">
      <c r="A60" s="42" t="s">
        <v>1500</v>
      </c>
      <c r="B60" s="33" t="s">
        <v>213</v>
      </c>
      <c r="C60" s="43">
        <v>1312.1517099</v>
      </c>
      <c r="D60" s="11" t="str">
        <f t="shared" si="7"/>
        <v>N/A</v>
      </c>
      <c r="E60" s="43">
        <v>933.76440907999995</v>
      </c>
      <c r="F60" s="11" t="str">
        <f t="shared" si="8"/>
        <v>N/A</v>
      </c>
      <c r="G60" s="43">
        <v>574.82841616999997</v>
      </c>
      <c r="H60" s="11" t="str">
        <f t="shared" si="9"/>
        <v>N/A</v>
      </c>
      <c r="I60" s="12">
        <v>-28.8</v>
      </c>
      <c r="J60" s="12">
        <v>-38.4</v>
      </c>
      <c r="K60" s="41" t="s">
        <v>736</v>
      </c>
      <c r="L60" s="9" t="str">
        <f t="shared" si="10"/>
        <v>No</v>
      </c>
    </row>
    <row r="61" spans="1:12" x14ac:dyDescent="0.25">
      <c r="A61" s="42" t="s">
        <v>1501</v>
      </c>
      <c r="B61" s="33" t="s">
        <v>213</v>
      </c>
      <c r="C61" s="43">
        <v>1649.5896654000001</v>
      </c>
      <c r="D61" s="11" t="str">
        <f t="shared" si="7"/>
        <v>N/A</v>
      </c>
      <c r="E61" s="43">
        <v>1016.8199107</v>
      </c>
      <c r="F61" s="11" t="str">
        <f t="shared" si="8"/>
        <v>N/A</v>
      </c>
      <c r="G61" s="43">
        <v>592.17777570999999</v>
      </c>
      <c r="H61" s="11" t="str">
        <f t="shared" si="9"/>
        <v>N/A</v>
      </c>
      <c r="I61" s="12">
        <v>-38.4</v>
      </c>
      <c r="J61" s="12">
        <v>-41.8</v>
      </c>
      <c r="K61" s="41" t="s">
        <v>736</v>
      </c>
      <c r="L61" s="9" t="str">
        <f t="shared" si="10"/>
        <v>No</v>
      </c>
    </row>
    <row r="62" spans="1:12" x14ac:dyDescent="0.25">
      <c r="A62" s="42" t="s">
        <v>1502</v>
      </c>
      <c r="B62" s="33" t="s">
        <v>213</v>
      </c>
      <c r="C62" s="43" t="s">
        <v>1744</v>
      </c>
      <c r="D62" s="11" t="str">
        <f t="shared" si="7"/>
        <v>N/A</v>
      </c>
      <c r="E62" s="43" t="s">
        <v>1744</v>
      </c>
      <c r="F62" s="11" t="str">
        <f t="shared" si="8"/>
        <v>N/A</v>
      </c>
      <c r="G62" s="43" t="s">
        <v>1744</v>
      </c>
      <c r="H62" s="11" t="str">
        <f t="shared" si="9"/>
        <v>N/A</v>
      </c>
      <c r="I62" s="12" t="s">
        <v>1744</v>
      </c>
      <c r="J62" s="12" t="s">
        <v>1744</v>
      </c>
      <c r="K62" s="41" t="s">
        <v>736</v>
      </c>
      <c r="L62" s="9" t="str">
        <f t="shared" si="10"/>
        <v>N/A</v>
      </c>
    </row>
    <row r="63" spans="1:12" ht="25" x14ac:dyDescent="0.25">
      <c r="A63" s="42" t="s">
        <v>1503</v>
      </c>
      <c r="B63" s="33" t="s">
        <v>213</v>
      </c>
      <c r="C63" s="43">
        <v>778.30828469000005</v>
      </c>
      <c r="D63" s="11" t="str">
        <f t="shared" si="7"/>
        <v>N/A</v>
      </c>
      <c r="E63" s="43">
        <v>667.36240091000002</v>
      </c>
      <c r="F63" s="11" t="str">
        <f t="shared" si="8"/>
        <v>N/A</v>
      </c>
      <c r="G63" s="43">
        <v>475.42255867</v>
      </c>
      <c r="H63" s="11" t="str">
        <f t="shared" si="9"/>
        <v>N/A</v>
      </c>
      <c r="I63" s="12">
        <v>-14.3</v>
      </c>
      <c r="J63" s="12">
        <v>-28.8</v>
      </c>
      <c r="K63" s="41" t="s">
        <v>736</v>
      </c>
      <c r="L63" s="9" t="str">
        <f t="shared" si="10"/>
        <v>Yes</v>
      </c>
    </row>
    <row r="64" spans="1:12" x14ac:dyDescent="0.25">
      <c r="A64" s="42" t="s">
        <v>1504</v>
      </c>
      <c r="B64" s="33" t="s">
        <v>213</v>
      </c>
      <c r="C64" s="43">
        <v>965.78377515</v>
      </c>
      <c r="D64" s="11" t="str">
        <f t="shared" si="7"/>
        <v>N/A</v>
      </c>
      <c r="E64" s="43">
        <v>715.04088545000002</v>
      </c>
      <c r="F64" s="11" t="str">
        <f t="shared" si="8"/>
        <v>N/A</v>
      </c>
      <c r="G64" s="43">
        <v>417.19345750999997</v>
      </c>
      <c r="H64" s="11" t="str">
        <f t="shared" si="9"/>
        <v>N/A</v>
      </c>
      <c r="I64" s="12">
        <v>-26</v>
      </c>
      <c r="J64" s="12">
        <v>-41.7</v>
      </c>
      <c r="K64" s="41" t="s">
        <v>736</v>
      </c>
      <c r="L64" s="9" t="str">
        <f t="shared" si="10"/>
        <v>No</v>
      </c>
    </row>
    <row r="65" spans="1:12" x14ac:dyDescent="0.25">
      <c r="A65" s="42" t="s">
        <v>1505</v>
      </c>
      <c r="B65" s="33" t="s">
        <v>213</v>
      </c>
      <c r="C65" s="43">
        <v>2012.6704341</v>
      </c>
      <c r="D65" s="11" t="str">
        <f t="shared" si="7"/>
        <v>N/A</v>
      </c>
      <c r="E65" s="43">
        <v>1407.4558523000001</v>
      </c>
      <c r="F65" s="11" t="str">
        <f t="shared" si="8"/>
        <v>N/A</v>
      </c>
      <c r="G65" s="43">
        <v>933.90695589999996</v>
      </c>
      <c r="H65" s="11" t="str">
        <f t="shared" si="9"/>
        <v>N/A</v>
      </c>
      <c r="I65" s="12">
        <v>-30.1</v>
      </c>
      <c r="J65" s="12">
        <v>-33.6</v>
      </c>
      <c r="K65" s="41" t="s">
        <v>736</v>
      </c>
      <c r="L65" s="9" t="str">
        <f t="shared" si="10"/>
        <v>No</v>
      </c>
    </row>
    <row r="66" spans="1:12" x14ac:dyDescent="0.25">
      <c r="A66" s="42" t="s">
        <v>1506</v>
      </c>
      <c r="B66" s="33" t="s">
        <v>213</v>
      </c>
      <c r="C66" s="43">
        <v>8209.8911623999993</v>
      </c>
      <c r="D66" s="11" t="str">
        <f t="shared" si="7"/>
        <v>N/A</v>
      </c>
      <c r="E66" s="43">
        <v>7041.1611687000004</v>
      </c>
      <c r="F66" s="11" t="str">
        <f t="shared" si="8"/>
        <v>N/A</v>
      </c>
      <c r="G66" s="43">
        <v>5803.4336587999996</v>
      </c>
      <c r="H66" s="11" t="str">
        <f t="shared" si="9"/>
        <v>N/A</v>
      </c>
      <c r="I66" s="12">
        <v>-14.2</v>
      </c>
      <c r="J66" s="12">
        <v>-17.600000000000001</v>
      </c>
      <c r="K66" s="41" t="s">
        <v>736</v>
      </c>
      <c r="L66" s="9" t="str">
        <f t="shared" si="10"/>
        <v>Yes</v>
      </c>
    </row>
    <row r="67" spans="1:12" x14ac:dyDescent="0.25">
      <c r="A67" s="42" t="s">
        <v>1507</v>
      </c>
      <c r="B67" s="33" t="s">
        <v>213</v>
      </c>
      <c r="C67" s="43" t="s">
        <v>1744</v>
      </c>
      <c r="D67" s="11" t="str">
        <f t="shared" si="7"/>
        <v>N/A</v>
      </c>
      <c r="E67" s="43" t="s">
        <v>1744</v>
      </c>
      <c r="F67" s="11" t="str">
        <f t="shared" si="8"/>
        <v>N/A</v>
      </c>
      <c r="G67" s="43" t="s">
        <v>1744</v>
      </c>
      <c r="H67" s="11" t="str">
        <f t="shared" si="9"/>
        <v>N/A</v>
      </c>
      <c r="I67" s="12" t="s">
        <v>1744</v>
      </c>
      <c r="J67" s="12" t="s">
        <v>1744</v>
      </c>
      <c r="K67" s="41" t="s">
        <v>736</v>
      </c>
      <c r="L67" s="9" t="str">
        <f t="shared" si="10"/>
        <v>N/A</v>
      </c>
    </row>
    <row r="68" spans="1:12" x14ac:dyDescent="0.25">
      <c r="A68" s="42" t="s">
        <v>1508</v>
      </c>
      <c r="B68" s="33" t="s">
        <v>213</v>
      </c>
      <c r="C68" s="43">
        <v>1058.137123</v>
      </c>
      <c r="D68" s="11" t="str">
        <f t="shared" si="7"/>
        <v>N/A</v>
      </c>
      <c r="E68" s="43">
        <v>1036.7276136999999</v>
      </c>
      <c r="F68" s="11" t="str">
        <f t="shared" si="8"/>
        <v>N/A</v>
      </c>
      <c r="G68" s="43">
        <v>1049.1133887000001</v>
      </c>
      <c r="H68" s="11" t="str">
        <f t="shared" si="9"/>
        <v>N/A</v>
      </c>
      <c r="I68" s="12">
        <v>-2.02</v>
      </c>
      <c r="J68" s="12">
        <v>1.1950000000000001</v>
      </c>
      <c r="K68" s="41" t="s">
        <v>736</v>
      </c>
      <c r="L68" s="9" t="str">
        <f t="shared" si="10"/>
        <v>Yes</v>
      </c>
    </row>
    <row r="69" spans="1:12" x14ac:dyDescent="0.25">
      <c r="A69" s="42" t="s">
        <v>1509</v>
      </c>
      <c r="B69" s="33" t="s">
        <v>213</v>
      </c>
      <c r="C69" s="43">
        <v>840.82446522999999</v>
      </c>
      <c r="D69" s="11" t="str">
        <f t="shared" si="7"/>
        <v>N/A</v>
      </c>
      <c r="E69" s="43">
        <v>759.95983142</v>
      </c>
      <c r="F69" s="11" t="str">
        <f t="shared" si="8"/>
        <v>N/A</v>
      </c>
      <c r="G69" s="43">
        <v>730.05568312000003</v>
      </c>
      <c r="H69" s="11" t="str">
        <f t="shared" si="9"/>
        <v>N/A</v>
      </c>
      <c r="I69" s="12">
        <v>-9.6199999999999992</v>
      </c>
      <c r="J69" s="12">
        <v>-3.93</v>
      </c>
      <c r="K69" s="41" t="s">
        <v>736</v>
      </c>
      <c r="L69" s="9" t="str">
        <f t="shared" si="10"/>
        <v>Yes</v>
      </c>
    </row>
    <row r="70" spans="1:12" x14ac:dyDescent="0.25">
      <c r="A70" s="42" t="s">
        <v>1510</v>
      </c>
      <c r="B70" s="33" t="s">
        <v>213</v>
      </c>
      <c r="C70" s="43" t="s">
        <v>1744</v>
      </c>
      <c r="D70" s="11" t="str">
        <f t="shared" si="7"/>
        <v>N/A</v>
      </c>
      <c r="E70" s="43" t="s">
        <v>1744</v>
      </c>
      <c r="F70" s="11" t="str">
        <f t="shared" si="8"/>
        <v>N/A</v>
      </c>
      <c r="G70" s="43" t="s">
        <v>1744</v>
      </c>
      <c r="H70" s="11" t="str">
        <f t="shared" si="9"/>
        <v>N/A</v>
      </c>
      <c r="I70" s="12" t="s">
        <v>1744</v>
      </c>
      <c r="J70" s="12" t="s">
        <v>1744</v>
      </c>
      <c r="K70" s="41" t="s">
        <v>736</v>
      </c>
      <c r="L70" s="9" t="str">
        <f t="shared" si="10"/>
        <v>N/A</v>
      </c>
    </row>
    <row r="71" spans="1:12" ht="25" x14ac:dyDescent="0.25">
      <c r="A71" s="42" t="s">
        <v>1511</v>
      </c>
      <c r="B71" s="33" t="s">
        <v>213</v>
      </c>
      <c r="C71" s="43">
        <v>1237.8883062</v>
      </c>
      <c r="D71" s="11" t="str">
        <f t="shared" si="7"/>
        <v>N/A</v>
      </c>
      <c r="E71" s="43">
        <v>1302.5586998000001</v>
      </c>
      <c r="F71" s="11" t="str">
        <f t="shared" si="8"/>
        <v>N/A</v>
      </c>
      <c r="G71" s="43">
        <v>1465.8180586000001</v>
      </c>
      <c r="H71" s="11" t="str">
        <f t="shared" si="9"/>
        <v>N/A</v>
      </c>
      <c r="I71" s="12">
        <v>5.2240000000000002</v>
      </c>
      <c r="J71" s="12">
        <v>12.53</v>
      </c>
      <c r="K71" s="41" t="s">
        <v>736</v>
      </c>
      <c r="L71" s="9" t="str">
        <f t="shared" si="10"/>
        <v>Yes</v>
      </c>
    </row>
    <row r="72" spans="1:12" x14ac:dyDescent="0.25">
      <c r="A72" s="42" t="s">
        <v>1512</v>
      </c>
      <c r="B72" s="33" t="s">
        <v>213</v>
      </c>
      <c r="C72" s="43">
        <v>672.56009895</v>
      </c>
      <c r="D72" s="11" t="str">
        <f t="shared" si="7"/>
        <v>N/A</v>
      </c>
      <c r="E72" s="43">
        <v>694.13563321000004</v>
      </c>
      <c r="F72" s="11" t="str">
        <f t="shared" si="8"/>
        <v>N/A</v>
      </c>
      <c r="G72" s="43">
        <v>736.78870004999999</v>
      </c>
      <c r="H72" s="11" t="str">
        <f t="shared" si="9"/>
        <v>N/A</v>
      </c>
      <c r="I72" s="12">
        <v>3.2080000000000002</v>
      </c>
      <c r="J72" s="12">
        <v>6.1449999999999996</v>
      </c>
      <c r="K72" s="41" t="s">
        <v>736</v>
      </c>
      <c r="L72" s="9" t="str">
        <f t="shared" si="10"/>
        <v>Yes</v>
      </c>
    </row>
    <row r="73" spans="1:12" x14ac:dyDescent="0.25">
      <c r="A73" s="42" t="s">
        <v>1513</v>
      </c>
      <c r="B73" s="33" t="s">
        <v>213</v>
      </c>
      <c r="C73" s="43">
        <v>915.22220909999999</v>
      </c>
      <c r="D73" s="11" t="str">
        <f t="shared" si="7"/>
        <v>N/A</v>
      </c>
      <c r="E73" s="43">
        <v>1019.3686848999999</v>
      </c>
      <c r="F73" s="11" t="str">
        <f t="shared" si="8"/>
        <v>N/A</v>
      </c>
      <c r="G73" s="43">
        <v>1113.2103466999999</v>
      </c>
      <c r="H73" s="11" t="str">
        <f t="shared" si="9"/>
        <v>N/A</v>
      </c>
      <c r="I73" s="12">
        <v>11.38</v>
      </c>
      <c r="J73" s="12">
        <v>9.2059999999999995</v>
      </c>
      <c r="K73" s="41" t="s">
        <v>736</v>
      </c>
      <c r="L73" s="9" t="str">
        <f t="shared" si="10"/>
        <v>Yes</v>
      </c>
    </row>
    <row r="74" spans="1:12" x14ac:dyDescent="0.25">
      <c r="A74" s="42" t="s">
        <v>1514</v>
      </c>
      <c r="B74" s="33" t="s">
        <v>213</v>
      </c>
      <c r="C74" s="43">
        <v>1595.2452398</v>
      </c>
      <c r="D74" s="11" t="str">
        <f t="shared" si="7"/>
        <v>N/A</v>
      </c>
      <c r="E74" s="43">
        <v>1596.9476327</v>
      </c>
      <c r="F74" s="11" t="str">
        <f t="shared" si="8"/>
        <v>N/A</v>
      </c>
      <c r="G74" s="43">
        <v>1010.5862107</v>
      </c>
      <c r="H74" s="11" t="str">
        <f t="shared" si="9"/>
        <v>N/A</v>
      </c>
      <c r="I74" s="12">
        <v>0.1067</v>
      </c>
      <c r="J74" s="12">
        <v>-36.700000000000003</v>
      </c>
      <c r="K74" s="41" t="s">
        <v>736</v>
      </c>
      <c r="L74" s="9" t="str">
        <f t="shared" si="10"/>
        <v>No</v>
      </c>
    </row>
    <row r="75" spans="1:12" x14ac:dyDescent="0.25">
      <c r="A75" s="42" t="s">
        <v>1596</v>
      </c>
      <c r="B75" s="33" t="s">
        <v>213</v>
      </c>
      <c r="C75" s="43">
        <v>323928091</v>
      </c>
      <c r="D75" s="11" t="str">
        <f t="shared" ref="D75:D144" si="11">IF($B75="N/A","N/A",IF(C75&gt;10,"No",IF(C75&lt;-10,"No","Yes")))</f>
        <v>N/A</v>
      </c>
      <c r="E75" s="43">
        <v>271692799</v>
      </c>
      <c r="F75" s="11" t="str">
        <f t="shared" ref="F75:F144" si="12">IF($B75="N/A","N/A",IF(E75&gt;10,"No",IF(E75&lt;-10,"No","Yes")))</f>
        <v>N/A</v>
      </c>
      <c r="G75" s="43">
        <v>164730062</v>
      </c>
      <c r="H75" s="11" t="str">
        <f t="shared" ref="H75:H144" si="13">IF($B75="N/A","N/A",IF(G75&gt;10,"No",IF(G75&lt;-10,"No","Yes")))</f>
        <v>N/A</v>
      </c>
      <c r="I75" s="12">
        <v>-16.100000000000001</v>
      </c>
      <c r="J75" s="12">
        <v>-39.4</v>
      </c>
      <c r="K75" s="41" t="s">
        <v>736</v>
      </c>
      <c r="L75" s="9" t="str">
        <f t="shared" ref="L75:L135" si="14">IF(J75="Div by 0", "N/A", IF(K75="N/A","N/A", IF(J75&gt;VALUE(MID(K75,1,2)), "No", IF(J75&lt;-1*VALUE(MID(K75,1,2)), "No", "Yes"))))</f>
        <v>No</v>
      </c>
    </row>
    <row r="76" spans="1:12" x14ac:dyDescent="0.25">
      <c r="A76" s="42" t="s">
        <v>596</v>
      </c>
      <c r="B76" s="33" t="s">
        <v>213</v>
      </c>
      <c r="C76" s="34">
        <v>30158</v>
      </c>
      <c r="D76" s="11" t="str">
        <f t="shared" si="11"/>
        <v>N/A</v>
      </c>
      <c r="E76" s="34">
        <v>27579</v>
      </c>
      <c r="F76" s="11" t="str">
        <f t="shared" si="12"/>
        <v>N/A</v>
      </c>
      <c r="G76" s="34">
        <v>20412</v>
      </c>
      <c r="H76" s="11" t="str">
        <f t="shared" si="13"/>
        <v>N/A</v>
      </c>
      <c r="I76" s="12">
        <v>-8.5500000000000007</v>
      </c>
      <c r="J76" s="12">
        <v>-26</v>
      </c>
      <c r="K76" s="41" t="s">
        <v>736</v>
      </c>
      <c r="L76" s="9" t="str">
        <f t="shared" si="14"/>
        <v>Yes</v>
      </c>
    </row>
    <row r="77" spans="1:12" x14ac:dyDescent="0.25">
      <c r="A77" s="42" t="s">
        <v>1423</v>
      </c>
      <c r="B77" s="33" t="s">
        <v>213</v>
      </c>
      <c r="C77" s="43">
        <v>10741.033589999999</v>
      </c>
      <c r="D77" s="11" t="str">
        <f t="shared" si="11"/>
        <v>N/A</v>
      </c>
      <c r="E77" s="43">
        <v>9851.4376518000008</v>
      </c>
      <c r="F77" s="11" t="str">
        <f t="shared" si="12"/>
        <v>N/A</v>
      </c>
      <c r="G77" s="43">
        <v>8070.2558299000002</v>
      </c>
      <c r="H77" s="11" t="str">
        <f t="shared" si="13"/>
        <v>N/A</v>
      </c>
      <c r="I77" s="12">
        <v>-8.2799999999999994</v>
      </c>
      <c r="J77" s="12">
        <v>-18.100000000000001</v>
      </c>
      <c r="K77" s="41" t="s">
        <v>736</v>
      </c>
      <c r="L77" s="9" t="str">
        <f t="shared" si="14"/>
        <v>Yes</v>
      </c>
    </row>
    <row r="78" spans="1:12" x14ac:dyDescent="0.25">
      <c r="A78" s="42" t="s">
        <v>1424</v>
      </c>
      <c r="B78" s="33" t="s">
        <v>213</v>
      </c>
      <c r="C78" s="34">
        <v>7.5043437894</v>
      </c>
      <c r="D78" s="11" t="str">
        <f t="shared" si="11"/>
        <v>N/A</v>
      </c>
      <c r="E78" s="34">
        <v>7.0985169876</v>
      </c>
      <c r="F78" s="11" t="str">
        <f t="shared" si="12"/>
        <v>N/A</v>
      </c>
      <c r="G78" s="34">
        <v>5.9928473447000004</v>
      </c>
      <c r="H78" s="11" t="str">
        <f t="shared" si="13"/>
        <v>N/A</v>
      </c>
      <c r="I78" s="12">
        <v>-5.41</v>
      </c>
      <c r="J78" s="12">
        <v>-15.6</v>
      </c>
      <c r="K78" s="41" t="s">
        <v>736</v>
      </c>
      <c r="L78" s="9" t="str">
        <f t="shared" si="14"/>
        <v>Yes</v>
      </c>
    </row>
    <row r="79" spans="1:12" x14ac:dyDescent="0.25">
      <c r="A79" s="42" t="s">
        <v>597</v>
      </c>
      <c r="B79" s="33" t="s">
        <v>213</v>
      </c>
      <c r="C79" s="43">
        <v>0</v>
      </c>
      <c r="D79" s="11" t="str">
        <f t="shared" si="11"/>
        <v>N/A</v>
      </c>
      <c r="E79" s="43">
        <v>0</v>
      </c>
      <c r="F79" s="11" t="str">
        <f t="shared" si="12"/>
        <v>N/A</v>
      </c>
      <c r="G79" s="43">
        <v>0</v>
      </c>
      <c r="H79" s="11" t="str">
        <f t="shared" si="13"/>
        <v>N/A</v>
      </c>
      <c r="I79" s="12" t="s">
        <v>1744</v>
      </c>
      <c r="J79" s="12" t="s">
        <v>1744</v>
      </c>
      <c r="K79" s="41" t="s">
        <v>736</v>
      </c>
      <c r="L79" s="9" t="str">
        <f t="shared" si="14"/>
        <v>N/A</v>
      </c>
    </row>
    <row r="80" spans="1:12" x14ac:dyDescent="0.25">
      <c r="A80" s="42" t="s">
        <v>598</v>
      </c>
      <c r="B80" s="33" t="s">
        <v>213</v>
      </c>
      <c r="C80" s="34">
        <v>0</v>
      </c>
      <c r="D80" s="11" t="str">
        <f t="shared" si="11"/>
        <v>N/A</v>
      </c>
      <c r="E80" s="34">
        <v>0</v>
      </c>
      <c r="F80" s="11" t="str">
        <f t="shared" si="12"/>
        <v>N/A</v>
      </c>
      <c r="G80" s="34">
        <v>0</v>
      </c>
      <c r="H80" s="11" t="str">
        <f t="shared" si="13"/>
        <v>N/A</v>
      </c>
      <c r="I80" s="12" t="s">
        <v>1744</v>
      </c>
      <c r="J80" s="12" t="s">
        <v>1744</v>
      </c>
      <c r="K80" s="41" t="s">
        <v>736</v>
      </c>
      <c r="L80" s="9" t="str">
        <f t="shared" si="14"/>
        <v>N/A</v>
      </c>
    </row>
    <row r="81" spans="1:12" x14ac:dyDescent="0.25">
      <c r="A81" s="42" t="s">
        <v>1425</v>
      </c>
      <c r="B81" s="33" t="s">
        <v>213</v>
      </c>
      <c r="C81" s="43" t="s">
        <v>1744</v>
      </c>
      <c r="D81" s="11" t="str">
        <f t="shared" si="11"/>
        <v>N/A</v>
      </c>
      <c r="E81" s="43" t="s">
        <v>1744</v>
      </c>
      <c r="F81" s="11" t="str">
        <f t="shared" si="12"/>
        <v>N/A</v>
      </c>
      <c r="G81" s="43" t="s">
        <v>1744</v>
      </c>
      <c r="H81" s="11" t="str">
        <f t="shared" si="13"/>
        <v>N/A</v>
      </c>
      <c r="I81" s="12" t="s">
        <v>1744</v>
      </c>
      <c r="J81" s="12" t="s">
        <v>1744</v>
      </c>
      <c r="K81" s="41" t="s">
        <v>736</v>
      </c>
      <c r="L81" s="9" t="str">
        <f t="shared" si="14"/>
        <v>N/A</v>
      </c>
    </row>
    <row r="82" spans="1:12" ht="25" x14ac:dyDescent="0.25">
      <c r="A82" s="42" t="s">
        <v>599</v>
      </c>
      <c r="B82" s="33" t="s">
        <v>213</v>
      </c>
      <c r="C82" s="43">
        <v>0</v>
      </c>
      <c r="D82" s="11" t="str">
        <f t="shared" si="11"/>
        <v>N/A</v>
      </c>
      <c r="E82" s="43">
        <v>0</v>
      </c>
      <c r="F82" s="11" t="str">
        <f t="shared" si="12"/>
        <v>N/A</v>
      </c>
      <c r="G82" s="43">
        <v>0</v>
      </c>
      <c r="H82" s="11" t="str">
        <f t="shared" si="13"/>
        <v>N/A</v>
      </c>
      <c r="I82" s="12" t="s">
        <v>1744</v>
      </c>
      <c r="J82" s="12" t="s">
        <v>1744</v>
      </c>
      <c r="K82" s="41" t="s">
        <v>736</v>
      </c>
      <c r="L82" s="9" t="str">
        <f t="shared" si="14"/>
        <v>N/A</v>
      </c>
    </row>
    <row r="83" spans="1:12" x14ac:dyDescent="0.25">
      <c r="A83" s="42" t="s">
        <v>600</v>
      </c>
      <c r="B83" s="33" t="s">
        <v>213</v>
      </c>
      <c r="C83" s="34">
        <v>0</v>
      </c>
      <c r="D83" s="11" t="str">
        <f t="shared" si="11"/>
        <v>N/A</v>
      </c>
      <c r="E83" s="34">
        <v>0</v>
      </c>
      <c r="F83" s="11" t="str">
        <f t="shared" si="12"/>
        <v>N/A</v>
      </c>
      <c r="G83" s="34">
        <v>0</v>
      </c>
      <c r="H83" s="11" t="str">
        <f t="shared" si="13"/>
        <v>N/A</v>
      </c>
      <c r="I83" s="12" t="s">
        <v>1744</v>
      </c>
      <c r="J83" s="12" t="s">
        <v>1744</v>
      </c>
      <c r="K83" s="41" t="s">
        <v>736</v>
      </c>
      <c r="L83" s="9" t="str">
        <f t="shared" si="14"/>
        <v>N/A</v>
      </c>
    </row>
    <row r="84" spans="1:12" ht="25" x14ac:dyDescent="0.25">
      <c r="A84" s="4" t="s">
        <v>1426</v>
      </c>
      <c r="B84" s="33" t="s">
        <v>213</v>
      </c>
      <c r="C84" s="43" t="s">
        <v>1744</v>
      </c>
      <c r="D84" s="11" t="str">
        <f t="shared" si="11"/>
        <v>N/A</v>
      </c>
      <c r="E84" s="43" t="s">
        <v>1744</v>
      </c>
      <c r="F84" s="11" t="str">
        <f t="shared" si="12"/>
        <v>N/A</v>
      </c>
      <c r="G84" s="43" t="s">
        <v>1744</v>
      </c>
      <c r="H84" s="11" t="str">
        <f t="shared" si="13"/>
        <v>N/A</v>
      </c>
      <c r="I84" s="12" t="s">
        <v>1744</v>
      </c>
      <c r="J84" s="12" t="s">
        <v>1744</v>
      </c>
      <c r="K84" s="41" t="s">
        <v>736</v>
      </c>
      <c r="L84" s="9" t="str">
        <f t="shared" si="14"/>
        <v>N/A</v>
      </c>
    </row>
    <row r="85" spans="1:12" x14ac:dyDescent="0.25">
      <c r="A85" s="4" t="s">
        <v>601</v>
      </c>
      <c r="B85" s="33" t="s">
        <v>213</v>
      </c>
      <c r="C85" s="43">
        <v>0</v>
      </c>
      <c r="D85" s="11" t="str">
        <f t="shared" si="11"/>
        <v>N/A</v>
      </c>
      <c r="E85" s="43">
        <v>0</v>
      </c>
      <c r="F85" s="11" t="str">
        <f t="shared" si="12"/>
        <v>N/A</v>
      </c>
      <c r="G85" s="43">
        <v>0</v>
      </c>
      <c r="H85" s="11" t="str">
        <f t="shared" si="13"/>
        <v>N/A</v>
      </c>
      <c r="I85" s="12" t="s">
        <v>1744</v>
      </c>
      <c r="J85" s="12" t="s">
        <v>1744</v>
      </c>
      <c r="K85" s="41" t="s">
        <v>736</v>
      </c>
      <c r="L85" s="9" t="str">
        <f t="shared" si="14"/>
        <v>N/A</v>
      </c>
    </row>
    <row r="86" spans="1:12" x14ac:dyDescent="0.25">
      <c r="A86" s="4" t="s">
        <v>602</v>
      </c>
      <c r="B86" s="33" t="s">
        <v>213</v>
      </c>
      <c r="C86" s="34">
        <v>0</v>
      </c>
      <c r="D86" s="11" t="str">
        <f t="shared" si="11"/>
        <v>N/A</v>
      </c>
      <c r="E86" s="34">
        <v>0</v>
      </c>
      <c r="F86" s="11" t="str">
        <f t="shared" si="12"/>
        <v>N/A</v>
      </c>
      <c r="G86" s="34">
        <v>0</v>
      </c>
      <c r="H86" s="11" t="str">
        <f t="shared" si="13"/>
        <v>N/A</v>
      </c>
      <c r="I86" s="12" t="s">
        <v>1744</v>
      </c>
      <c r="J86" s="12" t="s">
        <v>1744</v>
      </c>
      <c r="K86" s="41" t="s">
        <v>736</v>
      </c>
      <c r="L86" s="9" t="str">
        <f t="shared" si="14"/>
        <v>N/A</v>
      </c>
    </row>
    <row r="87" spans="1:12" x14ac:dyDescent="0.25">
      <c r="A87" s="4" t="s">
        <v>1427</v>
      </c>
      <c r="B87" s="33" t="s">
        <v>213</v>
      </c>
      <c r="C87" s="43" t="s">
        <v>1744</v>
      </c>
      <c r="D87" s="11" t="str">
        <f t="shared" si="11"/>
        <v>N/A</v>
      </c>
      <c r="E87" s="43" t="s">
        <v>1744</v>
      </c>
      <c r="F87" s="11" t="str">
        <f t="shared" si="12"/>
        <v>N/A</v>
      </c>
      <c r="G87" s="43" t="s">
        <v>1744</v>
      </c>
      <c r="H87" s="11" t="str">
        <f t="shared" si="13"/>
        <v>N/A</v>
      </c>
      <c r="I87" s="12" t="s">
        <v>1744</v>
      </c>
      <c r="J87" s="12" t="s">
        <v>1744</v>
      </c>
      <c r="K87" s="41" t="s">
        <v>736</v>
      </c>
      <c r="L87" s="9" t="str">
        <f t="shared" si="14"/>
        <v>N/A</v>
      </c>
    </row>
    <row r="88" spans="1:12" x14ac:dyDescent="0.25">
      <c r="A88" s="42" t="s">
        <v>603</v>
      </c>
      <c r="B88" s="33" t="s">
        <v>213</v>
      </c>
      <c r="C88" s="43">
        <v>1365464208</v>
      </c>
      <c r="D88" s="11" t="str">
        <f t="shared" si="11"/>
        <v>N/A</v>
      </c>
      <c r="E88" s="43">
        <v>1403842186</v>
      </c>
      <c r="F88" s="11" t="str">
        <f t="shared" si="12"/>
        <v>N/A</v>
      </c>
      <c r="G88" s="43">
        <v>1409648495</v>
      </c>
      <c r="H88" s="11" t="str">
        <f t="shared" si="13"/>
        <v>N/A</v>
      </c>
      <c r="I88" s="12">
        <v>2.8109999999999999</v>
      </c>
      <c r="J88" s="12">
        <v>0.41360000000000002</v>
      </c>
      <c r="K88" s="41" t="s">
        <v>736</v>
      </c>
      <c r="L88" s="9" t="str">
        <f t="shared" si="14"/>
        <v>Yes</v>
      </c>
    </row>
    <row r="89" spans="1:12" x14ac:dyDescent="0.25">
      <c r="A89" s="44" t="s">
        <v>604</v>
      </c>
      <c r="B89" s="34" t="s">
        <v>213</v>
      </c>
      <c r="C89" s="34">
        <v>40892</v>
      </c>
      <c r="D89" s="11" t="str">
        <f t="shared" si="11"/>
        <v>N/A</v>
      </c>
      <c r="E89" s="34">
        <v>40440</v>
      </c>
      <c r="F89" s="11" t="str">
        <f t="shared" si="12"/>
        <v>N/A</v>
      </c>
      <c r="G89" s="34">
        <v>39638</v>
      </c>
      <c r="H89" s="11" t="str">
        <f t="shared" si="13"/>
        <v>N/A</v>
      </c>
      <c r="I89" s="12">
        <v>-1.1100000000000001</v>
      </c>
      <c r="J89" s="12">
        <v>-1.98</v>
      </c>
      <c r="K89" s="1" t="s">
        <v>736</v>
      </c>
      <c r="L89" s="9" t="str">
        <f t="shared" si="14"/>
        <v>Yes</v>
      </c>
    </row>
    <row r="90" spans="1:12" x14ac:dyDescent="0.25">
      <c r="A90" s="42" t="s">
        <v>1428</v>
      </c>
      <c r="B90" s="33" t="s">
        <v>213</v>
      </c>
      <c r="C90" s="43">
        <v>33391.964394000002</v>
      </c>
      <c r="D90" s="11" t="str">
        <f t="shared" si="11"/>
        <v>N/A</v>
      </c>
      <c r="E90" s="43">
        <v>34714.198467000002</v>
      </c>
      <c r="F90" s="11" t="str">
        <f t="shared" si="12"/>
        <v>N/A</v>
      </c>
      <c r="G90" s="43">
        <v>35563.05805</v>
      </c>
      <c r="H90" s="11" t="str">
        <f t="shared" si="13"/>
        <v>N/A</v>
      </c>
      <c r="I90" s="12">
        <v>3.96</v>
      </c>
      <c r="J90" s="12">
        <v>2.4449999999999998</v>
      </c>
      <c r="K90" s="41" t="s">
        <v>736</v>
      </c>
      <c r="L90" s="9" t="str">
        <f t="shared" si="14"/>
        <v>Yes</v>
      </c>
    </row>
    <row r="91" spans="1:12" x14ac:dyDescent="0.25">
      <c r="A91" s="42" t="s">
        <v>605</v>
      </c>
      <c r="B91" s="33" t="s">
        <v>213</v>
      </c>
      <c r="C91" s="43">
        <v>69876218</v>
      </c>
      <c r="D91" s="11" t="str">
        <f t="shared" si="11"/>
        <v>N/A</v>
      </c>
      <c r="E91" s="43">
        <v>60655516</v>
      </c>
      <c r="F91" s="11" t="str">
        <f t="shared" si="12"/>
        <v>N/A</v>
      </c>
      <c r="G91" s="43">
        <v>71634052</v>
      </c>
      <c r="H91" s="11" t="str">
        <f t="shared" si="13"/>
        <v>N/A</v>
      </c>
      <c r="I91" s="12">
        <v>-13.2</v>
      </c>
      <c r="J91" s="12">
        <v>18.100000000000001</v>
      </c>
      <c r="K91" s="41" t="s">
        <v>736</v>
      </c>
      <c r="L91" s="9" t="str">
        <f t="shared" si="14"/>
        <v>Yes</v>
      </c>
    </row>
    <row r="92" spans="1:12" x14ac:dyDescent="0.25">
      <c r="A92" s="42" t="s">
        <v>606</v>
      </c>
      <c r="B92" s="33" t="s">
        <v>213</v>
      </c>
      <c r="C92" s="34">
        <v>257825</v>
      </c>
      <c r="D92" s="11" t="str">
        <f t="shared" si="11"/>
        <v>N/A</v>
      </c>
      <c r="E92" s="34">
        <v>247301</v>
      </c>
      <c r="F92" s="11" t="str">
        <f t="shared" si="12"/>
        <v>N/A</v>
      </c>
      <c r="G92" s="34">
        <v>258446</v>
      </c>
      <c r="H92" s="11" t="str">
        <f t="shared" si="13"/>
        <v>N/A</v>
      </c>
      <c r="I92" s="12">
        <v>-4.08</v>
      </c>
      <c r="J92" s="12">
        <v>4.5069999999999997</v>
      </c>
      <c r="K92" s="41" t="s">
        <v>736</v>
      </c>
      <c r="L92" s="9" t="str">
        <f t="shared" si="14"/>
        <v>Yes</v>
      </c>
    </row>
    <row r="93" spans="1:12" x14ac:dyDescent="0.25">
      <c r="A93" s="42" t="s">
        <v>1429</v>
      </c>
      <c r="B93" s="33" t="s">
        <v>213</v>
      </c>
      <c r="C93" s="43">
        <v>271.02188694</v>
      </c>
      <c r="D93" s="11" t="str">
        <f t="shared" si="11"/>
        <v>N/A</v>
      </c>
      <c r="E93" s="43">
        <v>245.26999891</v>
      </c>
      <c r="F93" s="11" t="str">
        <f t="shared" si="12"/>
        <v>N/A</v>
      </c>
      <c r="G93" s="43">
        <v>277.17222165999999</v>
      </c>
      <c r="H93" s="11" t="str">
        <f t="shared" si="13"/>
        <v>N/A</v>
      </c>
      <c r="I93" s="12">
        <v>-9.5</v>
      </c>
      <c r="J93" s="12">
        <v>13.01</v>
      </c>
      <c r="K93" s="41" t="s">
        <v>736</v>
      </c>
      <c r="L93" s="9" t="str">
        <f t="shared" si="14"/>
        <v>Yes</v>
      </c>
    </row>
    <row r="94" spans="1:12" x14ac:dyDescent="0.25">
      <c r="A94" s="42" t="s">
        <v>607</v>
      </c>
      <c r="B94" s="33" t="s">
        <v>213</v>
      </c>
      <c r="C94" s="43">
        <v>12690282</v>
      </c>
      <c r="D94" s="11" t="str">
        <f t="shared" si="11"/>
        <v>N/A</v>
      </c>
      <c r="E94" s="43">
        <v>12985628</v>
      </c>
      <c r="F94" s="11" t="str">
        <f t="shared" si="12"/>
        <v>N/A</v>
      </c>
      <c r="G94" s="43">
        <v>12057322</v>
      </c>
      <c r="H94" s="11" t="str">
        <f t="shared" si="13"/>
        <v>N/A</v>
      </c>
      <c r="I94" s="12">
        <v>2.327</v>
      </c>
      <c r="J94" s="12">
        <v>-7.15</v>
      </c>
      <c r="K94" s="41" t="s">
        <v>736</v>
      </c>
      <c r="L94" s="9" t="str">
        <f t="shared" si="14"/>
        <v>Yes</v>
      </c>
    </row>
    <row r="95" spans="1:12" x14ac:dyDescent="0.25">
      <c r="A95" s="42" t="s">
        <v>608</v>
      </c>
      <c r="B95" s="33" t="s">
        <v>213</v>
      </c>
      <c r="C95" s="34">
        <v>63459</v>
      </c>
      <c r="D95" s="11" t="str">
        <f t="shared" si="11"/>
        <v>N/A</v>
      </c>
      <c r="E95" s="34">
        <v>62847</v>
      </c>
      <c r="F95" s="11" t="str">
        <f t="shared" si="12"/>
        <v>N/A</v>
      </c>
      <c r="G95" s="34">
        <v>58327</v>
      </c>
      <c r="H95" s="11" t="str">
        <f t="shared" si="13"/>
        <v>N/A</v>
      </c>
      <c r="I95" s="12">
        <v>-0.96399999999999997</v>
      </c>
      <c r="J95" s="12">
        <v>-7.19</v>
      </c>
      <c r="K95" s="41" t="s">
        <v>736</v>
      </c>
      <c r="L95" s="9" t="str">
        <f t="shared" si="14"/>
        <v>Yes</v>
      </c>
    </row>
    <row r="96" spans="1:12" x14ac:dyDescent="0.25">
      <c r="A96" s="42" t="s">
        <v>1430</v>
      </c>
      <c r="B96" s="33" t="s">
        <v>213</v>
      </c>
      <c r="C96" s="43">
        <v>199.97607904</v>
      </c>
      <c r="D96" s="11" t="str">
        <f t="shared" si="11"/>
        <v>N/A</v>
      </c>
      <c r="E96" s="43">
        <v>206.62287778000001</v>
      </c>
      <c r="F96" s="11" t="str">
        <f t="shared" si="12"/>
        <v>N/A</v>
      </c>
      <c r="G96" s="43">
        <v>206.71939239</v>
      </c>
      <c r="H96" s="11" t="str">
        <f t="shared" si="13"/>
        <v>N/A</v>
      </c>
      <c r="I96" s="12">
        <v>3.3239999999999998</v>
      </c>
      <c r="J96" s="12">
        <v>4.6699999999999998E-2</v>
      </c>
      <c r="K96" s="41" t="s">
        <v>736</v>
      </c>
      <c r="L96" s="9" t="str">
        <f t="shared" si="14"/>
        <v>Yes</v>
      </c>
    </row>
    <row r="97" spans="1:12" ht="25" x14ac:dyDescent="0.25">
      <c r="A97" s="42" t="s">
        <v>609</v>
      </c>
      <c r="B97" s="33" t="s">
        <v>213</v>
      </c>
      <c r="C97" s="43">
        <v>436648</v>
      </c>
      <c r="D97" s="11" t="str">
        <f t="shared" si="11"/>
        <v>N/A</v>
      </c>
      <c r="E97" s="43">
        <v>369648</v>
      </c>
      <c r="F97" s="11" t="str">
        <f t="shared" si="12"/>
        <v>N/A</v>
      </c>
      <c r="G97" s="43">
        <v>368430</v>
      </c>
      <c r="H97" s="11" t="str">
        <f t="shared" si="13"/>
        <v>N/A</v>
      </c>
      <c r="I97" s="12">
        <v>-15.3</v>
      </c>
      <c r="J97" s="12">
        <v>-0.33</v>
      </c>
      <c r="K97" s="41" t="s">
        <v>736</v>
      </c>
      <c r="L97" s="9" t="str">
        <f t="shared" si="14"/>
        <v>Yes</v>
      </c>
    </row>
    <row r="98" spans="1:12" x14ac:dyDescent="0.25">
      <c r="A98" s="42" t="s">
        <v>610</v>
      </c>
      <c r="B98" s="33" t="s">
        <v>213</v>
      </c>
      <c r="C98" s="34">
        <v>7778</v>
      </c>
      <c r="D98" s="11" t="str">
        <f t="shared" si="11"/>
        <v>N/A</v>
      </c>
      <c r="E98" s="34">
        <v>8266</v>
      </c>
      <c r="F98" s="11" t="str">
        <f t="shared" si="12"/>
        <v>N/A</v>
      </c>
      <c r="G98" s="34">
        <v>9017</v>
      </c>
      <c r="H98" s="11" t="str">
        <f t="shared" si="13"/>
        <v>N/A</v>
      </c>
      <c r="I98" s="12">
        <v>6.274</v>
      </c>
      <c r="J98" s="12">
        <v>9.0850000000000009</v>
      </c>
      <c r="K98" s="41" t="s">
        <v>736</v>
      </c>
      <c r="L98" s="9" t="str">
        <f t="shared" si="14"/>
        <v>Yes</v>
      </c>
    </row>
    <row r="99" spans="1:12" ht="25" x14ac:dyDescent="0.25">
      <c r="A99" s="42" t="s">
        <v>1431</v>
      </c>
      <c r="B99" s="33" t="s">
        <v>213</v>
      </c>
      <c r="C99" s="43">
        <v>56.138853175999998</v>
      </c>
      <c r="D99" s="11" t="str">
        <f t="shared" si="11"/>
        <v>N/A</v>
      </c>
      <c r="E99" s="43">
        <v>44.719090248999997</v>
      </c>
      <c r="F99" s="11" t="str">
        <f t="shared" si="12"/>
        <v>N/A</v>
      </c>
      <c r="G99" s="43">
        <v>40.859487633999997</v>
      </c>
      <c r="H99" s="11" t="str">
        <f t="shared" si="13"/>
        <v>N/A</v>
      </c>
      <c r="I99" s="12">
        <v>-20.3</v>
      </c>
      <c r="J99" s="12">
        <v>-8.6300000000000008</v>
      </c>
      <c r="K99" s="41" t="s">
        <v>736</v>
      </c>
      <c r="L99" s="9" t="str">
        <f t="shared" si="14"/>
        <v>Yes</v>
      </c>
    </row>
    <row r="100" spans="1:12" ht="25" x14ac:dyDescent="0.25">
      <c r="A100" s="42" t="s">
        <v>611</v>
      </c>
      <c r="B100" s="33" t="s">
        <v>213</v>
      </c>
      <c r="C100" s="43">
        <v>61197716</v>
      </c>
      <c r="D100" s="11" t="str">
        <f t="shared" si="11"/>
        <v>N/A</v>
      </c>
      <c r="E100" s="43">
        <v>51449578</v>
      </c>
      <c r="F100" s="11" t="str">
        <f t="shared" si="12"/>
        <v>N/A</v>
      </c>
      <c r="G100" s="43">
        <v>37690932</v>
      </c>
      <c r="H100" s="11" t="str">
        <f t="shared" si="13"/>
        <v>N/A</v>
      </c>
      <c r="I100" s="12">
        <v>-15.9</v>
      </c>
      <c r="J100" s="12">
        <v>-26.7</v>
      </c>
      <c r="K100" s="41" t="s">
        <v>736</v>
      </c>
      <c r="L100" s="9" t="str">
        <f t="shared" si="14"/>
        <v>Yes</v>
      </c>
    </row>
    <row r="101" spans="1:12" x14ac:dyDescent="0.25">
      <c r="A101" s="42" t="s">
        <v>612</v>
      </c>
      <c r="B101" s="33" t="s">
        <v>213</v>
      </c>
      <c r="C101" s="34">
        <v>91570</v>
      </c>
      <c r="D101" s="11" t="str">
        <f t="shared" si="11"/>
        <v>N/A</v>
      </c>
      <c r="E101" s="34">
        <v>82202</v>
      </c>
      <c r="F101" s="11" t="str">
        <f t="shared" si="12"/>
        <v>N/A</v>
      </c>
      <c r="G101" s="34">
        <v>68242</v>
      </c>
      <c r="H101" s="11" t="str">
        <f t="shared" si="13"/>
        <v>N/A</v>
      </c>
      <c r="I101" s="12">
        <v>-10.199999999999999</v>
      </c>
      <c r="J101" s="12">
        <v>-17</v>
      </c>
      <c r="K101" s="41" t="s">
        <v>736</v>
      </c>
      <c r="L101" s="9" t="str">
        <f t="shared" si="14"/>
        <v>Yes</v>
      </c>
    </row>
    <row r="102" spans="1:12" x14ac:dyDescent="0.25">
      <c r="A102" s="42" t="s">
        <v>1432</v>
      </c>
      <c r="B102" s="33" t="s">
        <v>213</v>
      </c>
      <c r="C102" s="43">
        <v>668.31621710000002</v>
      </c>
      <c r="D102" s="11" t="str">
        <f t="shared" si="11"/>
        <v>N/A</v>
      </c>
      <c r="E102" s="43">
        <v>625.89204642000004</v>
      </c>
      <c r="F102" s="11" t="str">
        <f t="shared" si="12"/>
        <v>N/A</v>
      </c>
      <c r="G102" s="43">
        <v>552.31282787999999</v>
      </c>
      <c r="H102" s="11" t="str">
        <f t="shared" si="13"/>
        <v>N/A</v>
      </c>
      <c r="I102" s="12">
        <v>-6.35</v>
      </c>
      <c r="J102" s="12">
        <v>-11.8</v>
      </c>
      <c r="K102" s="41" t="s">
        <v>736</v>
      </c>
      <c r="L102" s="9" t="str">
        <f t="shared" si="14"/>
        <v>Yes</v>
      </c>
    </row>
    <row r="103" spans="1:12" x14ac:dyDescent="0.25">
      <c r="A103" s="42" t="s">
        <v>613</v>
      </c>
      <c r="B103" s="33" t="s">
        <v>213</v>
      </c>
      <c r="C103" s="43">
        <v>6182794</v>
      </c>
      <c r="D103" s="11" t="str">
        <f t="shared" si="11"/>
        <v>N/A</v>
      </c>
      <c r="E103" s="43">
        <v>5805024</v>
      </c>
      <c r="F103" s="11" t="str">
        <f t="shared" si="12"/>
        <v>N/A</v>
      </c>
      <c r="G103" s="43">
        <v>4954854</v>
      </c>
      <c r="H103" s="11" t="str">
        <f t="shared" si="13"/>
        <v>N/A</v>
      </c>
      <c r="I103" s="12">
        <v>-6.11</v>
      </c>
      <c r="J103" s="12">
        <v>-14.6</v>
      </c>
      <c r="K103" s="41" t="s">
        <v>736</v>
      </c>
      <c r="L103" s="9" t="str">
        <f t="shared" si="14"/>
        <v>Yes</v>
      </c>
    </row>
    <row r="104" spans="1:12" x14ac:dyDescent="0.25">
      <c r="A104" s="42" t="s">
        <v>614</v>
      </c>
      <c r="B104" s="33" t="s">
        <v>213</v>
      </c>
      <c r="C104" s="34">
        <v>59827</v>
      </c>
      <c r="D104" s="11" t="str">
        <f t="shared" si="11"/>
        <v>N/A</v>
      </c>
      <c r="E104" s="34">
        <v>55708</v>
      </c>
      <c r="F104" s="11" t="str">
        <f t="shared" si="12"/>
        <v>N/A</v>
      </c>
      <c r="G104" s="34">
        <v>49980</v>
      </c>
      <c r="H104" s="11" t="str">
        <f t="shared" si="13"/>
        <v>N/A</v>
      </c>
      <c r="I104" s="12">
        <v>-6.88</v>
      </c>
      <c r="J104" s="12">
        <v>-10.3</v>
      </c>
      <c r="K104" s="41" t="s">
        <v>736</v>
      </c>
      <c r="L104" s="9" t="str">
        <f t="shared" si="14"/>
        <v>Yes</v>
      </c>
    </row>
    <row r="105" spans="1:12" x14ac:dyDescent="0.25">
      <c r="A105" s="42" t="s">
        <v>1433</v>
      </c>
      <c r="B105" s="33" t="s">
        <v>213</v>
      </c>
      <c r="C105" s="43">
        <v>103.34454343</v>
      </c>
      <c r="D105" s="11" t="str">
        <f t="shared" si="11"/>
        <v>N/A</v>
      </c>
      <c r="E105" s="43">
        <v>104.20449487</v>
      </c>
      <c r="F105" s="11" t="str">
        <f t="shared" si="12"/>
        <v>N/A</v>
      </c>
      <c r="G105" s="43">
        <v>99.136734693999998</v>
      </c>
      <c r="H105" s="11" t="str">
        <f t="shared" si="13"/>
        <v>N/A</v>
      </c>
      <c r="I105" s="12">
        <v>0.83209999999999995</v>
      </c>
      <c r="J105" s="12">
        <v>-4.8600000000000003</v>
      </c>
      <c r="K105" s="41" t="s">
        <v>736</v>
      </c>
      <c r="L105" s="9" t="str">
        <f t="shared" si="14"/>
        <v>Yes</v>
      </c>
    </row>
    <row r="106" spans="1:12" ht="25" x14ac:dyDescent="0.25">
      <c r="A106" s="42" t="s">
        <v>615</v>
      </c>
      <c r="B106" s="33" t="s">
        <v>213</v>
      </c>
      <c r="C106" s="43">
        <v>2272788</v>
      </c>
      <c r="D106" s="11" t="str">
        <f t="shared" si="11"/>
        <v>N/A</v>
      </c>
      <c r="E106" s="43">
        <v>1958288</v>
      </c>
      <c r="F106" s="11" t="str">
        <f t="shared" si="12"/>
        <v>N/A</v>
      </c>
      <c r="G106" s="43">
        <v>1339916</v>
      </c>
      <c r="H106" s="11" t="str">
        <f t="shared" si="13"/>
        <v>N/A</v>
      </c>
      <c r="I106" s="12">
        <v>-13.8</v>
      </c>
      <c r="J106" s="12">
        <v>-31.6</v>
      </c>
      <c r="K106" s="41" t="s">
        <v>736</v>
      </c>
      <c r="L106" s="9" t="str">
        <f t="shared" si="14"/>
        <v>No</v>
      </c>
    </row>
    <row r="107" spans="1:12" x14ac:dyDescent="0.25">
      <c r="A107" s="42" t="s">
        <v>616</v>
      </c>
      <c r="B107" s="33" t="s">
        <v>213</v>
      </c>
      <c r="C107" s="34">
        <v>2978</v>
      </c>
      <c r="D107" s="11" t="str">
        <f t="shared" si="11"/>
        <v>N/A</v>
      </c>
      <c r="E107" s="34">
        <v>2523</v>
      </c>
      <c r="F107" s="11" t="str">
        <f t="shared" si="12"/>
        <v>N/A</v>
      </c>
      <c r="G107" s="34">
        <v>1604</v>
      </c>
      <c r="H107" s="11" t="str">
        <f t="shared" si="13"/>
        <v>N/A</v>
      </c>
      <c r="I107" s="12">
        <v>-15.3</v>
      </c>
      <c r="J107" s="12">
        <v>-36.4</v>
      </c>
      <c r="K107" s="41" t="s">
        <v>736</v>
      </c>
      <c r="L107" s="9" t="str">
        <f t="shared" si="14"/>
        <v>No</v>
      </c>
    </row>
    <row r="108" spans="1:12" x14ac:dyDescent="0.25">
      <c r="A108" s="42" t="s">
        <v>1434</v>
      </c>
      <c r="B108" s="33" t="s">
        <v>213</v>
      </c>
      <c r="C108" s="43">
        <v>763.19274681000002</v>
      </c>
      <c r="D108" s="11" t="str">
        <f t="shared" si="11"/>
        <v>N/A</v>
      </c>
      <c r="E108" s="43">
        <v>776.17439555999999</v>
      </c>
      <c r="F108" s="11" t="str">
        <f t="shared" si="12"/>
        <v>N/A</v>
      </c>
      <c r="G108" s="43">
        <v>835.35910223999997</v>
      </c>
      <c r="H108" s="11" t="str">
        <f t="shared" si="13"/>
        <v>N/A</v>
      </c>
      <c r="I108" s="12">
        <v>1.7010000000000001</v>
      </c>
      <c r="J108" s="12">
        <v>7.625</v>
      </c>
      <c r="K108" s="41" t="s">
        <v>736</v>
      </c>
      <c r="L108" s="9" t="str">
        <f t="shared" si="14"/>
        <v>Yes</v>
      </c>
    </row>
    <row r="109" spans="1:12" x14ac:dyDescent="0.25">
      <c r="A109" s="42" t="s">
        <v>617</v>
      </c>
      <c r="B109" s="33" t="s">
        <v>213</v>
      </c>
      <c r="C109" s="43">
        <v>35701700</v>
      </c>
      <c r="D109" s="11" t="str">
        <f t="shared" si="11"/>
        <v>N/A</v>
      </c>
      <c r="E109" s="43">
        <v>31409082</v>
      </c>
      <c r="F109" s="11" t="str">
        <f t="shared" si="12"/>
        <v>N/A</v>
      </c>
      <c r="G109" s="43">
        <v>25559566</v>
      </c>
      <c r="H109" s="11" t="str">
        <f t="shared" si="13"/>
        <v>N/A</v>
      </c>
      <c r="I109" s="12">
        <v>-12</v>
      </c>
      <c r="J109" s="12">
        <v>-18.600000000000001</v>
      </c>
      <c r="K109" s="41" t="s">
        <v>736</v>
      </c>
      <c r="L109" s="9" t="str">
        <f t="shared" si="14"/>
        <v>Yes</v>
      </c>
    </row>
    <row r="110" spans="1:12" x14ac:dyDescent="0.25">
      <c r="A110" s="42" t="s">
        <v>618</v>
      </c>
      <c r="B110" s="33" t="s">
        <v>213</v>
      </c>
      <c r="C110" s="34">
        <v>153886</v>
      </c>
      <c r="D110" s="11" t="str">
        <f t="shared" si="11"/>
        <v>N/A</v>
      </c>
      <c r="E110" s="34">
        <v>148026</v>
      </c>
      <c r="F110" s="11" t="str">
        <f t="shared" si="12"/>
        <v>N/A</v>
      </c>
      <c r="G110" s="34">
        <v>127264</v>
      </c>
      <c r="H110" s="11" t="str">
        <f t="shared" si="13"/>
        <v>N/A</v>
      </c>
      <c r="I110" s="12">
        <v>-3.81</v>
      </c>
      <c r="J110" s="12">
        <v>-14</v>
      </c>
      <c r="K110" s="41" t="s">
        <v>736</v>
      </c>
      <c r="L110" s="9" t="str">
        <f t="shared" si="14"/>
        <v>Yes</v>
      </c>
    </row>
    <row r="111" spans="1:12" x14ac:dyDescent="0.25">
      <c r="A111" s="42" t="s">
        <v>1435</v>
      </c>
      <c r="B111" s="33" t="s">
        <v>213</v>
      </c>
      <c r="C111" s="43">
        <v>232.00096174999999</v>
      </c>
      <c r="D111" s="11" t="str">
        <f t="shared" si="11"/>
        <v>N/A</v>
      </c>
      <c r="E111" s="43">
        <v>212.18625105999999</v>
      </c>
      <c r="F111" s="11" t="str">
        <f t="shared" si="12"/>
        <v>N/A</v>
      </c>
      <c r="G111" s="43">
        <v>200.83893323999999</v>
      </c>
      <c r="H111" s="11" t="str">
        <f t="shared" si="13"/>
        <v>N/A</v>
      </c>
      <c r="I111" s="12">
        <v>-8.5399999999999991</v>
      </c>
      <c r="J111" s="12">
        <v>-5.35</v>
      </c>
      <c r="K111" s="41" t="s">
        <v>736</v>
      </c>
      <c r="L111" s="9" t="str">
        <f t="shared" si="14"/>
        <v>Yes</v>
      </c>
    </row>
    <row r="112" spans="1:12" x14ac:dyDescent="0.25">
      <c r="A112" s="42" t="s">
        <v>619</v>
      </c>
      <c r="B112" s="33" t="s">
        <v>213</v>
      </c>
      <c r="C112" s="43">
        <v>216015560</v>
      </c>
      <c r="D112" s="11" t="str">
        <f t="shared" si="11"/>
        <v>N/A</v>
      </c>
      <c r="E112" s="43">
        <v>187308681</v>
      </c>
      <c r="F112" s="11" t="str">
        <f t="shared" si="12"/>
        <v>N/A</v>
      </c>
      <c r="G112" s="43">
        <v>116987085</v>
      </c>
      <c r="H112" s="11" t="str">
        <f t="shared" si="13"/>
        <v>N/A</v>
      </c>
      <c r="I112" s="12">
        <v>-13.3</v>
      </c>
      <c r="J112" s="12">
        <v>-37.5</v>
      </c>
      <c r="K112" s="41" t="s">
        <v>736</v>
      </c>
      <c r="L112" s="9" t="str">
        <f t="shared" si="14"/>
        <v>No</v>
      </c>
    </row>
    <row r="113" spans="1:12" x14ac:dyDescent="0.25">
      <c r="A113" s="42" t="s">
        <v>620</v>
      </c>
      <c r="B113" s="33" t="s">
        <v>213</v>
      </c>
      <c r="C113" s="34">
        <v>243878</v>
      </c>
      <c r="D113" s="11" t="str">
        <f t="shared" si="11"/>
        <v>N/A</v>
      </c>
      <c r="E113" s="34">
        <v>241537</v>
      </c>
      <c r="F113" s="11" t="str">
        <f t="shared" si="12"/>
        <v>N/A</v>
      </c>
      <c r="G113" s="34">
        <v>197585</v>
      </c>
      <c r="H113" s="11" t="str">
        <f t="shared" si="13"/>
        <v>N/A</v>
      </c>
      <c r="I113" s="12">
        <v>-0.96</v>
      </c>
      <c r="J113" s="12">
        <v>-18.2</v>
      </c>
      <c r="K113" s="41" t="s">
        <v>736</v>
      </c>
      <c r="L113" s="9" t="str">
        <f t="shared" si="14"/>
        <v>Yes</v>
      </c>
    </row>
    <row r="114" spans="1:12" x14ac:dyDescent="0.25">
      <c r="A114" s="42" t="s">
        <v>1436</v>
      </c>
      <c r="B114" s="33" t="s">
        <v>213</v>
      </c>
      <c r="C114" s="43">
        <v>885.75254841000003</v>
      </c>
      <c r="D114" s="11" t="str">
        <f t="shared" si="11"/>
        <v>N/A</v>
      </c>
      <c r="E114" s="43">
        <v>775.48649275000002</v>
      </c>
      <c r="F114" s="11" t="str">
        <f t="shared" si="12"/>
        <v>N/A</v>
      </c>
      <c r="G114" s="43">
        <v>592.08484955999995</v>
      </c>
      <c r="H114" s="11" t="str">
        <f t="shared" si="13"/>
        <v>N/A</v>
      </c>
      <c r="I114" s="12">
        <v>-12.4</v>
      </c>
      <c r="J114" s="12">
        <v>-23.6</v>
      </c>
      <c r="K114" s="41" t="s">
        <v>736</v>
      </c>
      <c r="L114" s="9" t="str">
        <f t="shared" si="14"/>
        <v>Yes</v>
      </c>
    </row>
    <row r="115" spans="1:12" ht="25" x14ac:dyDescent="0.25">
      <c r="A115" s="42" t="s">
        <v>621</v>
      </c>
      <c r="B115" s="33" t="s">
        <v>213</v>
      </c>
      <c r="C115" s="43">
        <v>62513964</v>
      </c>
      <c r="D115" s="11" t="str">
        <f t="shared" si="11"/>
        <v>N/A</v>
      </c>
      <c r="E115" s="43">
        <v>49187314</v>
      </c>
      <c r="F115" s="11" t="str">
        <f t="shared" si="12"/>
        <v>N/A</v>
      </c>
      <c r="G115" s="43">
        <v>27787720</v>
      </c>
      <c r="H115" s="11" t="str">
        <f t="shared" si="13"/>
        <v>N/A</v>
      </c>
      <c r="I115" s="12">
        <v>-21.3</v>
      </c>
      <c r="J115" s="12">
        <v>-43.5</v>
      </c>
      <c r="K115" s="41" t="s">
        <v>736</v>
      </c>
      <c r="L115" s="9" t="str">
        <f t="shared" si="14"/>
        <v>No</v>
      </c>
    </row>
    <row r="116" spans="1:12" x14ac:dyDescent="0.25">
      <c r="A116" s="44" t="s">
        <v>622</v>
      </c>
      <c r="B116" s="34" t="s">
        <v>213</v>
      </c>
      <c r="C116" s="34">
        <v>32201</v>
      </c>
      <c r="D116" s="11" t="str">
        <f t="shared" si="11"/>
        <v>N/A</v>
      </c>
      <c r="E116" s="34">
        <v>31235</v>
      </c>
      <c r="F116" s="11" t="str">
        <f t="shared" si="12"/>
        <v>N/A</v>
      </c>
      <c r="G116" s="34">
        <v>23664</v>
      </c>
      <c r="H116" s="11" t="str">
        <f t="shared" si="13"/>
        <v>N/A</v>
      </c>
      <c r="I116" s="12">
        <v>-3</v>
      </c>
      <c r="J116" s="12">
        <v>-24.2</v>
      </c>
      <c r="K116" s="1" t="s">
        <v>736</v>
      </c>
      <c r="L116" s="9" t="str">
        <f t="shared" si="14"/>
        <v>Yes</v>
      </c>
    </row>
    <row r="117" spans="1:12" x14ac:dyDescent="0.25">
      <c r="A117" s="42" t="s">
        <v>1437</v>
      </c>
      <c r="B117" s="33" t="s">
        <v>213</v>
      </c>
      <c r="C117" s="43">
        <v>1941.3671624999999</v>
      </c>
      <c r="D117" s="11" t="str">
        <f t="shared" si="11"/>
        <v>N/A</v>
      </c>
      <c r="E117" s="43">
        <v>1574.749928</v>
      </c>
      <c r="F117" s="11" t="str">
        <f t="shared" si="12"/>
        <v>N/A</v>
      </c>
      <c r="G117" s="43">
        <v>1174.2613252000001</v>
      </c>
      <c r="H117" s="11" t="str">
        <f t="shared" si="13"/>
        <v>N/A</v>
      </c>
      <c r="I117" s="12">
        <v>-18.899999999999999</v>
      </c>
      <c r="J117" s="12">
        <v>-25.4</v>
      </c>
      <c r="K117" s="41" t="s">
        <v>736</v>
      </c>
      <c r="L117" s="9" t="str">
        <f t="shared" si="14"/>
        <v>Yes</v>
      </c>
    </row>
    <row r="118" spans="1:12" ht="25" x14ac:dyDescent="0.25">
      <c r="A118" s="42" t="s">
        <v>623</v>
      </c>
      <c r="B118" s="33" t="s">
        <v>213</v>
      </c>
      <c r="C118" s="43">
        <v>23868580</v>
      </c>
      <c r="D118" s="11" t="str">
        <f t="shared" si="11"/>
        <v>N/A</v>
      </c>
      <c r="E118" s="43">
        <v>13621130</v>
      </c>
      <c r="F118" s="11" t="str">
        <f t="shared" si="12"/>
        <v>N/A</v>
      </c>
      <c r="G118" s="43">
        <v>7379404</v>
      </c>
      <c r="H118" s="11" t="str">
        <f t="shared" si="13"/>
        <v>N/A</v>
      </c>
      <c r="I118" s="12">
        <v>-42.9</v>
      </c>
      <c r="J118" s="12">
        <v>-45.8</v>
      </c>
      <c r="K118" s="41" t="s">
        <v>736</v>
      </c>
      <c r="L118" s="9" t="str">
        <f t="shared" si="14"/>
        <v>No</v>
      </c>
    </row>
    <row r="119" spans="1:12" x14ac:dyDescent="0.25">
      <c r="A119" s="42" t="s">
        <v>624</v>
      </c>
      <c r="B119" s="33" t="s">
        <v>213</v>
      </c>
      <c r="C119" s="34">
        <v>19431</v>
      </c>
      <c r="D119" s="11" t="str">
        <f t="shared" si="11"/>
        <v>N/A</v>
      </c>
      <c r="E119" s="34">
        <v>17272</v>
      </c>
      <c r="F119" s="11" t="str">
        <f t="shared" si="12"/>
        <v>N/A</v>
      </c>
      <c r="G119" s="34">
        <v>13029</v>
      </c>
      <c r="H119" s="11" t="str">
        <f t="shared" si="13"/>
        <v>N/A</v>
      </c>
      <c r="I119" s="12">
        <v>-11.1</v>
      </c>
      <c r="J119" s="12">
        <v>-24.6</v>
      </c>
      <c r="K119" s="41" t="s">
        <v>736</v>
      </c>
      <c r="L119" s="9" t="str">
        <f t="shared" si="14"/>
        <v>Yes</v>
      </c>
    </row>
    <row r="120" spans="1:12" x14ac:dyDescent="0.25">
      <c r="A120" s="42" t="s">
        <v>1438</v>
      </c>
      <c r="B120" s="33" t="s">
        <v>213</v>
      </c>
      <c r="C120" s="43">
        <v>1228.3763059</v>
      </c>
      <c r="D120" s="11" t="str">
        <f t="shared" si="11"/>
        <v>N/A</v>
      </c>
      <c r="E120" s="43">
        <v>788.6249421</v>
      </c>
      <c r="F120" s="11" t="str">
        <f t="shared" si="12"/>
        <v>N/A</v>
      </c>
      <c r="G120" s="43">
        <v>566.38299179000001</v>
      </c>
      <c r="H120" s="11" t="str">
        <f t="shared" si="13"/>
        <v>N/A</v>
      </c>
      <c r="I120" s="12">
        <v>-35.799999999999997</v>
      </c>
      <c r="J120" s="12">
        <v>-28.2</v>
      </c>
      <c r="K120" s="41" t="s">
        <v>736</v>
      </c>
      <c r="L120" s="9" t="str">
        <f t="shared" si="14"/>
        <v>Yes</v>
      </c>
    </row>
    <row r="121" spans="1:12" ht="25" x14ac:dyDescent="0.25">
      <c r="A121" s="42" t="s">
        <v>625</v>
      </c>
      <c r="B121" s="33" t="s">
        <v>213</v>
      </c>
      <c r="C121" s="43">
        <v>271773965</v>
      </c>
      <c r="D121" s="11" t="str">
        <f t="shared" si="11"/>
        <v>N/A</v>
      </c>
      <c r="E121" s="43">
        <v>249720366</v>
      </c>
      <c r="F121" s="11" t="str">
        <f t="shared" si="12"/>
        <v>N/A</v>
      </c>
      <c r="G121" s="43">
        <v>216575105</v>
      </c>
      <c r="H121" s="11" t="str">
        <f t="shared" si="13"/>
        <v>N/A</v>
      </c>
      <c r="I121" s="12">
        <v>-8.11</v>
      </c>
      <c r="J121" s="12">
        <v>-13.3</v>
      </c>
      <c r="K121" s="41" t="s">
        <v>736</v>
      </c>
      <c r="L121" s="9" t="str">
        <f t="shared" si="14"/>
        <v>Yes</v>
      </c>
    </row>
    <row r="122" spans="1:12" x14ac:dyDescent="0.25">
      <c r="A122" s="42" t="s">
        <v>626</v>
      </c>
      <c r="B122" s="33" t="s">
        <v>213</v>
      </c>
      <c r="C122" s="34">
        <v>53873</v>
      </c>
      <c r="D122" s="11" t="str">
        <f t="shared" si="11"/>
        <v>N/A</v>
      </c>
      <c r="E122" s="34">
        <v>49597</v>
      </c>
      <c r="F122" s="11" t="str">
        <f t="shared" si="12"/>
        <v>N/A</v>
      </c>
      <c r="G122" s="34">
        <v>44930</v>
      </c>
      <c r="H122" s="11" t="str">
        <f t="shared" si="13"/>
        <v>N/A</v>
      </c>
      <c r="I122" s="12">
        <v>-7.94</v>
      </c>
      <c r="J122" s="12">
        <v>-9.41</v>
      </c>
      <c r="K122" s="41" t="s">
        <v>736</v>
      </c>
      <c r="L122" s="9" t="str">
        <f t="shared" si="14"/>
        <v>Yes</v>
      </c>
    </row>
    <row r="123" spans="1:12" ht="25" x14ac:dyDescent="0.25">
      <c r="A123" s="42" t="s">
        <v>1439</v>
      </c>
      <c r="B123" s="33" t="s">
        <v>213</v>
      </c>
      <c r="C123" s="43">
        <v>5044.7156274999998</v>
      </c>
      <c r="D123" s="11" t="str">
        <f t="shared" si="11"/>
        <v>N/A</v>
      </c>
      <c r="E123" s="43">
        <v>5034.9893339999999</v>
      </c>
      <c r="F123" s="11" t="str">
        <f t="shared" si="12"/>
        <v>N/A</v>
      </c>
      <c r="G123" s="43">
        <v>4820.2783218000004</v>
      </c>
      <c r="H123" s="11" t="str">
        <f t="shared" si="13"/>
        <v>N/A</v>
      </c>
      <c r="I123" s="12">
        <v>-0.193</v>
      </c>
      <c r="J123" s="12">
        <v>-4.26</v>
      </c>
      <c r="K123" s="41" t="s">
        <v>736</v>
      </c>
      <c r="L123" s="9" t="str">
        <f t="shared" si="14"/>
        <v>Yes</v>
      </c>
    </row>
    <row r="124" spans="1:12" ht="25" x14ac:dyDescent="0.25">
      <c r="A124" s="42" t="s">
        <v>627</v>
      </c>
      <c r="B124" s="33" t="s">
        <v>213</v>
      </c>
      <c r="C124" s="43">
        <v>10124320</v>
      </c>
      <c r="D124" s="11" t="str">
        <f t="shared" si="11"/>
        <v>N/A</v>
      </c>
      <c r="E124" s="43">
        <v>11808360</v>
      </c>
      <c r="F124" s="11" t="str">
        <f t="shared" si="12"/>
        <v>N/A</v>
      </c>
      <c r="G124" s="43">
        <v>12573946</v>
      </c>
      <c r="H124" s="11" t="str">
        <f t="shared" si="13"/>
        <v>N/A</v>
      </c>
      <c r="I124" s="12">
        <v>16.63</v>
      </c>
      <c r="J124" s="12">
        <v>6.4829999999999997</v>
      </c>
      <c r="K124" s="41" t="s">
        <v>736</v>
      </c>
      <c r="L124" s="9" t="str">
        <f t="shared" si="14"/>
        <v>Yes</v>
      </c>
    </row>
    <row r="125" spans="1:12" x14ac:dyDescent="0.25">
      <c r="A125" s="42" t="s">
        <v>628</v>
      </c>
      <c r="B125" s="33" t="s">
        <v>213</v>
      </c>
      <c r="C125" s="34">
        <v>34944</v>
      </c>
      <c r="D125" s="11" t="str">
        <f t="shared" si="11"/>
        <v>N/A</v>
      </c>
      <c r="E125" s="34">
        <v>36994</v>
      </c>
      <c r="F125" s="11" t="str">
        <f t="shared" si="12"/>
        <v>N/A</v>
      </c>
      <c r="G125" s="34">
        <v>37272</v>
      </c>
      <c r="H125" s="11" t="str">
        <f t="shared" si="13"/>
        <v>N/A</v>
      </c>
      <c r="I125" s="12">
        <v>5.867</v>
      </c>
      <c r="J125" s="12">
        <v>0.75149999999999995</v>
      </c>
      <c r="K125" s="41" t="s">
        <v>736</v>
      </c>
      <c r="L125" s="9" t="str">
        <f t="shared" si="14"/>
        <v>Yes</v>
      </c>
    </row>
    <row r="126" spans="1:12" ht="25" x14ac:dyDescent="0.25">
      <c r="A126" s="42" t="s">
        <v>1440</v>
      </c>
      <c r="B126" s="33" t="s">
        <v>213</v>
      </c>
      <c r="C126" s="43">
        <v>289.72985347999997</v>
      </c>
      <c r="D126" s="11" t="str">
        <f t="shared" si="11"/>
        <v>N/A</v>
      </c>
      <c r="E126" s="43">
        <v>319.19662648000002</v>
      </c>
      <c r="F126" s="11" t="str">
        <f t="shared" si="12"/>
        <v>N/A</v>
      </c>
      <c r="G126" s="43">
        <v>337.35635329000002</v>
      </c>
      <c r="H126" s="11" t="str">
        <f t="shared" si="13"/>
        <v>N/A</v>
      </c>
      <c r="I126" s="12">
        <v>10.17</v>
      </c>
      <c r="J126" s="12">
        <v>5.6890000000000001</v>
      </c>
      <c r="K126" s="41" t="s">
        <v>736</v>
      </c>
      <c r="L126" s="9" t="str">
        <f t="shared" si="14"/>
        <v>Yes</v>
      </c>
    </row>
    <row r="127" spans="1:12" ht="25" x14ac:dyDescent="0.25">
      <c r="A127" s="42" t="s">
        <v>629</v>
      </c>
      <c r="B127" s="33" t="s">
        <v>213</v>
      </c>
      <c r="C127" s="43">
        <v>370028</v>
      </c>
      <c r="D127" s="11" t="str">
        <f t="shared" si="11"/>
        <v>N/A</v>
      </c>
      <c r="E127" s="43">
        <v>394340</v>
      </c>
      <c r="F127" s="11" t="str">
        <f t="shared" si="12"/>
        <v>N/A</v>
      </c>
      <c r="G127" s="43">
        <v>323420</v>
      </c>
      <c r="H127" s="11" t="str">
        <f t="shared" si="13"/>
        <v>N/A</v>
      </c>
      <c r="I127" s="12">
        <v>6.57</v>
      </c>
      <c r="J127" s="12">
        <v>-18</v>
      </c>
      <c r="K127" s="41" t="s">
        <v>736</v>
      </c>
      <c r="L127" s="9" t="str">
        <f t="shared" si="14"/>
        <v>Yes</v>
      </c>
    </row>
    <row r="128" spans="1:12" x14ac:dyDescent="0.25">
      <c r="A128" s="42" t="s">
        <v>630</v>
      </c>
      <c r="B128" s="33" t="s">
        <v>213</v>
      </c>
      <c r="C128" s="34">
        <v>3908</v>
      </c>
      <c r="D128" s="11" t="str">
        <f t="shared" si="11"/>
        <v>N/A</v>
      </c>
      <c r="E128" s="34">
        <v>4163</v>
      </c>
      <c r="F128" s="11" t="str">
        <f t="shared" si="12"/>
        <v>N/A</v>
      </c>
      <c r="G128" s="34">
        <v>3435</v>
      </c>
      <c r="H128" s="11" t="str">
        <f t="shared" si="13"/>
        <v>N/A</v>
      </c>
      <c r="I128" s="12">
        <v>6.5250000000000004</v>
      </c>
      <c r="J128" s="12">
        <v>-17.5</v>
      </c>
      <c r="K128" s="41" t="s">
        <v>736</v>
      </c>
      <c r="L128" s="9" t="str">
        <f t="shared" si="14"/>
        <v>Yes</v>
      </c>
    </row>
    <row r="129" spans="1:12" ht="25" x14ac:dyDescent="0.25">
      <c r="A129" s="42" t="s">
        <v>1441</v>
      </c>
      <c r="B129" s="33" t="s">
        <v>213</v>
      </c>
      <c r="C129" s="43">
        <v>94.684749232000001</v>
      </c>
      <c r="D129" s="11" t="str">
        <f t="shared" si="11"/>
        <v>N/A</v>
      </c>
      <c r="E129" s="43">
        <v>94.724957962999994</v>
      </c>
      <c r="F129" s="11" t="str">
        <f t="shared" si="12"/>
        <v>N/A</v>
      </c>
      <c r="G129" s="43">
        <v>94.154294031999996</v>
      </c>
      <c r="H129" s="11" t="str">
        <f t="shared" si="13"/>
        <v>N/A</v>
      </c>
      <c r="I129" s="12">
        <v>4.2500000000000003E-2</v>
      </c>
      <c r="J129" s="12">
        <v>-0.60199999999999998</v>
      </c>
      <c r="K129" s="41" t="s">
        <v>736</v>
      </c>
      <c r="L129" s="9" t="str">
        <f t="shared" si="14"/>
        <v>Yes</v>
      </c>
    </row>
    <row r="130" spans="1:12" ht="25" x14ac:dyDescent="0.25">
      <c r="A130" s="42" t="s">
        <v>631</v>
      </c>
      <c r="B130" s="33" t="s">
        <v>213</v>
      </c>
      <c r="C130" s="43">
        <v>30701866</v>
      </c>
      <c r="D130" s="11" t="str">
        <f t="shared" si="11"/>
        <v>N/A</v>
      </c>
      <c r="E130" s="43">
        <v>18292324</v>
      </c>
      <c r="F130" s="11" t="str">
        <f t="shared" si="12"/>
        <v>N/A</v>
      </c>
      <c r="G130" s="43">
        <v>4938830</v>
      </c>
      <c r="H130" s="11" t="str">
        <f t="shared" si="13"/>
        <v>N/A</v>
      </c>
      <c r="I130" s="12">
        <v>-40.4</v>
      </c>
      <c r="J130" s="12">
        <v>-73</v>
      </c>
      <c r="K130" s="41" t="s">
        <v>736</v>
      </c>
      <c r="L130" s="9" t="str">
        <f t="shared" si="14"/>
        <v>No</v>
      </c>
    </row>
    <row r="131" spans="1:12" x14ac:dyDescent="0.25">
      <c r="A131" s="42" t="s">
        <v>632</v>
      </c>
      <c r="B131" s="33" t="s">
        <v>213</v>
      </c>
      <c r="C131" s="34">
        <v>16999</v>
      </c>
      <c r="D131" s="11" t="str">
        <f t="shared" si="11"/>
        <v>N/A</v>
      </c>
      <c r="E131" s="34">
        <v>13980</v>
      </c>
      <c r="F131" s="11" t="str">
        <f t="shared" si="12"/>
        <v>N/A</v>
      </c>
      <c r="G131" s="34">
        <v>10135</v>
      </c>
      <c r="H131" s="11" t="str">
        <f t="shared" si="13"/>
        <v>N/A</v>
      </c>
      <c r="I131" s="12">
        <v>-17.8</v>
      </c>
      <c r="J131" s="12">
        <v>-27.5</v>
      </c>
      <c r="K131" s="41" t="s">
        <v>736</v>
      </c>
      <c r="L131" s="9" t="str">
        <f t="shared" si="14"/>
        <v>Yes</v>
      </c>
    </row>
    <row r="132" spans="1:12" ht="25" x14ac:dyDescent="0.25">
      <c r="A132" s="42" t="s">
        <v>1442</v>
      </c>
      <c r="B132" s="33" t="s">
        <v>213</v>
      </c>
      <c r="C132" s="43">
        <v>1806.0983587000001</v>
      </c>
      <c r="D132" s="11" t="str">
        <f t="shared" si="11"/>
        <v>N/A</v>
      </c>
      <c r="E132" s="43">
        <v>1308.4638054</v>
      </c>
      <c r="F132" s="11" t="str">
        <f t="shared" si="12"/>
        <v>N/A</v>
      </c>
      <c r="G132" s="43">
        <v>487.30439073000002</v>
      </c>
      <c r="H132" s="11" t="str">
        <f t="shared" si="13"/>
        <v>N/A</v>
      </c>
      <c r="I132" s="12">
        <v>-27.6</v>
      </c>
      <c r="J132" s="12">
        <v>-62.8</v>
      </c>
      <c r="K132" s="41" t="s">
        <v>736</v>
      </c>
      <c r="L132" s="9" t="str">
        <f t="shared" si="14"/>
        <v>No</v>
      </c>
    </row>
    <row r="133" spans="1:12" x14ac:dyDescent="0.25">
      <c r="A133" s="42" t="s">
        <v>633</v>
      </c>
      <c r="B133" s="33" t="s">
        <v>213</v>
      </c>
      <c r="C133" s="43">
        <v>101839232</v>
      </c>
      <c r="D133" s="11" t="str">
        <f t="shared" si="11"/>
        <v>N/A</v>
      </c>
      <c r="E133" s="43">
        <v>109280202</v>
      </c>
      <c r="F133" s="11" t="str">
        <f t="shared" si="12"/>
        <v>N/A</v>
      </c>
      <c r="G133" s="43">
        <v>106595514</v>
      </c>
      <c r="H133" s="11" t="str">
        <f t="shared" si="13"/>
        <v>N/A</v>
      </c>
      <c r="I133" s="12">
        <v>7.3070000000000004</v>
      </c>
      <c r="J133" s="12">
        <v>-2.46</v>
      </c>
      <c r="K133" s="41" t="s">
        <v>736</v>
      </c>
      <c r="L133" s="9" t="str">
        <f t="shared" si="14"/>
        <v>Yes</v>
      </c>
    </row>
    <row r="134" spans="1:12" x14ac:dyDescent="0.25">
      <c r="A134" s="42" t="s">
        <v>634</v>
      </c>
      <c r="B134" s="33" t="s">
        <v>213</v>
      </c>
      <c r="C134" s="34">
        <v>7242</v>
      </c>
      <c r="D134" s="11" t="str">
        <f t="shared" si="11"/>
        <v>N/A</v>
      </c>
      <c r="E134" s="34">
        <v>7183</v>
      </c>
      <c r="F134" s="11" t="str">
        <f t="shared" si="12"/>
        <v>N/A</v>
      </c>
      <c r="G134" s="34">
        <v>7006</v>
      </c>
      <c r="H134" s="11" t="str">
        <f t="shared" si="13"/>
        <v>N/A</v>
      </c>
      <c r="I134" s="12">
        <v>-0.81499999999999995</v>
      </c>
      <c r="J134" s="12">
        <v>-2.46</v>
      </c>
      <c r="K134" s="41" t="s">
        <v>736</v>
      </c>
      <c r="L134" s="9" t="str">
        <f t="shared" si="14"/>
        <v>Yes</v>
      </c>
    </row>
    <row r="135" spans="1:12" x14ac:dyDescent="0.25">
      <c r="A135" s="42" t="s">
        <v>1443</v>
      </c>
      <c r="B135" s="33" t="s">
        <v>213</v>
      </c>
      <c r="C135" s="43">
        <v>14062.307650000001</v>
      </c>
      <c r="D135" s="11" t="str">
        <f t="shared" si="11"/>
        <v>N/A</v>
      </c>
      <c r="E135" s="43">
        <v>15213.727134000001</v>
      </c>
      <c r="F135" s="11" t="str">
        <f t="shared" si="12"/>
        <v>N/A</v>
      </c>
      <c r="G135" s="43">
        <v>15214.889238</v>
      </c>
      <c r="H135" s="11" t="str">
        <f t="shared" si="13"/>
        <v>N/A</v>
      </c>
      <c r="I135" s="12">
        <v>8.1880000000000006</v>
      </c>
      <c r="J135" s="12">
        <v>7.6E-3</v>
      </c>
      <c r="K135" s="41" t="s">
        <v>736</v>
      </c>
      <c r="L135" s="9" t="str">
        <f t="shared" si="14"/>
        <v>Yes</v>
      </c>
    </row>
    <row r="136" spans="1:12" ht="25" x14ac:dyDescent="0.25">
      <c r="A136" s="42" t="s">
        <v>635</v>
      </c>
      <c r="B136" s="33" t="s">
        <v>213</v>
      </c>
      <c r="C136" s="43">
        <v>567756</v>
      </c>
      <c r="D136" s="11" t="str">
        <f t="shared" si="11"/>
        <v>N/A</v>
      </c>
      <c r="E136" s="43">
        <v>618730</v>
      </c>
      <c r="F136" s="11" t="str">
        <f t="shared" si="12"/>
        <v>N/A</v>
      </c>
      <c r="G136" s="43">
        <v>681126</v>
      </c>
      <c r="H136" s="11" t="str">
        <f t="shared" si="13"/>
        <v>N/A</v>
      </c>
      <c r="I136" s="12">
        <v>8.9779999999999998</v>
      </c>
      <c r="J136" s="12">
        <v>10.08</v>
      </c>
      <c r="K136" s="41" t="s">
        <v>736</v>
      </c>
      <c r="L136" s="9" t="str">
        <f>IF(J136="Div by 0", "N/A", IF(OR(J136="N/A",K136="N/A"),"N/A", IF(J136&gt;VALUE(MID(K136,1,2)), "No", IF(J136&lt;-1*VALUE(MID(K136,1,2)), "No", "Yes"))))</f>
        <v>Yes</v>
      </c>
    </row>
    <row r="137" spans="1:12" x14ac:dyDescent="0.25">
      <c r="A137" s="42" t="s">
        <v>636</v>
      </c>
      <c r="B137" s="33" t="s">
        <v>213</v>
      </c>
      <c r="C137" s="34">
        <v>9579</v>
      </c>
      <c r="D137" s="11" t="str">
        <f t="shared" si="11"/>
        <v>N/A</v>
      </c>
      <c r="E137" s="34">
        <v>9135</v>
      </c>
      <c r="F137" s="11" t="str">
        <f t="shared" si="12"/>
        <v>N/A</v>
      </c>
      <c r="G137" s="34">
        <v>8818</v>
      </c>
      <c r="H137" s="11" t="str">
        <f t="shared" si="13"/>
        <v>N/A</v>
      </c>
      <c r="I137" s="12">
        <v>-4.6399999999999997</v>
      </c>
      <c r="J137" s="12">
        <v>-3.47</v>
      </c>
      <c r="K137" s="41" t="s">
        <v>736</v>
      </c>
      <c r="L137" s="9" t="str">
        <f t="shared" ref="L137:L141" si="15">IF(J137="Div by 0", "N/A", IF(OR(J137="N/A",K137="N/A"),"N/A", IF(J137&gt;VALUE(MID(K137,1,2)), "No", IF(J137&lt;-1*VALUE(MID(K137,1,2)), "No", "Yes"))))</f>
        <v>Yes</v>
      </c>
    </row>
    <row r="138" spans="1:12" ht="25" x14ac:dyDescent="0.25">
      <c r="A138" s="42" t="s">
        <v>1444</v>
      </c>
      <c r="B138" s="33" t="s">
        <v>213</v>
      </c>
      <c r="C138" s="43">
        <v>59.270905104999997</v>
      </c>
      <c r="D138" s="11" t="str">
        <f t="shared" si="11"/>
        <v>N/A</v>
      </c>
      <c r="E138" s="43">
        <v>67.731800766000006</v>
      </c>
      <c r="F138" s="11" t="str">
        <f t="shared" si="12"/>
        <v>N/A</v>
      </c>
      <c r="G138" s="43">
        <v>77.242685416</v>
      </c>
      <c r="H138" s="11" t="str">
        <f t="shared" si="13"/>
        <v>N/A</v>
      </c>
      <c r="I138" s="12">
        <v>14.27</v>
      </c>
      <c r="J138" s="12">
        <v>14.04</v>
      </c>
      <c r="K138" s="41" t="s">
        <v>736</v>
      </c>
      <c r="L138" s="9" t="str">
        <f t="shared" si="15"/>
        <v>Yes</v>
      </c>
    </row>
    <row r="139" spans="1:12" ht="25" x14ac:dyDescent="0.25">
      <c r="A139" s="42" t="s">
        <v>637</v>
      </c>
      <c r="B139" s="33" t="s">
        <v>213</v>
      </c>
      <c r="C139" s="43">
        <v>45254590</v>
      </c>
      <c r="D139" s="11" t="str">
        <f t="shared" si="11"/>
        <v>N/A</v>
      </c>
      <c r="E139" s="43">
        <v>41586162</v>
      </c>
      <c r="F139" s="11" t="str">
        <f t="shared" si="12"/>
        <v>N/A</v>
      </c>
      <c r="G139" s="43">
        <v>37952866</v>
      </c>
      <c r="H139" s="11" t="str">
        <f t="shared" si="13"/>
        <v>N/A</v>
      </c>
      <c r="I139" s="12">
        <v>-8.11</v>
      </c>
      <c r="J139" s="12">
        <v>-8.74</v>
      </c>
      <c r="K139" s="41" t="s">
        <v>736</v>
      </c>
      <c r="L139" s="9" t="str">
        <f t="shared" si="15"/>
        <v>Yes</v>
      </c>
    </row>
    <row r="140" spans="1:12" x14ac:dyDescent="0.25">
      <c r="A140" s="42" t="s">
        <v>638</v>
      </c>
      <c r="B140" s="33" t="s">
        <v>213</v>
      </c>
      <c r="C140" s="34">
        <v>3156</v>
      </c>
      <c r="D140" s="11" t="str">
        <f t="shared" si="11"/>
        <v>N/A</v>
      </c>
      <c r="E140" s="34">
        <v>2815</v>
      </c>
      <c r="F140" s="11" t="str">
        <f t="shared" si="12"/>
        <v>N/A</v>
      </c>
      <c r="G140" s="34">
        <v>2245</v>
      </c>
      <c r="H140" s="11" t="str">
        <f t="shared" si="13"/>
        <v>N/A</v>
      </c>
      <c r="I140" s="12">
        <v>-10.8</v>
      </c>
      <c r="J140" s="12">
        <v>-20.2</v>
      </c>
      <c r="K140" s="41" t="s">
        <v>736</v>
      </c>
      <c r="L140" s="9" t="str">
        <f t="shared" si="15"/>
        <v>Yes</v>
      </c>
    </row>
    <row r="141" spans="1:12" ht="25" x14ac:dyDescent="0.25">
      <c r="A141" s="42" t="s">
        <v>1445</v>
      </c>
      <c r="B141" s="33" t="s">
        <v>213</v>
      </c>
      <c r="C141" s="43">
        <v>14339.223701000001</v>
      </c>
      <c r="D141" s="11" t="str">
        <f t="shared" si="11"/>
        <v>N/A</v>
      </c>
      <c r="E141" s="43">
        <v>14773.059325</v>
      </c>
      <c r="F141" s="11" t="str">
        <f t="shared" si="12"/>
        <v>N/A</v>
      </c>
      <c r="G141" s="43">
        <v>16905.508241</v>
      </c>
      <c r="H141" s="11" t="str">
        <f t="shared" si="13"/>
        <v>N/A</v>
      </c>
      <c r="I141" s="12">
        <v>3.0259999999999998</v>
      </c>
      <c r="J141" s="12">
        <v>14.43</v>
      </c>
      <c r="K141" s="41" t="s">
        <v>736</v>
      </c>
      <c r="L141" s="9" t="str">
        <f t="shared" si="15"/>
        <v>Yes</v>
      </c>
    </row>
    <row r="142" spans="1:12" ht="25" x14ac:dyDescent="0.25">
      <c r="A142" s="42" t="s">
        <v>639</v>
      </c>
      <c r="B142" s="33" t="s">
        <v>213</v>
      </c>
      <c r="C142" s="43">
        <v>59150738</v>
      </c>
      <c r="D142" s="11" t="str">
        <f t="shared" si="11"/>
        <v>N/A</v>
      </c>
      <c r="E142" s="43">
        <v>51377194</v>
      </c>
      <c r="F142" s="11" t="str">
        <f t="shared" si="12"/>
        <v>N/A</v>
      </c>
      <c r="G142" s="43">
        <v>37645222</v>
      </c>
      <c r="H142" s="11" t="str">
        <f t="shared" si="13"/>
        <v>N/A</v>
      </c>
      <c r="I142" s="12">
        <v>-13.1</v>
      </c>
      <c r="J142" s="12">
        <v>-26.7</v>
      </c>
      <c r="K142" s="41" t="s">
        <v>736</v>
      </c>
      <c r="L142" s="9" t="str">
        <f t="shared" ref="L142:L153" si="16">IF(J142="Div by 0", "N/A", IF(K142="N/A","N/A", IF(J142&gt;VALUE(MID(K142,1,2)), "No", IF(J142&lt;-1*VALUE(MID(K142,1,2)), "No", "Yes"))))</f>
        <v>Yes</v>
      </c>
    </row>
    <row r="143" spans="1:12" x14ac:dyDescent="0.25">
      <c r="A143" s="42" t="s">
        <v>640</v>
      </c>
      <c r="B143" s="33" t="s">
        <v>213</v>
      </c>
      <c r="C143" s="34">
        <v>103050</v>
      </c>
      <c r="D143" s="11" t="str">
        <f t="shared" si="11"/>
        <v>N/A</v>
      </c>
      <c r="E143" s="34">
        <v>100836</v>
      </c>
      <c r="F143" s="11" t="str">
        <f t="shared" si="12"/>
        <v>N/A</v>
      </c>
      <c r="G143" s="34">
        <v>100748</v>
      </c>
      <c r="H143" s="11" t="str">
        <f t="shared" si="13"/>
        <v>N/A</v>
      </c>
      <c r="I143" s="12">
        <v>-2.15</v>
      </c>
      <c r="J143" s="12">
        <v>-8.6999999999999994E-2</v>
      </c>
      <c r="K143" s="41" t="s">
        <v>736</v>
      </c>
      <c r="L143" s="9" t="str">
        <f t="shared" si="16"/>
        <v>Yes</v>
      </c>
    </row>
    <row r="144" spans="1:12" ht="25" x14ac:dyDescent="0.25">
      <c r="A144" s="42" t="s">
        <v>1446</v>
      </c>
      <c r="B144" s="33" t="s">
        <v>213</v>
      </c>
      <c r="C144" s="43">
        <v>574.00036875000001</v>
      </c>
      <c r="D144" s="11" t="str">
        <f t="shared" si="11"/>
        <v>N/A</v>
      </c>
      <c r="E144" s="43">
        <v>509.51241620000002</v>
      </c>
      <c r="F144" s="11" t="str">
        <f t="shared" si="12"/>
        <v>N/A</v>
      </c>
      <c r="G144" s="43">
        <v>373.65726367000002</v>
      </c>
      <c r="H144" s="11" t="str">
        <f t="shared" si="13"/>
        <v>N/A</v>
      </c>
      <c r="I144" s="12">
        <v>-11.2</v>
      </c>
      <c r="J144" s="12">
        <v>-26.7</v>
      </c>
      <c r="K144" s="41" t="s">
        <v>736</v>
      </c>
      <c r="L144" s="9" t="str">
        <f t="shared" si="16"/>
        <v>Yes</v>
      </c>
    </row>
    <row r="145" spans="1:12" ht="25" x14ac:dyDescent="0.25">
      <c r="A145" s="42" t="s">
        <v>641</v>
      </c>
      <c r="B145" s="33" t="s">
        <v>213</v>
      </c>
      <c r="C145" s="43">
        <v>13084330</v>
      </c>
      <c r="D145" s="11" t="str">
        <f t="shared" ref="D145:D153" si="17">IF($B145="N/A","N/A",IF(C145&gt;10,"No",IF(C145&lt;-10,"No","Yes")))</f>
        <v>N/A</v>
      </c>
      <c r="E145" s="43">
        <v>19416576</v>
      </c>
      <c r="F145" s="11" t="str">
        <f t="shared" ref="F145:F153" si="18">IF($B145="N/A","N/A",IF(E145&gt;10,"No",IF(E145&lt;-10,"No","Yes")))</f>
        <v>N/A</v>
      </c>
      <c r="G145" s="43">
        <v>15949692</v>
      </c>
      <c r="H145" s="11" t="str">
        <f t="shared" ref="H145:H153" si="19">IF($B145="N/A","N/A",IF(G145&gt;10,"No",IF(G145&lt;-10,"No","Yes")))</f>
        <v>N/A</v>
      </c>
      <c r="I145" s="12">
        <v>48.4</v>
      </c>
      <c r="J145" s="12">
        <v>-17.899999999999999</v>
      </c>
      <c r="K145" s="41" t="s">
        <v>736</v>
      </c>
      <c r="L145" s="9" t="str">
        <f t="shared" si="16"/>
        <v>Yes</v>
      </c>
    </row>
    <row r="146" spans="1:12" x14ac:dyDescent="0.25">
      <c r="A146" s="42" t="s">
        <v>642</v>
      </c>
      <c r="B146" s="33" t="s">
        <v>213</v>
      </c>
      <c r="C146" s="34">
        <v>1048</v>
      </c>
      <c r="D146" s="11" t="str">
        <f t="shared" si="17"/>
        <v>N/A</v>
      </c>
      <c r="E146" s="34">
        <v>1400</v>
      </c>
      <c r="F146" s="11" t="str">
        <f t="shared" si="18"/>
        <v>N/A</v>
      </c>
      <c r="G146" s="34">
        <v>1345</v>
      </c>
      <c r="H146" s="11" t="str">
        <f t="shared" si="19"/>
        <v>N/A</v>
      </c>
      <c r="I146" s="12">
        <v>33.590000000000003</v>
      </c>
      <c r="J146" s="12">
        <v>-3.93</v>
      </c>
      <c r="K146" s="41" t="s">
        <v>736</v>
      </c>
      <c r="L146" s="9" t="str">
        <f t="shared" si="16"/>
        <v>Yes</v>
      </c>
    </row>
    <row r="147" spans="1:12" ht="25" x14ac:dyDescent="0.25">
      <c r="A147" s="42" t="s">
        <v>1447</v>
      </c>
      <c r="B147" s="33" t="s">
        <v>213</v>
      </c>
      <c r="C147" s="43">
        <v>12485.047710000001</v>
      </c>
      <c r="D147" s="11" t="str">
        <f t="shared" si="17"/>
        <v>N/A</v>
      </c>
      <c r="E147" s="43">
        <v>13868.982857000001</v>
      </c>
      <c r="F147" s="11" t="str">
        <f t="shared" si="18"/>
        <v>N/A</v>
      </c>
      <c r="G147" s="43">
        <v>11858.507062999999</v>
      </c>
      <c r="H147" s="11" t="str">
        <f t="shared" si="19"/>
        <v>N/A</v>
      </c>
      <c r="I147" s="12">
        <v>11.08</v>
      </c>
      <c r="J147" s="12">
        <v>-14.5</v>
      </c>
      <c r="K147" s="41" t="s">
        <v>736</v>
      </c>
      <c r="L147" s="9" t="str">
        <f t="shared" si="16"/>
        <v>Yes</v>
      </c>
    </row>
    <row r="148" spans="1:12" ht="25" x14ac:dyDescent="0.25">
      <c r="A148" s="42" t="s">
        <v>643</v>
      </c>
      <c r="B148" s="33" t="s">
        <v>213</v>
      </c>
      <c r="C148" s="43">
        <v>47453962</v>
      </c>
      <c r="D148" s="11" t="str">
        <f t="shared" si="17"/>
        <v>N/A</v>
      </c>
      <c r="E148" s="43">
        <v>57752851</v>
      </c>
      <c r="F148" s="11" t="str">
        <f t="shared" si="18"/>
        <v>N/A</v>
      </c>
      <c r="G148" s="43">
        <v>65710437</v>
      </c>
      <c r="H148" s="11" t="str">
        <f t="shared" si="19"/>
        <v>N/A</v>
      </c>
      <c r="I148" s="12">
        <v>21.7</v>
      </c>
      <c r="J148" s="12">
        <v>13.78</v>
      </c>
      <c r="K148" s="41" t="s">
        <v>736</v>
      </c>
      <c r="L148" s="9" t="str">
        <f t="shared" si="16"/>
        <v>Yes</v>
      </c>
    </row>
    <row r="149" spans="1:12" x14ac:dyDescent="0.25">
      <c r="A149" s="42" t="s">
        <v>644</v>
      </c>
      <c r="B149" s="33" t="s">
        <v>213</v>
      </c>
      <c r="C149" s="34">
        <v>22461</v>
      </c>
      <c r="D149" s="11" t="str">
        <f t="shared" si="17"/>
        <v>N/A</v>
      </c>
      <c r="E149" s="34">
        <v>20865</v>
      </c>
      <c r="F149" s="11" t="str">
        <f t="shared" si="18"/>
        <v>N/A</v>
      </c>
      <c r="G149" s="34">
        <v>15497</v>
      </c>
      <c r="H149" s="11" t="str">
        <f t="shared" si="19"/>
        <v>N/A</v>
      </c>
      <c r="I149" s="12">
        <v>-7.11</v>
      </c>
      <c r="J149" s="12">
        <v>-25.7</v>
      </c>
      <c r="K149" s="41" t="s">
        <v>736</v>
      </c>
      <c r="L149" s="9" t="str">
        <f t="shared" si="16"/>
        <v>Yes</v>
      </c>
    </row>
    <row r="150" spans="1:12" ht="25" x14ac:dyDescent="0.25">
      <c r="A150" s="42" t="s">
        <v>1448</v>
      </c>
      <c r="B150" s="33" t="s">
        <v>213</v>
      </c>
      <c r="C150" s="43">
        <v>2112.727038</v>
      </c>
      <c r="D150" s="11" t="str">
        <f t="shared" si="17"/>
        <v>N/A</v>
      </c>
      <c r="E150" s="43">
        <v>2767.9295950000001</v>
      </c>
      <c r="F150" s="11" t="str">
        <f t="shared" si="18"/>
        <v>N/A</v>
      </c>
      <c r="G150" s="43">
        <v>4240.2037167999997</v>
      </c>
      <c r="H150" s="11" t="str">
        <f t="shared" si="19"/>
        <v>N/A</v>
      </c>
      <c r="I150" s="12">
        <v>31.01</v>
      </c>
      <c r="J150" s="12">
        <v>53.19</v>
      </c>
      <c r="K150" s="41" t="s">
        <v>736</v>
      </c>
      <c r="L150" s="9" t="str">
        <f t="shared" si="16"/>
        <v>No</v>
      </c>
    </row>
    <row r="151" spans="1:12" ht="25" x14ac:dyDescent="0.25">
      <c r="A151" s="42" t="s">
        <v>645</v>
      </c>
      <c r="B151" s="33" t="s">
        <v>213</v>
      </c>
      <c r="C151" s="43">
        <v>2533678</v>
      </c>
      <c r="D151" s="11" t="str">
        <f t="shared" si="17"/>
        <v>N/A</v>
      </c>
      <c r="E151" s="43">
        <v>2888880</v>
      </c>
      <c r="F151" s="11" t="str">
        <f t="shared" si="18"/>
        <v>N/A</v>
      </c>
      <c r="G151" s="43">
        <v>2180334</v>
      </c>
      <c r="H151" s="11" t="str">
        <f t="shared" si="19"/>
        <v>N/A</v>
      </c>
      <c r="I151" s="12">
        <v>14.02</v>
      </c>
      <c r="J151" s="12">
        <v>-24.5</v>
      </c>
      <c r="K151" s="41" t="s">
        <v>736</v>
      </c>
      <c r="L151" s="9" t="str">
        <f t="shared" si="16"/>
        <v>Yes</v>
      </c>
    </row>
    <row r="152" spans="1:12" x14ac:dyDescent="0.25">
      <c r="A152" s="42" t="s">
        <v>646</v>
      </c>
      <c r="B152" s="33" t="s">
        <v>213</v>
      </c>
      <c r="C152" s="34">
        <v>410</v>
      </c>
      <c r="D152" s="11" t="str">
        <f t="shared" si="17"/>
        <v>N/A</v>
      </c>
      <c r="E152" s="34">
        <v>436</v>
      </c>
      <c r="F152" s="11" t="str">
        <f t="shared" si="18"/>
        <v>N/A</v>
      </c>
      <c r="G152" s="34">
        <v>424</v>
      </c>
      <c r="H152" s="11" t="str">
        <f t="shared" si="19"/>
        <v>N/A</v>
      </c>
      <c r="I152" s="12">
        <v>6.3410000000000002</v>
      </c>
      <c r="J152" s="12">
        <v>-2.75</v>
      </c>
      <c r="K152" s="41" t="s">
        <v>736</v>
      </c>
      <c r="L152" s="9" t="str">
        <f t="shared" si="16"/>
        <v>Yes</v>
      </c>
    </row>
    <row r="153" spans="1:12" ht="25" x14ac:dyDescent="0.25">
      <c r="A153" s="42" t="s">
        <v>1449</v>
      </c>
      <c r="B153" s="33" t="s">
        <v>213</v>
      </c>
      <c r="C153" s="43">
        <v>6179.7024389999997</v>
      </c>
      <c r="D153" s="11" t="str">
        <f t="shared" si="17"/>
        <v>N/A</v>
      </c>
      <c r="E153" s="43">
        <v>6625.8715596000002</v>
      </c>
      <c r="F153" s="11" t="str">
        <f t="shared" si="18"/>
        <v>N/A</v>
      </c>
      <c r="G153" s="43">
        <v>5142.2971698000001</v>
      </c>
      <c r="H153" s="11" t="str">
        <f t="shared" si="19"/>
        <v>N/A</v>
      </c>
      <c r="I153" s="12">
        <v>7.22</v>
      </c>
      <c r="J153" s="12">
        <v>-22.4</v>
      </c>
      <c r="K153" s="41" t="s">
        <v>736</v>
      </c>
      <c r="L153" s="9" t="str">
        <f t="shared" si="16"/>
        <v>Yes</v>
      </c>
    </row>
    <row r="154" spans="1:12" x14ac:dyDescent="0.25">
      <c r="A154" s="42" t="s">
        <v>1515</v>
      </c>
      <c r="B154" s="33" t="s">
        <v>213</v>
      </c>
      <c r="C154" s="43">
        <v>601.75903302999996</v>
      </c>
      <c r="D154" s="11" t="str">
        <f t="shared" ref="D154:D173" si="20">IF($B154="N/A","N/A",IF(C154&gt;10,"No",IF(C154&lt;-10,"No","Yes")))</f>
        <v>N/A</v>
      </c>
      <c r="E154" s="43">
        <v>519.69280311</v>
      </c>
      <c r="F154" s="11" t="str">
        <f t="shared" ref="F154:F173" si="21">IF($B154="N/A","N/A",IF(E154&gt;10,"No",IF(E154&lt;-10,"No","Yes")))</f>
        <v>N/A</v>
      </c>
      <c r="G154" s="43">
        <v>342.03539741999998</v>
      </c>
      <c r="H154" s="11" t="str">
        <f t="shared" ref="H154:H173" si="22">IF($B154="N/A","N/A",IF(G154&gt;10,"No",IF(G154&lt;-10,"No","Yes")))</f>
        <v>N/A</v>
      </c>
      <c r="I154" s="12">
        <v>-13.6</v>
      </c>
      <c r="J154" s="12">
        <v>-34.200000000000003</v>
      </c>
      <c r="K154" s="41" t="s">
        <v>736</v>
      </c>
      <c r="L154" s="9" t="str">
        <f t="shared" ref="L154:L173" si="23">IF(J154="Div by 0", "N/A", IF(K154="N/A","N/A", IF(J154&gt;VALUE(MID(K154,1,2)), "No", IF(J154&lt;-1*VALUE(MID(K154,1,2)), "No", "Yes"))))</f>
        <v>No</v>
      </c>
    </row>
    <row r="155" spans="1:12" x14ac:dyDescent="0.25">
      <c r="A155" s="45" t="s">
        <v>1516</v>
      </c>
      <c r="B155" s="33" t="s">
        <v>213</v>
      </c>
      <c r="C155" s="43">
        <v>101.05144733</v>
      </c>
      <c r="D155" s="11" t="str">
        <f t="shared" si="20"/>
        <v>N/A</v>
      </c>
      <c r="E155" s="43">
        <v>94.542241103999999</v>
      </c>
      <c r="F155" s="11" t="str">
        <f t="shared" si="21"/>
        <v>N/A</v>
      </c>
      <c r="G155" s="43">
        <v>100.01740749</v>
      </c>
      <c r="H155" s="11" t="str">
        <f t="shared" si="22"/>
        <v>N/A</v>
      </c>
      <c r="I155" s="12">
        <v>-6.44</v>
      </c>
      <c r="J155" s="12">
        <v>5.7910000000000004</v>
      </c>
      <c r="K155" s="41" t="s">
        <v>736</v>
      </c>
      <c r="L155" s="9" t="str">
        <f t="shared" si="23"/>
        <v>Yes</v>
      </c>
    </row>
    <row r="156" spans="1:12" x14ac:dyDescent="0.25">
      <c r="A156" s="45" t="s">
        <v>1517</v>
      </c>
      <c r="B156" s="33" t="s">
        <v>213</v>
      </c>
      <c r="C156" s="43">
        <v>1309.0715207999999</v>
      </c>
      <c r="D156" s="11" t="str">
        <f t="shared" si="20"/>
        <v>N/A</v>
      </c>
      <c r="E156" s="43">
        <v>1190.7613767</v>
      </c>
      <c r="F156" s="11" t="str">
        <f t="shared" si="21"/>
        <v>N/A</v>
      </c>
      <c r="G156" s="43">
        <v>758.91736977999994</v>
      </c>
      <c r="H156" s="11" t="str">
        <f t="shared" si="22"/>
        <v>N/A</v>
      </c>
      <c r="I156" s="12">
        <v>-9.0399999999999991</v>
      </c>
      <c r="J156" s="12">
        <v>-36.299999999999997</v>
      </c>
      <c r="K156" s="41" t="s">
        <v>736</v>
      </c>
      <c r="L156" s="9" t="str">
        <f t="shared" si="23"/>
        <v>No</v>
      </c>
    </row>
    <row r="157" spans="1:12" x14ac:dyDescent="0.25">
      <c r="A157" s="45" t="s">
        <v>1518</v>
      </c>
      <c r="B157" s="33" t="s">
        <v>213</v>
      </c>
      <c r="C157" s="43">
        <v>394.81969335999997</v>
      </c>
      <c r="D157" s="11" t="str">
        <f t="shared" si="20"/>
        <v>N/A</v>
      </c>
      <c r="E157" s="43">
        <v>272.34581796999998</v>
      </c>
      <c r="F157" s="11" t="str">
        <f t="shared" si="21"/>
        <v>N/A</v>
      </c>
      <c r="G157" s="43">
        <v>148.57849440999999</v>
      </c>
      <c r="H157" s="11" t="str">
        <f t="shared" si="22"/>
        <v>N/A</v>
      </c>
      <c r="I157" s="12">
        <v>-31</v>
      </c>
      <c r="J157" s="12">
        <v>-45.4</v>
      </c>
      <c r="K157" s="41" t="s">
        <v>736</v>
      </c>
      <c r="L157" s="9" t="str">
        <f t="shared" si="23"/>
        <v>No</v>
      </c>
    </row>
    <row r="158" spans="1:12" x14ac:dyDescent="0.25">
      <c r="A158" s="45" t="s">
        <v>1519</v>
      </c>
      <c r="B158" s="33" t="s">
        <v>213</v>
      </c>
      <c r="C158" s="43">
        <v>310.14395841999999</v>
      </c>
      <c r="D158" s="11" t="str">
        <f t="shared" si="20"/>
        <v>N/A</v>
      </c>
      <c r="E158" s="43">
        <v>309.37326660000002</v>
      </c>
      <c r="F158" s="11" t="str">
        <f t="shared" si="21"/>
        <v>N/A</v>
      </c>
      <c r="G158" s="43">
        <v>284.90468031</v>
      </c>
      <c r="H158" s="11" t="str">
        <f t="shared" si="22"/>
        <v>N/A</v>
      </c>
      <c r="I158" s="12">
        <v>-0.248</v>
      </c>
      <c r="J158" s="12">
        <v>-7.91</v>
      </c>
      <c r="K158" s="41" t="s">
        <v>736</v>
      </c>
      <c r="L158" s="9" t="str">
        <f t="shared" si="23"/>
        <v>Yes</v>
      </c>
    </row>
    <row r="159" spans="1:12" x14ac:dyDescent="0.25">
      <c r="A159" s="42" t="s">
        <v>1520</v>
      </c>
      <c r="B159" s="33" t="s">
        <v>213</v>
      </c>
      <c r="C159" s="43">
        <v>2536.6136630000001</v>
      </c>
      <c r="D159" s="11" t="str">
        <f t="shared" si="20"/>
        <v>N/A</v>
      </c>
      <c r="E159" s="43">
        <v>2685.2632217</v>
      </c>
      <c r="F159" s="11" t="str">
        <f t="shared" si="21"/>
        <v>N/A</v>
      </c>
      <c r="G159" s="43">
        <v>2926.9076777</v>
      </c>
      <c r="H159" s="11" t="str">
        <f t="shared" si="22"/>
        <v>N/A</v>
      </c>
      <c r="I159" s="12">
        <v>5.86</v>
      </c>
      <c r="J159" s="12">
        <v>8.9990000000000006</v>
      </c>
      <c r="K159" s="41" t="s">
        <v>736</v>
      </c>
      <c r="L159" s="9" t="str">
        <f t="shared" si="23"/>
        <v>Yes</v>
      </c>
    </row>
    <row r="160" spans="1:12" x14ac:dyDescent="0.25">
      <c r="A160" s="45" t="s">
        <v>1521</v>
      </c>
      <c r="B160" s="33" t="s">
        <v>213</v>
      </c>
      <c r="C160" s="43">
        <v>9414.6584617999997</v>
      </c>
      <c r="D160" s="11" t="str">
        <f t="shared" si="20"/>
        <v>N/A</v>
      </c>
      <c r="E160" s="43">
        <v>9918.9078823</v>
      </c>
      <c r="F160" s="11" t="str">
        <f t="shared" si="21"/>
        <v>N/A</v>
      </c>
      <c r="G160" s="43">
        <v>10229.60878</v>
      </c>
      <c r="H160" s="11" t="str">
        <f t="shared" si="22"/>
        <v>N/A</v>
      </c>
      <c r="I160" s="12">
        <v>5.3559999999999999</v>
      </c>
      <c r="J160" s="12">
        <v>3.1320000000000001</v>
      </c>
      <c r="K160" s="41" t="s">
        <v>736</v>
      </c>
      <c r="L160" s="9" t="str">
        <f t="shared" si="23"/>
        <v>Yes</v>
      </c>
    </row>
    <row r="161" spans="1:12" x14ac:dyDescent="0.25">
      <c r="A161" s="45" t="s">
        <v>1522</v>
      </c>
      <c r="B161" s="33" t="s">
        <v>213</v>
      </c>
      <c r="C161" s="43">
        <v>1109.9732243999999</v>
      </c>
      <c r="D161" s="11" t="str">
        <f t="shared" si="20"/>
        <v>N/A</v>
      </c>
      <c r="E161" s="43">
        <v>1205.2387724</v>
      </c>
      <c r="F161" s="11" t="str">
        <f t="shared" si="21"/>
        <v>N/A</v>
      </c>
      <c r="G161" s="43">
        <v>1381.2741086000001</v>
      </c>
      <c r="H161" s="11" t="str">
        <f t="shared" si="22"/>
        <v>N/A</v>
      </c>
      <c r="I161" s="12">
        <v>8.5830000000000002</v>
      </c>
      <c r="J161" s="12">
        <v>14.61</v>
      </c>
      <c r="K161" s="41" t="s">
        <v>736</v>
      </c>
      <c r="L161" s="9" t="str">
        <f t="shared" si="23"/>
        <v>Yes</v>
      </c>
    </row>
    <row r="162" spans="1:12" x14ac:dyDescent="0.25">
      <c r="A162" s="45" t="s">
        <v>1523</v>
      </c>
      <c r="B162" s="33" t="s">
        <v>213</v>
      </c>
      <c r="C162" s="43">
        <v>0.2025617482</v>
      </c>
      <c r="D162" s="11" t="str">
        <f t="shared" si="20"/>
        <v>N/A</v>
      </c>
      <c r="E162" s="43">
        <v>0.16455139399999999</v>
      </c>
      <c r="F162" s="11" t="str">
        <f t="shared" si="21"/>
        <v>N/A</v>
      </c>
      <c r="G162" s="43">
        <v>0</v>
      </c>
      <c r="H162" s="11" t="str">
        <f t="shared" si="22"/>
        <v>N/A</v>
      </c>
      <c r="I162" s="12">
        <v>-18.8</v>
      </c>
      <c r="J162" s="12">
        <v>-100</v>
      </c>
      <c r="K162" s="41" t="s">
        <v>736</v>
      </c>
      <c r="L162" s="9" t="str">
        <f t="shared" si="23"/>
        <v>No</v>
      </c>
    </row>
    <row r="163" spans="1:12" x14ac:dyDescent="0.25">
      <c r="A163" s="45" t="s">
        <v>1524</v>
      </c>
      <c r="B163" s="33" t="s">
        <v>213</v>
      </c>
      <c r="C163" s="43">
        <v>5.2908431788000003</v>
      </c>
      <c r="D163" s="11" t="str">
        <f t="shared" si="20"/>
        <v>N/A</v>
      </c>
      <c r="E163" s="43">
        <v>4.6083297190000003</v>
      </c>
      <c r="F163" s="11" t="str">
        <f t="shared" si="21"/>
        <v>N/A</v>
      </c>
      <c r="G163" s="43">
        <v>6.73</v>
      </c>
      <c r="H163" s="11" t="str">
        <f t="shared" si="22"/>
        <v>N/A</v>
      </c>
      <c r="I163" s="12">
        <v>-12.9</v>
      </c>
      <c r="J163" s="12">
        <v>46.04</v>
      </c>
      <c r="K163" s="41" t="s">
        <v>736</v>
      </c>
      <c r="L163" s="9" t="str">
        <f t="shared" si="23"/>
        <v>No</v>
      </c>
    </row>
    <row r="164" spans="1:12" x14ac:dyDescent="0.25">
      <c r="A164" s="42" t="s">
        <v>1525</v>
      </c>
      <c r="B164" s="33" t="s">
        <v>213</v>
      </c>
      <c r="C164" s="43">
        <v>401.29065097</v>
      </c>
      <c r="D164" s="11" t="str">
        <f t="shared" si="20"/>
        <v>N/A</v>
      </c>
      <c r="E164" s="43">
        <v>358.28322956</v>
      </c>
      <c r="F164" s="11" t="str">
        <f t="shared" si="21"/>
        <v>N/A</v>
      </c>
      <c r="G164" s="43">
        <v>242.90480818</v>
      </c>
      <c r="H164" s="11" t="str">
        <f t="shared" si="22"/>
        <v>N/A</v>
      </c>
      <c r="I164" s="12">
        <v>-10.7</v>
      </c>
      <c r="J164" s="12">
        <v>-32.200000000000003</v>
      </c>
      <c r="K164" s="41" t="s">
        <v>736</v>
      </c>
      <c r="L164" s="9" t="str">
        <f t="shared" si="23"/>
        <v>No</v>
      </c>
    </row>
    <row r="165" spans="1:12" x14ac:dyDescent="0.25">
      <c r="A165" s="45" t="s">
        <v>1526</v>
      </c>
      <c r="B165" s="33" t="s">
        <v>213</v>
      </c>
      <c r="C165" s="43">
        <v>69.847403611000004</v>
      </c>
      <c r="D165" s="11" t="str">
        <f t="shared" si="20"/>
        <v>N/A</v>
      </c>
      <c r="E165" s="43">
        <v>96.286112637000002</v>
      </c>
      <c r="F165" s="11" t="str">
        <f t="shared" si="21"/>
        <v>N/A</v>
      </c>
      <c r="G165" s="43">
        <v>92.876861915999996</v>
      </c>
      <c r="H165" s="11" t="str">
        <f t="shared" si="22"/>
        <v>N/A</v>
      </c>
      <c r="I165" s="12">
        <v>37.85</v>
      </c>
      <c r="J165" s="12">
        <v>-3.54</v>
      </c>
      <c r="K165" s="41" t="s">
        <v>736</v>
      </c>
      <c r="L165" s="9" t="str">
        <f t="shared" si="23"/>
        <v>Yes</v>
      </c>
    </row>
    <row r="166" spans="1:12" x14ac:dyDescent="0.25">
      <c r="A166" s="45" t="s">
        <v>1527</v>
      </c>
      <c r="B166" s="33" t="s">
        <v>213</v>
      </c>
      <c r="C166" s="43">
        <v>764.03867906000005</v>
      </c>
      <c r="D166" s="11" t="str">
        <f t="shared" si="20"/>
        <v>N/A</v>
      </c>
      <c r="E166" s="43">
        <v>707.37150312000006</v>
      </c>
      <c r="F166" s="11" t="str">
        <f t="shared" si="21"/>
        <v>N/A</v>
      </c>
      <c r="G166" s="43">
        <v>475.87234777999998</v>
      </c>
      <c r="H166" s="11" t="str">
        <f t="shared" si="22"/>
        <v>N/A</v>
      </c>
      <c r="I166" s="12">
        <v>-7.42</v>
      </c>
      <c r="J166" s="12">
        <v>-32.700000000000003</v>
      </c>
      <c r="K166" s="41" t="s">
        <v>736</v>
      </c>
      <c r="L166" s="9" t="str">
        <f t="shared" si="23"/>
        <v>No</v>
      </c>
    </row>
    <row r="167" spans="1:12" x14ac:dyDescent="0.25">
      <c r="A167" s="45" t="s">
        <v>1528</v>
      </c>
      <c r="B167" s="33" t="s">
        <v>213</v>
      </c>
      <c r="C167" s="43">
        <v>374.35452269000001</v>
      </c>
      <c r="D167" s="11" t="str">
        <f t="shared" si="20"/>
        <v>N/A</v>
      </c>
      <c r="E167" s="43">
        <v>288.90023933999998</v>
      </c>
      <c r="F167" s="11" t="str">
        <f t="shared" si="21"/>
        <v>N/A</v>
      </c>
      <c r="G167" s="43">
        <v>175.06698625999999</v>
      </c>
      <c r="H167" s="11" t="str">
        <f t="shared" si="22"/>
        <v>N/A</v>
      </c>
      <c r="I167" s="12">
        <v>-22.8</v>
      </c>
      <c r="J167" s="12">
        <v>-39.4</v>
      </c>
      <c r="K167" s="41" t="s">
        <v>736</v>
      </c>
      <c r="L167" s="9" t="str">
        <f t="shared" si="23"/>
        <v>No</v>
      </c>
    </row>
    <row r="168" spans="1:12" x14ac:dyDescent="0.25">
      <c r="A168" s="45" t="s">
        <v>1529</v>
      </c>
      <c r="B168" s="33" t="s">
        <v>213</v>
      </c>
      <c r="C168" s="43">
        <v>222.63169618000001</v>
      </c>
      <c r="D168" s="11" t="str">
        <f t="shared" si="20"/>
        <v>N/A</v>
      </c>
      <c r="E168" s="43">
        <v>199.80631586000001</v>
      </c>
      <c r="F168" s="11" t="str">
        <f t="shared" si="21"/>
        <v>N/A</v>
      </c>
      <c r="G168" s="43">
        <v>160.91767263</v>
      </c>
      <c r="H168" s="11" t="str">
        <f t="shared" si="22"/>
        <v>N/A</v>
      </c>
      <c r="I168" s="12">
        <v>-10.3</v>
      </c>
      <c r="J168" s="12">
        <v>-19.5</v>
      </c>
      <c r="K168" s="41" t="s">
        <v>736</v>
      </c>
      <c r="L168" s="9" t="str">
        <f t="shared" si="23"/>
        <v>Yes</v>
      </c>
    </row>
    <row r="169" spans="1:12" x14ac:dyDescent="0.25">
      <c r="A169" s="42" t="s">
        <v>1530</v>
      </c>
      <c r="B169" s="33" t="s">
        <v>213</v>
      </c>
      <c r="C169" s="43">
        <v>1593.8931881999999</v>
      </c>
      <c r="D169" s="11" t="str">
        <f t="shared" si="20"/>
        <v>N/A</v>
      </c>
      <c r="E169" s="43">
        <v>1512.9204927000001</v>
      </c>
      <c r="F169" s="11" t="str">
        <f t="shared" si="21"/>
        <v>N/A</v>
      </c>
      <c r="G169" s="43">
        <v>1433.3333706999999</v>
      </c>
      <c r="H169" s="11" t="str">
        <f t="shared" si="22"/>
        <v>N/A</v>
      </c>
      <c r="I169" s="12">
        <v>-5.08</v>
      </c>
      <c r="J169" s="12">
        <v>-5.26</v>
      </c>
      <c r="K169" s="41" t="s">
        <v>736</v>
      </c>
      <c r="L169" s="9" t="str">
        <f t="shared" si="23"/>
        <v>Yes</v>
      </c>
    </row>
    <row r="170" spans="1:12" x14ac:dyDescent="0.25">
      <c r="A170" s="45" t="s">
        <v>1531</v>
      </c>
      <c r="B170" s="33" t="s">
        <v>213</v>
      </c>
      <c r="C170" s="43">
        <v>2299.0828362000002</v>
      </c>
      <c r="D170" s="11" t="str">
        <f t="shared" si="20"/>
        <v>N/A</v>
      </c>
      <c r="E170" s="43">
        <v>2484.3396839000002</v>
      </c>
      <c r="F170" s="11" t="str">
        <f t="shared" si="21"/>
        <v>N/A</v>
      </c>
      <c r="G170" s="43">
        <v>2486.7278240999999</v>
      </c>
      <c r="H170" s="11" t="str">
        <f t="shared" si="22"/>
        <v>N/A</v>
      </c>
      <c r="I170" s="12">
        <v>8.0579999999999998</v>
      </c>
      <c r="J170" s="12">
        <v>9.6100000000000005E-2</v>
      </c>
      <c r="K170" s="41" t="s">
        <v>736</v>
      </c>
      <c r="L170" s="9" t="str">
        <f t="shared" si="23"/>
        <v>Yes</v>
      </c>
    </row>
    <row r="171" spans="1:12" x14ac:dyDescent="0.25">
      <c r="A171" s="45" t="s">
        <v>1532</v>
      </c>
      <c r="B171" s="33" t="s">
        <v>213</v>
      </c>
      <c r="C171" s="43">
        <v>2587.6776783999999</v>
      </c>
      <c r="D171" s="11" t="str">
        <f t="shared" si="20"/>
        <v>N/A</v>
      </c>
      <c r="E171" s="43">
        <v>2397.1398129999998</v>
      </c>
      <c r="F171" s="11" t="str">
        <f t="shared" si="21"/>
        <v>N/A</v>
      </c>
      <c r="G171" s="43">
        <v>2174.0430716999999</v>
      </c>
      <c r="H171" s="11" t="str">
        <f t="shared" si="22"/>
        <v>N/A</v>
      </c>
      <c r="I171" s="12">
        <v>-7.36</v>
      </c>
      <c r="J171" s="12">
        <v>-9.31</v>
      </c>
      <c r="K171" s="41" t="s">
        <v>736</v>
      </c>
      <c r="L171" s="9" t="str">
        <f t="shared" si="23"/>
        <v>Yes</v>
      </c>
    </row>
    <row r="172" spans="1:12" x14ac:dyDescent="0.25">
      <c r="A172" s="45" t="s">
        <v>1533</v>
      </c>
      <c r="B172" s="33" t="s">
        <v>213</v>
      </c>
      <c r="C172" s="43">
        <v>542.77493212000002</v>
      </c>
      <c r="D172" s="11" t="str">
        <f t="shared" si="20"/>
        <v>N/A</v>
      </c>
      <c r="E172" s="43">
        <v>372.35380038</v>
      </c>
      <c r="F172" s="11" t="str">
        <f t="shared" si="21"/>
        <v>N/A</v>
      </c>
      <c r="G172" s="43">
        <v>251.18293550000001</v>
      </c>
      <c r="H172" s="11" t="str">
        <f t="shared" si="22"/>
        <v>N/A</v>
      </c>
      <c r="I172" s="12">
        <v>-31.4</v>
      </c>
      <c r="J172" s="12">
        <v>-32.5</v>
      </c>
      <c r="K172" s="41" t="s">
        <v>736</v>
      </c>
      <c r="L172" s="9" t="str">
        <f t="shared" si="23"/>
        <v>No</v>
      </c>
    </row>
    <row r="173" spans="1:12" x14ac:dyDescent="0.25">
      <c r="A173" s="45" t="s">
        <v>1534</v>
      </c>
      <c r="B173" s="33" t="s">
        <v>213</v>
      </c>
      <c r="C173" s="43">
        <v>520.07062523000002</v>
      </c>
      <c r="D173" s="11" t="str">
        <f t="shared" si="20"/>
        <v>N/A</v>
      </c>
      <c r="E173" s="43">
        <v>522.93970156</v>
      </c>
      <c r="F173" s="11" t="str">
        <f t="shared" si="21"/>
        <v>N/A</v>
      </c>
      <c r="G173" s="43">
        <v>596.56103581000002</v>
      </c>
      <c r="H173" s="11" t="str">
        <f t="shared" si="22"/>
        <v>N/A</v>
      </c>
      <c r="I173" s="12">
        <v>0.55169999999999997</v>
      </c>
      <c r="J173" s="12">
        <v>14.08</v>
      </c>
      <c r="K173" s="41" t="s">
        <v>736</v>
      </c>
      <c r="L173" s="9" t="str">
        <f t="shared" si="23"/>
        <v>Yes</v>
      </c>
    </row>
    <row r="174" spans="1:12" x14ac:dyDescent="0.25">
      <c r="A174" s="42" t="s">
        <v>371</v>
      </c>
      <c r="B174" s="33" t="s">
        <v>213</v>
      </c>
      <c r="C174" s="8">
        <v>5.6024313488999997</v>
      </c>
      <c r="D174" s="11" t="str">
        <f t="shared" ref="D174:D203" si="24">IF($B174="N/A","N/A",IF(C174&gt;10,"No",IF(C174&lt;-10,"No","Yes")))</f>
        <v>N/A</v>
      </c>
      <c r="E174" s="8">
        <v>5.2752991134</v>
      </c>
      <c r="F174" s="11" t="str">
        <f t="shared" ref="F174:F203" si="25">IF($B174="N/A","N/A",IF(E174&gt;10,"No",IF(E174&lt;-10,"No","Yes")))</f>
        <v>N/A</v>
      </c>
      <c r="G174" s="8">
        <v>4.2382224879999999</v>
      </c>
      <c r="H174" s="11" t="str">
        <f t="shared" ref="H174:H203" si="26">IF($B174="N/A","N/A",IF(G174&gt;10,"No",IF(G174&lt;-10,"No","Yes")))</f>
        <v>N/A</v>
      </c>
      <c r="I174" s="12">
        <v>-5.84</v>
      </c>
      <c r="J174" s="12">
        <v>-19.7</v>
      </c>
      <c r="K174" s="41" t="s">
        <v>736</v>
      </c>
      <c r="L174" s="9" t="str">
        <f t="shared" ref="L174:L203" si="27">IF(J174="Div by 0", "N/A", IF(K174="N/A","N/A", IF(J174&gt;VALUE(MID(K174,1,2)), "No", IF(J174&lt;-1*VALUE(MID(K174,1,2)), "No", "Yes"))))</f>
        <v>Yes</v>
      </c>
    </row>
    <row r="175" spans="1:12" x14ac:dyDescent="0.25">
      <c r="A175" s="45" t="s">
        <v>481</v>
      </c>
      <c r="B175" s="33" t="s">
        <v>213</v>
      </c>
      <c r="C175" s="8">
        <v>3.4343596108000001</v>
      </c>
      <c r="D175" s="11" t="str">
        <f t="shared" si="24"/>
        <v>N/A</v>
      </c>
      <c r="E175" s="8">
        <v>2.750736072</v>
      </c>
      <c r="F175" s="11" t="str">
        <f t="shared" si="25"/>
        <v>N/A</v>
      </c>
      <c r="G175" s="8">
        <v>2.4749418481999998</v>
      </c>
      <c r="H175" s="11" t="str">
        <f t="shared" si="26"/>
        <v>N/A</v>
      </c>
      <c r="I175" s="12">
        <v>-19.899999999999999</v>
      </c>
      <c r="J175" s="12">
        <v>-10</v>
      </c>
      <c r="K175" s="41" t="s">
        <v>736</v>
      </c>
      <c r="L175" s="9" t="str">
        <f t="shared" si="27"/>
        <v>Yes</v>
      </c>
    </row>
    <row r="176" spans="1:12" x14ac:dyDescent="0.25">
      <c r="A176" s="45" t="s">
        <v>482</v>
      </c>
      <c r="B176" s="33" t="s">
        <v>213</v>
      </c>
      <c r="C176" s="8">
        <v>7.1509028828999996</v>
      </c>
      <c r="D176" s="11" t="str">
        <f t="shared" si="24"/>
        <v>N/A</v>
      </c>
      <c r="E176" s="8">
        <v>6.3169011897000003</v>
      </c>
      <c r="F176" s="11" t="str">
        <f t="shared" si="25"/>
        <v>N/A</v>
      </c>
      <c r="G176" s="8">
        <v>4.5554510498000003</v>
      </c>
      <c r="H176" s="11" t="str">
        <f t="shared" si="26"/>
        <v>N/A</v>
      </c>
      <c r="I176" s="12">
        <v>-11.7</v>
      </c>
      <c r="J176" s="12">
        <v>-27.9</v>
      </c>
      <c r="K176" s="41" t="s">
        <v>736</v>
      </c>
      <c r="L176" s="9" t="str">
        <f t="shared" si="27"/>
        <v>Yes</v>
      </c>
    </row>
    <row r="177" spans="1:12" x14ac:dyDescent="0.25">
      <c r="A177" s="45" t="s">
        <v>483</v>
      </c>
      <c r="B177" s="33" t="s">
        <v>213</v>
      </c>
      <c r="C177" s="8">
        <v>5.5944933643999999</v>
      </c>
      <c r="D177" s="11" t="str">
        <f t="shared" si="24"/>
        <v>N/A</v>
      </c>
      <c r="E177" s="8">
        <v>5.8328481791</v>
      </c>
      <c r="F177" s="11" t="str">
        <f t="shared" si="25"/>
        <v>N/A</v>
      </c>
      <c r="G177" s="8">
        <v>4.6701186377999999</v>
      </c>
      <c r="H177" s="11" t="str">
        <f t="shared" si="26"/>
        <v>N/A</v>
      </c>
      <c r="I177" s="12">
        <v>4.2610000000000001</v>
      </c>
      <c r="J177" s="12">
        <v>-19.899999999999999</v>
      </c>
      <c r="K177" s="41" t="s">
        <v>736</v>
      </c>
      <c r="L177" s="9" t="str">
        <f t="shared" si="27"/>
        <v>Yes</v>
      </c>
    </row>
    <row r="178" spans="1:12" x14ac:dyDescent="0.25">
      <c r="A178" s="45" t="s">
        <v>484</v>
      </c>
      <c r="B178" s="33" t="s">
        <v>213</v>
      </c>
      <c r="C178" s="8">
        <v>5.6899827477000002</v>
      </c>
      <c r="D178" s="11" t="str">
        <f t="shared" si="24"/>
        <v>N/A</v>
      </c>
      <c r="E178" s="8">
        <v>5.9079346844999998</v>
      </c>
      <c r="F178" s="11" t="str">
        <f t="shared" si="25"/>
        <v>N/A</v>
      </c>
      <c r="G178" s="8">
        <v>5.5409207160999996</v>
      </c>
      <c r="H178" s="11" t="str">
        <f t="shared" si="26"/>
        <v>N/A</v>
      </c>
      <c r="I178" s="12">
        <v>3.83</v>
      </c>
      <c r="J178" s="12">
        <v>-6.21</v>
      </c>
      <c r="K178" s="41" t="s">
        <v>736</v>
      </c>
      <c r="L178" s="9" t="str">
        <f t="shared" si="27"/>
        <v>Yes</v>
      </c>
    </row>
    <row r="179" spans="1:12" x14ac:dyDescent="0.25">
      <c r="A179" s="42" t="s">
        <v>1535</v>
      </c>
      <c r="B179" s="33" t="s">
        <v>213</v>
      </c>
      <c r="C179" s="8">
        <v>7.5964792997000004</v>
      </c>
      <c r="D179" s="11" t="str">
        <f t="shared" si="24"/>
        <v>N/A</v>
      </c>
      <c r="E179" s="8">
        <v>7.7353455944</v>
      </c>
      <c r="F179" s="11" t="str">
        <f t="shared" si="25"/>
        <v>N/A</v>
      </c>
      <c r="G179" s="8">
        <v>8.2301912099999992</v>
      </c>
      <c r="H179" s="11" t="str">
        <f t="shared" si="26"/>
        <v>N/A</v>
      </c>
      <c r="I179" s="12">
        <v>1.8280000000000001</v>
      </c>
      <c r="J179" s="12">
        <v>6.3970000000000002</v>
      </c>
      <c r="K179" s="41" t="s">
        <v>736</v>
      </c>
      <c r="L179" s="9" t="str">
        <f t="shared" si="27"/>
        <v>Yes</v>
      </c>
    </row>
    <row r="180" spans="1:12" x14ac:dyDescent="0.25">
      <c r="A180" s="45" t="s">
        <v>1536</v>
      </c>
      <c r="B180" s="33" t="s">
        <v>213</v>
      </c>
      <c r="C180" s="8">
        <v>27.881651119000001</v>
      </c>
      <c r="D180" s="11" t="str">
        <f t="shared" si="24"/>
        <v>N/A</v>
      </c>
      <c r="E180" s="8">
        <v>28.266806636999998</v>
      </c>
      <c r="F180" s="11" t="str">
        <f t="shared" si="25"/>
        <v>N/A</v>
      </c>
      <c r="G180" s="8">
        <v>28.423768239000001</v>
      </c>
      <c r="H180" s="11" t="str">
        <f t="shared" si="26"/>
        <v>N/A</v>
      </c>
      <c r="I180" s="12">
        <v>1.381</v>
      </c>
      <c r="J180" s="12">
        <v>0.55530000000000002</v>
      </c>
      <c r="K180" s="41" t="s">
        <v>736</v>
      </c>
      <c r="L180" s="9" t="str">
        <f t="shared" si="27"/>
        <v>Yes</v>
      </c>
    </row>
    <row r="181" spans="1:12" x14ac:dyDescent="0.25">
      <c r="A181" s="45" t="s">
        <v>1537</v>
      </c>
      <c r="B181" s="33" t="s">
        <v>213</v>
      </c>
      <c r="C181" s="8">
        <v>3.5311579663999999</v>
      </c>
      <c r="D181" s="11" t="str">
        <f t="shared" si="24"/>
        <v>N/A</v>
      </c>
      <c r="E181" s="8">
        <v>3.6827881838000001</v>
      </c>
      <c r="F181" s="11" t="str">
        <f t="shared" si="25"/>
        <v>N/A</v>
      </c>
      <c r="G181" s="8">
        <v>4.1356607375000003</v>
      </c>
      <c r="H181" s="11" t="str">
        <f t="shared" si="26"/>
        <v>N/A</v>
      </c>
      <c r="I181" s="12">
        <v>4.2939999999999996</v>
      </c>
      <c r="J181" s="12">
        <v>12.3</v>
      </c>
      <c r="K181" s="41" t="s">
        <v>736</v>
      </c>
      <c r="L181" s="9" t="str">
        <f t="shared" si="27"/>
        <v>Yes</v>
      </c>
    </row>
    <row r="182" spans="1:12" x14ac:dyDescent="0.25">
      <c r="A182" s="45" t="s">
        <v>1538</v>
      </c>
      <c r="B182" s="33" t="s">
        <v>213</v>
      </c>
      <c r="C182" s="8">
        <v>1.9817545999999998E-3</v>
      </c>
      <c r="D182" s="11" t="str">
        <f t="shared" si="24"/>
        <v>N/A</v>
      </c>
      <c r="E182" s="8">
        <v>1.2937446999999999E-3</v>
      </c>
      <c r="F182" s="11" t="str">
        <f t="shared" si="25"/>
        <v>N/A</v>
      </c>
      <c r="G182" s="8">
        <v>0</v>
      </c>
      <c r="H182" s="11" t="str">
        <f t="shared" si="26"/>
        <v>N/A</v>
      </c>
      <c r="I182" s="12">
        <v>-34.700000000000003</v>
      </c>
      <c r="J182" s="12">
        <v>-100</v>
      </c>
      <c r="K182" s="41" t="s">
        <v>736</v>
      </c>
      <c r="L182" s="9" t="str">
        <f t="shared" si="27"/>
        <v>No</v>
      </c>
    </row>
    <row r="183" spans="1:12" x14ac:dyDescent="0.25">
      <c r="A183" s="45" t="s">
        <v>1539</v>
      </c>
      <c r="B183" s="33" t="s">
        <v>213</v>
      </c>
      <c r="C183" s="8">
        <v>5.4595881300000003E-2</v>
      </c>
      <c r="D183" s="11" t="str">
        <f t="shared" si="24"/>
        <v>N/A</v>
      </c>
      <c r="E183" s="8">
        <v>5.1577207600000001E-2</v>
      </c>
      <c r="F183" s="11" t="str">
        <f t="shared" si="25"/>
        <v>N/A</v>
      </c>
      <c r="G183" s="8">
        <v>6.9053708399999997E-2</v>
      </c>
      <c r="H183" s="11" t="str">
        <f t="shared" si="26"/>
        <v>N/A</v>
      </c>
      <c r="I183" s="12">
        <v>-5.53</v>
      </c>
      <c r="J183" s="12">
        <v>33.880000000000003</v>
      </c>
      <c r="K183" s="41" t="s">
        <v>736</v>
      </c>
      <c r="L183" s="9" t="str">
        <f t="shared" si="27"/>
        <v>No</v>
      </c>
    </row>
    <row r="184" spans="1:12" x14ac:dyDescent="0.25">
      <c r="A184" s="42" t="s">
        <v>97</v>
      </c>
      <c r="B184" s="33" t="s">
        <v>213</v>
      </c>
      <c r="C184" s="8">
        <v>45.305051810999998</v>
      </c>
      <c r="D184" s="11" t="str">
        <f t="shared" si="24"/>
        <v>N/A</v>
      </c>
      <c r="E184" s="8">
        <v>46.201092205999998</v>
      </c>
      <c r="F184" s="11" t="str">
        <f t="shared" si="25"/>
        <v>N/A</v>
      </c>
      <c r="G184" s="8">
        <v>41.025337561000001</v>
      </c>
      <c r="H184" s="11" t="str">
        <f t="shared" si="26"/>
        <v>N/A</v>
      </c>
      <c r="I184" s="12">
        <v>1.978</v>
      </c>
      <c r="J184" s="12">
        <v>-11.2</v>
      </c>
      <c r="K184" s="41" t="s">
        <v>736</v>
      </c>
      <c r="L184" s="9" t="str">
        <f t="shared" si="27"/>
        <v>Yes</v>
      </c>
    </row>
    <row r="185" spans="1:12" x14ac:dyDescent="0.25">
      <c r="A185" s="45" t="s">
        <v>485</v>
      </c>
      <c r="B185" s="33" t="s">
        <v>213</v>
      </c>
      <c r="C185" s="8">
        <v>44.303158906</v>
      </c>
      <c r="D185" s="11" t="str">
        <f t="shared" si="24"/>
        <v>N/A</v>
      </c>
      <c r="E185" s="8">
        <v>46.751851457000001</v>
      </c>
      <c r="F185" s="11" t="str">
        <f t="shared" si="25"/>
        <v>N/A</v>
      </c>
      <c r="G185" s="8">
        <v>38.820046521000002</v>
      </c>
      <c r="H185" s="11" t="str">
        <f t="shared" si="26"/>
        <v>N/A</v>
      </c>
      <c r="I185" s="12">
        <v>5.5270000000000001</v>
      </c>
      <c r="J185" s="12">
        <v>-17</v>
      </c>
      <c r="K185" s="41" t="s">
        <v>736</v>
      </c>
      <c r="L185" s="9" t="str">
        <f t="shared" si="27"/>
        <v>Yes</v>
      </c>
    </row>
    <row r="186" spans="1:12" x14ac:dyDescent="0.25">
      <c r="A186" s="45" t="s">
        <v>486</v>
      </c>
      <c r="B186" s="33" t="s">
        <v>213</v>
      </c>
      <c r="C186" s="8">
        <v>54.006359486999997</v>
      </c>
      <c r="D186" s="11" t="str">
        <f t="shared" si="24"/>
        <v>N/A</v>
      </c>
      <c r="E186" s="8">
        <v>55.958748796000002</v>
      </c>
      <c r="F186" s="11" t="str">
        <f t="shared" si="25"/>
        <v>N/A</v>
      </c>
      <c r="G186" s="8">
        <v>46.658967052999998</v>
      </c>
      <c r="H186" s="11" t="str">
        <f t="shared" si="26"/>
        <v>N/A</v>
      </c>
      <c r="I186" s="12">
        <v>3.6150000000000002</v>
      </c>
      <c r="J186" s="12">
        <v>-16.600000000000001</v>
      </c>
      <c r="K186" s="41" t="s">
        <v>736</v>
      </c>
      <c r="L186" s="9" t="str">
        <f t="shared" si="27"/>
        <v>Yes</v>
      </c>
    </row>
    <row r="187" spans="1:12" x14ac:dyDescent="0.25">
      <c r="A187" s="45" t="s">
        <v>487</v>
      </c>
      <c r="B187" s="33" t="s">
        <v>213</v>
      </c>
      <c r="C187" s="8">
        <v>41.974884563000003</v>
      </c>
      <c r="D187" s="11" t="str">
        <f t="shared" si="24"/>
        <v>N/A</v>
      </c>
      <c r="E187" s="8">
        <v>39.972184488000003</v>
      </c>
      <c r="F187" s="11" t="str">
        <f t="shared" si="25"/>
        <v>N/A</v>
      </c>
      <c r="G187" s="8">
        <v>38.641924379000002</v>
      </c>
      <c r="H187" s="11" t="str">
        <f t="shared" si="26"/>
        <v>N/A</v>
      </c>
      <c r="I187" s="12">
        <v>-4.7699999999999996</v>
      </c>
      <c r="J187" s="12">
        <v>-3.33</v>
      </c>
      <c r="K187" s="41" t="s">
        <v>736</v>
      </c>
      <c r="L187" s="9" t="str">
        <f t="shared" si="27"/>
        <v>Yes</v>
      </c>
    </row>
    <row r="188" spans="1:12" x14ac:dyDescent="0.25">
      <c r="A188" s="45" t="s">
        <v>488</v>
      </c>
      <c r="B188" s="33" t="s">
        <v>213</v>
      </c>
      <c r="C188" s="8">
        <v>35.980869603000002</v>
      </c>
      <c r="D188" s="11" t="str">
        <f t="shared" si="24"/>
        <v>N/A</v>
      </c>
      <c r="E188" s="8">
        <v>38.290215568999997</v>
      </c>
      <c r="F188" s="11" t="str">
        <f t="shared" si="25"/>
        <v>N/A</v>
      </c>
      <c r="G188" s="8">
        <v>38.227621483</v>
      </c>
      <c r="H188" s="11" t="str">
        <f t="shared" si="26"/>
        <v>N/A</v>
      </c>
      <c r="I188" s="12">
        <v>6.4180000000000001</v>
      </c>
      <c r="J188" s="12">
        <v>-0.16300000000000001</v>
      </c>
      <c r="K188" s="41" t="s">
        <v>736</v>
      </c>
      <c r="L188" s="9" t="str">
        <f t="shared" si="27"/>
        <v>Yes</v>
      </c>
    </row>
    <row r="189" spans="1:12" x14ac:dyDescent="0.25">
      <c r="A189" s="42" t="s">
        <v>118</v>
      </c>
      <c r="B189" s="33" t="s">
        <v>213</v>
      </c>
      <c r="C189" s="8">
        <v>66.204286812999996</v>
      </c>
      <c r="D189" s="11" t="str">
        <f t="shared" si="24"/>
        <v>N/A</v>
      </c>
      <c r="E189" s="8">
        <v>65.723084573999998</v>
      </c>
      <c r="F189" s="11" t="str">
        <f t="shared" si="25"/>
        <v>N/A</v>
      </c>
      <c r="G189" s="8">
        <v>67.515473913999998</v>
      </c>
      <c r="H189" s="11" t="str">
        <f t="shared" si="26"/>
        <v>N/A</v>
      </c>
      <c r="I189" s="12">
        <v>-0.72699999999999998</v>
      </c>
      <c r="J189" s="12">
        <v>2.7269999999999999</v>
      </c>
      <c r="K189" s="41" t="s">
        <v>736</v>
      </c>
      <c r="L189" s="9" t="str">
        <f t="shared" si="27"/>
        <v>Yes</v>
      </c>
    </row>
    <row r="190" spans="1:12" x14ac:dyDescent="0.25">
      <c r="A190" s="45" t="s">
        <v>489</v>
      </c>
      <c r="B190" s="33" t="s">
        <v>213</v>
      </c>
      <c r="C190" s="8">
        <v>75.043439965000005</v>
      </c>
      <c r="D190" s="11" t="str">
        <f t="shared" si="24"/>
        <v>N/A</v>
      </c>
      <c r="E190" s="8">
        <v>75.460711386</v>
      </c>
      <c r="F190" s="11" t="str">
        <f t="shared" si="25"/>
        <v>N/A</v>
      </c>
      <c r="G190" s="8">
        <v>78.288010150000005</v>
      </c>
      <c r="H190" s="11" t="str">
        <f t="shared" si="26"/>
        <v>N/A</v>
      </c>
      <c r="I190" s="12">
        <v>0.55600000000000005</v>
      </c>
      <c r="J190" s="12">
        <v>3.7469999999999999</v>
      </c>
      <c r="K190" s="41" t="s">
        <v>736</v>
      </c>
      <c r="L190" s="9" t="str">
        <f t="shared" si="27"/>
        <v>Yes</v>
      </c>
    </row>
    <row r="191" spans="1:12" x14ac:dyDescent="0.25">
      <c r="A191" s="45" t="s">
        <v>490</v>
      </c>
      <c r="B191" s="33" t="s">
        <v>213</v>
      </c>
      <c r="C191" s="8">
        <v>79.865535570000006</v>
      </c>
      <c r="D191" s="11" t="str">
        <f t="shared" si="24"/>
        <v>N/A</v>
      </c>
      <c r="E191" s="8">
        <v>79.581275433000002</v>
      </c>
      <c r="F191" s="11" t="str">
        <f t="shared" si="25"/>
        <v>N/A</v>
      </c>
      <c r="G191" s="8">
        <v>80.765028078</v>
      </c>
      <c r="H191" s="11" t="str">
        <f t="shared" si="26"/>
        <v>N/A</v>
      </c>
      <c r="I191" s="12">
        <v>-0.35599999999999998</v>
      </c>
      <c r="J191" s="12">
        <v>1.4870000000000001</v>
      </c>
      <c r="K191" s="41" t="s">
        <v>736</v>
      </c>
      <c r="L191" s="9" t="str">
        <f t="shared" si="27"/>
        <v>Yes</v>
      </c>
    </row>
    <row r="192" spans="1:12" x14ac:dyDescent="0.25">
      <c r="A192" s="45" t="s">
        <v>491</v>
      </c>
      <c r="B192" s="33" t="s">
        <v>213</v>
      </c>
      <c r="C192" s="8">
        <v>51.724456834000001</v>
      </c>
      <c r="D192" s="11" t="str">
        <f t="shared" si="24"/>
        <v>N/A</v>
      </c>
      <c r="E192" s="8">
        <v>49.972831360000001</v>
      </c>
      <c r="F192" s="11" t="str">
        <f t="shared" si="25"/>
        <v>N/A</v>
      </c>
      <c r="G192" s="8">
        <v>50.443824859999999</v>
      </c>
      <c r="H192" s="11" t="str">
        <f t="shared" si="26"/>
        <v>N/A</v>
      </c>
      <c r="I192" s="12">
        <v>-3.39</v>
      </c>
      <c r="J192" s="12">
        <v>0.9425</v>
      </c>
      <c r="K192" s="41" t="s">
        <v>736</v>
      </c>
      <c r="L192" s="9" t="str">
        <f t="shared" si="27"/>
        <v>Yes</v>
      </c>
    </row>
    <row r="193" spans="1:12" x14ac:dyDescent="0.25">
      <c r="A193" s="45" t="s">
        <v>492</v>
      </c>
      <c r="B193" s="33" t="s">
        <v>213</v>
      </c>
      <c r="C193" s="8">
        <v>52.658819418999997</v>
      </c>
      <c r="D193" s="11" t="str">
        <f t="shared" si="24"/>
        <v>N/A</v>
      </c>
      <c r="E193" s="8">
        <v>54.198267475000002</v>
      </c>
      <c r="F193" s="11" t="str">
        <f t="shared" si="25"/>
        <v>N/A</v>
      </c>
      <c r="G193" s="8">
        <v>57.423273657000003</v>
      </c>
      <c r="H193" s="11" t="str">
        <f t="shared" si="26"/>
        <v>N/A</v>
      </c>
      <c r="I193" s="12">
        <v>2.923</v>
      </c>
      <c r="J193" s="12">
        <v>5.95</v>
      </c>
      <c r="K193" s="41" t="s">
        <v>736</v>
      </c>
      <c r="L193" s="9" t="str">
        <f t="shared" si="27"/>
        <v>Yes</v>
      </c>
    </row>
    <row r="194" spans="1:12" x14ac:dyDescent="0.25">
      <c r="A194" s="42" t="s">
        <v>1540</v>
      </c>
      <c r="B194" s="33" t="s">
        <v>213</v>
      </c>
      <c r="C194" s="34">
        <v>7.5043437894</v>
      </c>
      <c r="D194" s="11" t="str">
        <f t="shared" si="24"/>
        <v>N/A</v>
      </c>
      <c r="E194" s="34">
        <v>7.0985169876</v>
      </c>
      <c r="F194" s="11" t="str">
        <f t="shared" si="25"/>
        <v>N/A</v>
      </c>
      <c r="G194" s="34">
        <v>5.9928473447000004</v>
      </c>
      <c r="H194" s="11" t="str">
        <f t="shared" si="26"/>
        <v>N/A</v>
      </c>
      <c r="I194" s="12">
        <v>-5.41</v>
      </c>
      <c r="J194" s="12">
        <v>-15.6</v>
      </c>
      <c r="K194" s="41" t="s">
        <v>736</v>
      </c>
      <c r="L194" s="9" t="str">
        <f t="shared" si="27"/>
        <v>Yes</v>
      </c>
    </row>
    <row r="195" spans="1:12" x14ac:dyDescent="0.25">
      <c r="A195" s="45" t="s">
        <v>1541</v>
      </c>
      <c r="B195" s="33" t="s">
        <v>213</v>
      </c>
      <c r="C195" s="34">
        <v>1.4294707391000001</v>
      </c>
      <c r="D195" s="11" t="str">
        <f t="shared" si="24"/>
        <v>N/A</v>
      </c>
      <c r="E195" s="34">
        <v>1.9460345856000001</v>
      </c>
      <c r="F195" s="11" t="str">
        <f t="shared" si="25"/>
        <v>N/A</v>
      </c>
      <c r="G195" s="34">
        <v>2.3168147642000001</v>
      </c>
      <c r="H195" s="11" t="str">
        <f t="shared" si="26"/>
        <v>N/A</v>
      </c>
      <c r="I195" s="12">
        <v>36.14</v>
      </c>
      <c r="J195" s="12">
        <v>19.05</v>
      </c>
      <c r="K195" s="41" t="s">
        <v>736</v>
      </c>
      <c r="L195" s="9" t="str">
        <f t="shared" si="27"/>
        <v>Yes</v>
      </c>
    </row>
    <row r="196" spans="1:12" x14ac:dyDescent="0.25">
      <c r="A196" s="45" t="s">
        <v>1542</v>
      </c>
      <c r="B196" s="33" t="s">
        <v>213</v>
      </c>
      <c r="C196" s="34">
        <v>12.327590450000001</v>
      </c>
      <c r="D196" s="11" t="str">
        <f t="shared" si="24"/>
        <v>N/A</v>
      </c>
      <c r="E196" s="34">
        <v>12.665519275999999</v>
      </c>
      <c r="F196" s="11" t="str">
        <f t="shared" si="25"/>
        <v>N/A</v>
      </c>
      <c r="G196" s="34">
        <v>11.256717777</v>
      </c>
      <c r="H196" s="11" t="str">
        <f t="shared" si="26"/>
        <v>N/A</v>
      </c>
      <c r="I196" s="12">
        <v>2.7410000000000001</v>
      </c>
      <c r="J196" s="12">
        <v>-11.1</v>
      </c>
      <c r="K196" s="41" t="s">
        <v>736</v>
      </c>
      <c r="L196" s="9" t="str">
        <f t="shared" si="27"/>
        <v>Yes</v>
      </c>
    </row>
    <row r="197" spans="1:12" x14ac:dyDescent="0.25">
      <c r="A197" s="45" t="s">
        <v>1543</v>
      </c>
      <c r="B197" s="33" t="s">
        <v>213</v>
      </c>
      <c r="C197" s="34">
        <v>5.7908844018999996</v>
      </c>
      <c r="D197" s="11" t="str">
        <f t="shared" si="24"/>
        <v>N/A</v>
      </c>
      <c r="E197" s="34">
        <v>4.5057114340000002</v>
      </c>
      <c r="F197" s="11" t="str">
        <f t="shared" si="25"/>
        <v>N/A</v>
      </c>
      <c r="G197" s="34">
        <v>3.7599756320000002</v>
      </c>
      <c r="H197" s="11" t="str">
        <f t="shared" si="26"/>
        <v>N/A</v>
      </c>
      <c r="I197" s="12">
        <v>-22.2</v>
      </c>
      <c r="J197" s="12">
        <v>-16.600000000000001</v>
      </c>
      <c r="K197" s="41" t="s">
        <v>736</v>
      </c>
      <c r="L197" s="9" t="str">
        <f t="shared" si="27"/>
        <v>Yes</v>
      </c>
    </row>
    <row r="198" spans="1:12" x14ac:dyDescent="0.25">
      <c r="A198" s="45" t="s">
        <v>1544</v>
      </c>
      <c r="B198" s="33" t="s">
        <v>213</v>
      </c>
      <c r="C198" s="34">
        <v>4.0071003646000003</v>
      </c>
      <c r="D198" s="11" t="str">
        <f t="shared" si="24"/>
        <v>N/A</v>
      </c>
      <c r="E198" s="34">
        <v>3.9349206349000001</v>
      </c>
      <c r="F198" s="11" t="str">
        <f t="shared" si="25"/>
        <v>N/A</v>
      </c>
      <c r="G198" s="34">
        <v>3.8566812831999999</v>
      </c>
      <c r="H198" s="11" t="str">
        <f t="shared" si="26"/>
        <v>N/A</v>
      </c>
      <c r="I198" s="12">
        <v>-1.8</v>
      </c>
      <c r="J198" s="12">
        <v>-1.99</v>
      </c>
      <c r="K198" s="41" t="s">
        <v>736</v>
      </c>
      <c r="L198" s="9" t="str">
        <f t="shared" si="27"/>
        <v>Yes</v>
      </c>
    </row>
    <row r="199" spans="1:12" x14ac:dyDescent="0.25">
      <c r="A199" s="42" t="s">
        <v>1545</v>
      </c>
      <c r="B199" s="33" t="s">
        <v>213</v>
      </c>
      <c r="C199" s="34">
        <v>220.58615377000001</v>
      </c>
      <c r="D199" s="11" t="str">
        <f t="shared" si="24"/>
        <v>N/A</v>
      </c>
      <c r="E199" s="34">
        <v>221.8611276</v>
      </c>
      <c r="F199" s="11" t="str">
        <f t="shared" si="25"/>
        <v>N/A</v>
      </c>
      <c r="G199" s="34">
        <v>220.09001463000001</v>
      </c>
      <c r="H199" s="11" t="str">
        <f t="shared" si="26"/>
        <v>N/A</v>
      </c>
      <c r="I199" s="12">
        <v>0.57799999999999996</v>
      </c>
      <c r="J199" s="12">
        <v>-0.79800000000000004</v>
      </c>
      <c r="K199" s="41" t="s">
        <v>736</v>
      </c>
      <c r="L199" s="9" t="str">
        <f t="shared" si="27"/>
        <v>Yes</v>
      </c>
    </row>
    <row r="200" spans="1:12" x14ac:dyDescent="0.25">
      <c r="A200" s="45" t="s">
        <v>1546</v>
      </c>
      <c r="B200" s="33" t="s">
        <v>213</v>
      </c>
      <c r="C200" s="34">
        <v>227.21797817000001</v>
      </c>
      <c r="D200" s="11" t="str">
        <f t="shared" si="24"/>
        <v>N/A</v>
      </c>
      <c r="E200" s="34">
        <v>228.5965009</v>
      </c>
      <c r="F200" s="11" t="str">
        <f t="shared" si="25"/>
        <v>N/A</v>
      </c>
      <c r="G200" s="34">
        <v>226.93343053999999</v>
      </c>
      <c r="H200" s="11" t="str">
        <f t="shared" si="26"/>
        <v>N/A</v>
      </c>
      <c r="I200" s="12">
        <v>0.60670000000000002</v>
      </c>
      <c r="J200" s="12">
        <v>-0.72799999999999998</v>
      </c>
      <c r="K200" s="41" t="s">
        <v>736</v>
      </c>
      <c r="L200" s="9" t="str">
        <f t="shared" si="27"/>
        <v>Yes</v>
      </c>
    </row>
    <row r="201" spans="1:12" x14ac:dyDescent="0.25">
      <c r="A201" s="45" t="s">
        <v>1547</v>
      </c>
      <c r="B201" s="33" t="s">
        <v>213</v>
      </c>
      <c r="C201" s="34">
        <v>183.80760924000001</v>
      </c>
      <c r="D201" s="11" t="str">
        <f t="shared" si="24"/>
        <v>N/A</v>
      </c>
      <c r="E201" s="34">
        <v>184.13613359999999</v>
      </c>
      <c r="F201" s="11" t="str">
        <f t="shared" si="25"/>
        <v>N/A</v>
      </c>
      <c r="G201" s="34">
        <v>183.24598662</v>
      </c>
      <c r="H201" s="11" t="str">
        <f t="shared" si="26"/>
        <v>N/A</v>
      </c>
      <c r="I201" s="12">
        <v>0.1787</v>
      </c>
      <c r="J201" s="12">
        <v>-0.48299999999999998</v>
      </c>
      <c r="K201" s="41" t="s">
        <v>736</v>
      </c>
      <c r="L201" s="9" t="str">
        <f t="shared" si="27"/>
        <v>Yes</v>
      </c>
    </row>
    <row r="202" spans="1:12" x14ac:dyDescent="0.25">
      <c r="A202" s="45" t="s">
        <v>1548</v>
      </c>
      <c r="B202" s="33" t="s">
        <v>213</v>
      </c>
      <c r="C202" s="34">
        <v>50.333333332999999</v>
      </c>
      <c r="D202" s="11" t="str">
        <f t="shared" si="24"/>
        <v>N/A</v>
      </c>
      <c r="E202" s="34">
        <v>72.5</v>
      </c>
      <c r="F202" s="11" t="str">
        <f t="shared" si="25"/>
        <v>N/A</v>
      </c>
      <c r="G202" s="34" t="s">
        <v>1744</v>
      </c>
      <c r="H202" s="11" t="str">
        <f t="shared" si="26"/>
        <v>N/A</v>
      </c>
      <c r="I202" s="12">
        <v>44.04</v>
      </c>
      <c r="J202" s="12" t="s">
        <v>1744</v>
      </c>
      <c r="K202" s="41" t="s">
        <v>736</v>
      </c>
      <c r="L202" s="9" t="str">
        <f t="shared" si="27"/>
        <v>N/A</v>
      </c>
    </row>
    <row r="203" spans="1:12" x14ac:dyDescent="0.25">
      <c r="A203" s="45" t="s">
        <v>1549</v>
      </c>
      <c r="B203" s="33" t="s">
        <v>213</v>
      </c>
      <c r="C203" s="34">
        <v>39.799999999999997</v>
      </c>
      <c r="D203" s="11" t="str">
        <f t="shared" si="24"/>
        <v>N/A</v>
      </c>
      <c r="E203" s="34">
        <v>35.295454544999998</v>
      </c>
      <c r="F203" s="11" t="str">
        <f t="shared" si="25"/>
        <v>N/A</v>
      </c>
      <c r="G203" s="34">
        <v>41.592592592999999</v>
      </c>
      <c r="H203" s="11" t="str">
        <f t="shared" si="26"/>
        <v>N/A</v>
      </c>
      <c r="I203" s="12">
        <v>-11.3</v>
      </c>
      <c r="J203" s="12">
        <v>17.84</v>
      </c>
      <c r="K203" s="41" t="s">
        <v>736</v>
      </c>
      <c r="L203" s="9" t="str">
        <f t="shared" si="27"/>
        <v>Yes</v>
      </c>
    </row>
    <row r="204" spans="1:12" x14ac:dyDescent="0.25">
      <c r="A204" s="42" t="s">
        <v>127</v>
      </c>
      <c r="B204" s="33" t="s">
        <v>213</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25</v>
      </c>
      <c r="J204" s="12">
        <v>-80</v>
      </c>
      <c r="K204" s="14" t="s">
        <v>213</v>
      </c>
      <c r="L204" s="9" t="str">
        <f t="shared" ref="L204:L214" si="31">IF(J204="Div by 0", "N/A", IF(K204="N/A","N/A", IF(J204&gt;VALUE(MID(K204,1,2)), "No", IF(J204&lt;-1*VALUE(MID(K204,1,2)), "No", "Yes"))))</f>
        <v>N/A</v>
      </c>
    </row>
    <row r="205" spans="1:12" x14ac:dyDescent="0.25">
      <c r="A205" s="42" t="s">
        <v>128</v>
      </c>
      <c r="B205" s="33" t="s">
        <v>213</v>
      </c>
      <c r="C205" s="34">
        <v>40</v>
      </c>
      <c r="D205" s="11" t="str">
        <f t="shared" si="28"/>
        <v>N/A</v>
      </c>
      <c r="E205" s="34">
        <v>36</v>
      </c>
      <c r="F205" s="11" t="str">
        <f t="shared" si="29"/>
        <v>N/A</v>
      </c>
      <c r="G205" s="34">
        <v>11</v>
      </c>
      <c r="H205" s="11" t="str">
        <f t="shared" si="30"/>
        <v>N/A</v>
      </c>
      <c r="I205" s="12">
        <v>-10</v>
      </c>
      <c r="J205" s="12">
        <v>-77.8</v>
      </c>
      <c r="K205" s="14" t="s">
        <v>213</v>
      </c>
      <c r="L205" s="9" t="str">
        <f t="shared" si="31"/>
        <v>N/A</v>
      </c>
    </row>
    <row r="206" spans="1:12" ht="25" x14ac:dyDescent="0.25">
      <c r="A206" s="42" t="s">
        <v>1597</v>
      </c>
      <c r="B206" s="33" t="s">
        <v>213</v>
      </c>
      <c r="C206" s="34">
        <v>26</v>
      </c>
      <c r="D206" s="11" t="str">
        <f t="shared" si="28"/>
        <v>N/A</v>
      </c>
      <c r="E206" s="34">
        <v>24</v>
      </c>
      <c r="F206" s="11" t="str">
        <f t="shared" si="29"/>
        <v>N/A</v>
      </c>
      <c r="G206" s="34">
        <v>11</v>
      </c>
      <c r="H206" s="11" t="str">
        <f t="shared" si="30"/>
        <v>N/A</v>
      </c>
      <c r="I206" s="12">
        <v>-7.69</v>
      </c>
      <c r="J206" s="12">
        <v>-75</v>
      </c>
      <c r="K206" s="14" t="s">
        <v>213</v>
      </c>
      <c r="L206" s="9" t="str">
        <f t="shared" si="31"/>
        <v>N/A</v>
      </c>
    </row>
    <row r="207" spans="1:12" ht="25" x14ac:dyDescent="0.25">
      <c r="A207" s="42" t="s">
        <v>1550</v>
      </c>
      <c r="B207" s="33" t="s">
        <v>213</v>
      </c>
      <c r="C207" s="34">
        <v>11</v>
      </c>
      <c r="D207" s="11" t="str">
        <f t="shared" si="28"/>
        <v>N/A</v>
      </c>
      <c r="E207" s="34">
        <v>11</v>
      </c>
      <c r="F207" s="11" t="str">
        <f t="shared" si="29"/>
        <v>N/A</v>
      </c>
      <c r="G207" s="34">
        <v>11</v>
      </c>
      <c r="H207" s="11" t="str">
        <f t="shared" si="30"/>
        <v>N/A</v>
      </c>
      <c r="I207" s="12">
        <v>25</v>
      </c>
      <c r="J207" s="12">
        <v>-30</v>
      </c>
      <c r="K207" s="14" t="s">
        <v>213</v>
      </c>
      <c r="L207" s="9" t="str">
        <f t="shared" si="31"/>
        <v>N/A</v>
      </c>
    </row>
    <row r="208" spans="1:12" x14ac:dyDescent="0.25">
      <c r="A208" s="42" t="s">
        <v>1598</v>
      </c>
      <c r="B208" s="33" t="s">
        <v>213</v>
      </c>
      <c r="C208" s="34">
        <v>44</v>
      </c>
      <c r="D208" s="11" t="str">
        <f t="shared" si="28"/>
        <v>N/A</v>
      </c>
      <c r="E208" s="34">
        <v>38</v>
      </c>
      <c r="F208" s="11" t="str">
        <f t="shared" si="29"/>
        <v>N/A</v>
      </c>
      <c r="G208" s="34">
        <v>11</v>
      </c>
      <c r="H208" s="11" t="str">
        <f t="shared" si="30"/>
        <v>N/A</v>
      </c>
      <c r="I208" s="12">
        <v>-13.6</v>
      </c>
      <c r="J208" s="12">
        <v>-81.599999999999994</v>
      </c>
      <c r="K208" s="14" t="s">
        <v>213</v>
      </c>
      <c r="L208" s="9" t="str">
        <f t="shared" si="31"/>
        <v>N/A</v>
      </c>
    </row>
    <row r="209" spans="1:12" x14ac:dyDescent="0.25">
      <c r="A209" s="42" t="s">
        <v>1599</v>
      </c>
      <c r="B209" s="33" t="s">
        <v>213</v>
      </c>
      <c r="C209" s="34">
        <v>27</v>
      </c>
      <c r="D209" s="11" t="str">
        <f t="shared" si="28"/>
        <v>N/A</v>
      </c>
      <c r="E209" s="34">
        <v>28</v>
      </c>
      <c r="F209" s="11" t="str">
        <f t="shared" si="29"/>
        <v>N/A</v>
      </c>
      <c r="G209" s="34">
        <v>12</v>
      </c>
      <c r="H209" s="11" t="str">
        <f t="shared" si="30"/>
        <v>N/A</v>
      </c>
      <c r="I209" s="12">
        <v>3.7040000000000002</v>
      </c>
      <c r="J209" s="12">
        <v>-57.1</v>
      </c>
      <c r="K209" s="14" t="s">
        <v>213</v>
      </c>
      <c r="L209" s="9" t="str">
        <f t="shared" si="31"/>
        <v>N/A</v>
      </c>
    </row>
    <row r="210" spans="1:12" x14ac:dyDescent="0.25">
      <c r="A210" s="42" t="s">
        <v>125</v>
      </c>
      <c r="B210" s="33" t="s">
        <v>213</v>
      </c>
      <c r="C210" s="43">
        <v>7467155</v>
      </c>
      <c r="D210" s="11" t="str">
        <f t="shared" si="28"/>
        <v>N/A</v>
      </c>
      <c r="E210" s="43">
        <v>5435532</v>
      </c>
      <c r="F210" s="11" t="str">
        <f t="shared" si="29"/>
        <v>N/A</v>
      </c>
      <c r="G210" s="43">
        <v>3605172</v>
      </c>
      <c r="H210" s="11" t="str">
        <f t="shared" si="30"/>
        <v>N/A</v>
      </c>
      <c r="I210" s="12">
        <v>-27.2</v>
      </c>
      <c r="J210" s="12">
        <v>-33.700000000000003</v>
      </c>
      <c r="K210" s="14" t="s">
        <v>213</v>
      </c>
      <c r="L210" s="9" t="str">
        <f t="shared" si="31"/>
        <v>N/A</v>
      </c>
    </row>
    <row r="211" spans="1:12" x14ac:dyDescent="0.25">
      <c r="A211" s="42" t="s">
        <v>1600</v>
      </c>
      <c r="B211" s="33" t="s">
        <v>213</v>
      </c>
      <c r="C211" s="43">
        <v>1417523</v>
      </c>
      <c r="D211" s="11" t="str">
        <f t="shared" si="28"/>
        <v>N/A</v>
      </c>
      <c r="E211" s="43">
        <v>1938488</v>
      </c>
      <c r="F211" s="11" t="str">
        <f t="shared" si="29"/>
        <v>N/A</v>
      </c>
      <c r="G211" s="43">
        <v>3578152</v>
      </c>
      <c r="H211" s="11" t="str">
        <f t="shared" si="30"/>
        <v>N/A</v>
      </c>
      <c r="I211" s="12">
        <v>36.75</v>
      </c>
      <c r="J211" s="12">
        <v>84.58</v>
      </c>
      <c r="K211" s="14" t="s">
        <v>213</v>
      </c>
      <c r="L211" s="9" t="str">
        <f t="shared" si="31"/>
        <v>N/A</v>
      </c>
    </row>
    <row r="212" spans="1:12" x14ac:dyDescent="0.25">
      <c r="A212" s="42" t="s">
        <v>1551</v>
      </c>
      <c r="B212" s="33" t="s">
        <v>213</v>
      </c>
      <c r="C212" s="43">
        <v>368995</v>
      </c>
      <c r="D212" s="11" t="str">
        <f t="shared" si="28"/>
        <v>N/A</v>
      </c>
      <c r="E212" s="43">
        <v>347700</v>
      </c>
      <c r="F212" s="11" t="str">
        <f t="shared" si="29"/>
        <v>N/A</v>
      </c>
      <c r="G212" s="43">
        <v>346750</v>
      </c>
      <c r="H212" s="11" t="str">
        <f t="shared" si="30"/>
        <v>N/A</v>
      </c>
      <c r="I212" s="12">
        <v>-5.77</v>
      </c>
      <c r="J212" s="12">
        <v>-0.27300000000000002</v>
      </c>
      <c r="K212" s="14" t="s">
        <v>213</v>
      </c>
      <c r="L212" s="9" t="str">
        <f t="shared" si="31"/>
        <v>N/A</v>
      </c>
    </row>
    <row r="213" spans="1:12" x14ac:dyDescent="0.25">
      <c r="A213" s="42" t="s">
        <v>1601</v>
      </c>
      <c r="B213" s="33" t="s">
        <v>213</v>
      </c>
      <c r="C213" s="43">
        <v>7422541</v>
      </c>
      <c r="D213" s="11" t="str">
        <f t="shared" si="28"/>
        <v>N/A</v>
      </c>
      <c r="E213" s="43">
        <v>5375694</v>
      </c>
      <c r="F213" s="11" t="str">
        <f t="shared" si="29"/>
        <v>N/A</v>
      </c>
      <c r="G213" s="43">
        <v>418976</v>
      </c>
      <c r="H213" s="11" t="str">
        <f t="shared" si="30"/>
        <v>N/A</v>
      </c>
      <c r="I213" s="12">
        <v>-27.6</v>
      </c>
      <c r="J213" s="12">
        <v>-92.2</v>
      </c>
      <c r="K213" s="14" t="s">
        <v>213</v>
      </c>
      <c r="L213" s="9" t="str">
        <f t="shared" si="31"/>
        <v>N/A</v>
      </c>
    </row>
    <row r="214" spans="1:12" x14ac:dyDescent="0.25">
      <c r="A214" s="45" t="s">
        <v>1602</v>
      </c>
      <c r="B214" s="33" t="s">
        <v>213</v>
      </c>
      <c r="C214" s="43">
        <v>315474</v>
      </c>
      <c r="D214" s="11" t="str">
        <f t="shared" si="28"/>
        <v>N/A</v>
      </c>
      <c r="E214" s="43">
        <v>320332</v>
      </c>
      <c r="F214" s="11" t="str">
        <f t="shared" si="29"/>
        <v>N/A</v>
      </c>
      <c r="G214" s="43">
        <v>926066</v>
      </c>
      <c r="H214" s="11" t="str">
        <f t="shared" si="30"/>
        <v>N/A</v>
      </c>
      <c r="I214" s="12">
        <v>1.54</v>
      </c>
      <c r="J214" s="12">
        <v>189.1</v>
      </c>
      <c r="K214" s="14" t="s">
        <v>213</v>
      </c>
      <c r="L214" s="9" t="str">
        <f t="shared" si="31"/>
        <v>N/A</v>
      </c>
    </row>
    <row r="215" spans="1:12" ht="25" x14ac:dyDescent="0.25">
      <c r="A215" s="42" t="s">
        <v>1365</v>
      </c>
      <c r="B215" s="33" t="s">
        <v>213</v>
      </c>
      <c r="C215" s="43">
        <v>359228</v>
      </c>
      <c r="D215" s="11" t="str">
        <f t="shared" ref="D215:D229" si="32">IF($B215="N/A","N/A",IF(C215&gt;10,"No",IF(C215&lt;-10,"No","Yes")))</f>
        <v>N/A</v>
      </c>
      <c r="E215" s="43">
        <v>334942</v>
      </c>
      <c r="F215" s="11" t="str">
        <f t="shared" ref="F215:F229" si="33">IF($B215="N/A","N/A",IF(E215&gt;10,"No",IF(E215&lt;-10,"No","Yes")))</f>
        <v>N/A</v>
      </c>
      <c r="G215" s="43">
        <v>256658</v>
      </c>
      <c r="H215" s="11" t="str">
        <f t="shared" ref="H215:H229" si="34">IF($B215="N/A","N/A",IF(G215&gt;10,"No",IF(G215&lt;-10,"No","Yes")))</f>
        <v>N/A</v>
      </c>
      <c r="I215" s="12">
        <v>-6.76</v>
      </c>
      <c r="J215" s="12">
        <v>-23.4</v>
      </c>
      <c r="K215" s="41" t="s">
        <v>736</v>
      </c>
      <c r="L215" s="9" t="str">
        <f t="shared" ref="L215:L229" si="35">IF(J215="Div by 0", "N/A", IF(K215="N/A","N/A", IF(J215&gt;VALUE(MID(K215,1,2)), "No", IF(J215&lt;-1*VALUE(MID(K215,1,2)), "No", "Yes"))))</f>
        <v>Yes</v>
      </c>
    </row>
    <row r="216" spans="1:12" x14ac:dyDescent="0.25">
      <c r="A216" s="42" t="s">
        <v>647</v>
      </c>
      <c r="B216" s="33" t="s">
        <v>213</v>
      </c>
      <c r="C216" s="34">
        <v>4510</v>
      </c>
      <c r="D216" s="11" t="str">
        <f t="shared" si="32"/>
        <v>N/A</v>
      </c>
      <c r="E216" s="34">
        <v>3104</v>
      </c>
      <c r="F216" s="11" t="str">
        <f t="shared" si="33"/>
        <v>N/A</v>
      </c>
      <c r="G216" s="34">
        <v>2407</v>
      </c>
      <c r="H216" s="11" t="str">
        <f t="shared" si="34"/>
        <v>N/A</v>
      </c>
      <c r="I216" s="12">
        <v>-31.2</v>
      </c>
      <c r="J216" s="12">
        <v>-22.5</v>
      </c>
      <c r="K216" s="41" t="s">
        <v>736</v>
      </c>
      <c r="L216" s="9" t="str">
        <f t="shared" si="35"/>
        <v>Yes</v>
      </c>
    </row>
    <row r="217" spans="1:12" x14ac:dyDescent="0.25">
      <c r="A217" s="42" t="s">
        <v>1366</v>
      </c>
      <c r="B217" s="33" t="s">
        <v>213</v>
      </c>
      <c r="C217" s="43">
        <v>79.651441242000004</v>
      </c>
      <c r="D217" s="11" t="str">
        <f t="shared" si="32"/>
        <v>N/A</v>
      </c>
      <c r="E217" s="43">
        <v>107.90657216</v>
      </c>
      <c r="F217" s="11" t="str">
        <f t="shared" si="33"/>
        <v>N/A</v>
      </c>
      <c r="G217" s="43">
        <v>106.62982966</v>
      </c>
      <c r="H217" s="11" t="str">
        <f t="shared" si="34"/>
        <v>N/A</v>
      </c>
      <c r="I217" s="12">
        <v>35.47</v>
      </c>
      <c r="J217" s="12">
        <v>-1.18</v>
      </c>
      <c r="K217" s="41" t="s">
        <v>736</v>
      </c>
      <c r="L217" s="9" t="str">
        <f t="shared" si="35"/>
        <v>Yes</v>
      </c>
    </row>
    <row r="218" spans="1:12" ht="25" x14ac:dyDescent="0.25">
      <c r="A218" s="42" t="s">
        <v>1367</v>
      </c>
      <c r="B218" s="33" t="s">
        <v>213</v>
      </c>
      <c r="C218" s="43">
        <v>1746372</v>
      </c>
      <c r="D218" s="11" t="str">
        <f t="shared" si="32"/>
        <v>N/A</v>
      </c>
      <c r="E218" s="43">
        <v>1406254</v>
      </c>
      <c r="F218" s="11" t="str">
        <f t="shared" si="33"/>
        <v>N/A</v>
      </c>
      <c r="G218" s="43">
        <v>1185956</v>
      </c>
      <c r="H218" s="11" t="str">
        <f t="shared" si="34"/>
        <v>N/A</v>
      </c>
      <c r="I218" s="12">
        <v>-19.5</v>
      </c>
      <c r="J218" s="12">
        <v>-15.7</v>
      </c>
      <c r="K218" s="41" t="s">
        <v>736</v>
      </c>
      <c r="L218" s="9" t="str">
        <f t="shared" si="35"/>
        <v>Yes</v>
      </c>
    </row>
    <row r="219" spans="1:12" x14ac:dyDescent="0.25">
      <c r="A219" s="42" t="s">
        <v>514</v>
      </c>
      <c r="B219" s="33" t="s">
        <v>213</v>
      </c>
      <c r="C219" s="34">
        <v>19940</v>
      </c>
      <c r="D219" s="11" t="str">
        <f t="shared" si="32"/>
        <v>N/A</v>
      </c>
      <c r="E219" s="34">
        <v>17675</v>
      </c>
      <c r="F219" s="11" t="str">
        <f t="shared" si="33"/>
        <v>N/A</v>
      </c>
      <c r="G219" s="34">
        <v>16170</v>
      </c>
      <c r="H219" s="11" t="str">
        <f t="shared" si="34"/>
        <v>N/A</v>
      </c>
      <c r="I219" s="12">
        <v>-11.4</v>
      </c>
      <c r="J219" s="12">
        <v>-8.51</v>
      </c>
      <c r="K219" s="41" t="s">
        <v>736</v>
      </c>
      <c r="L219" s="9" t="str">
        <f t="shared" si="35"/>
        <v>Yes</v>
      </c>
    </row>
    <row r="220" spans="1:12" x14ac:dyDescent="0.25">
      <c r="A220" s="42" t="s">
        <v>1368</v>
      </c>
      <c r="B220" s="33" t="s">
        <v>213</v>
      </c>
      <c r="C220" s="43">
        <v>87.581344032000004</v>
      </c>
      <c r="D220" s="11" t="str">
        <f t="shared" si="32"/>
        <v>N/A</v>
      </c>
      <c r="E220" s="43">
        <v>79.561753890000006</v>
      </c>
      <c r="F220" s="11" t="str">
        <f t="shared" si="33"/>
        <v>N/A</v>
      </c>
      <c r="G220" s="43">
        <v>73.342980828999998</v>
      </c>
      <c r="H220" s="11" t="str">
        <f t="shared" si="34"/>
        <v>N/A</v>
      </c>
      <c r="I220" s="12">
        <v>-9.16</v>
      </c>
      <c r="J220" s="12">
        <v>-7.82</v>
      </c>
      <c r="K220" s="41" t="s">
        <v>736</v>
      </c>
      <c r="L220" s="9" t="str">
        <f t="shared" si="35"/>
        <v>Yes</v>
      </c>
    </row>
    <row r="221" spans="1:12" ht="25" x14ac:dyDescent="0.25">
      <c r="A221" s="42" t="s">
        <v>1369</v>
      </c>
      <c r="B221" s="33" t="s">
        <v>213</v>
      </c>
      <c r="C221" s="43">
        <v>3341722</v>
      </c>
      <c r="D221" s="11" t="str">
        <f t="shared" si="32"/>
        <v>N/A</v>
      </c>
      <c r="E221" s="43">
        <v>3268822</v>
      </c>
      <c r="F221" s="11" t="str">
        <f t="shared" si="33"/>
        <v>N/A</v>
      </c>
      <c r="G221" s="43">
        <v>2897322</v>
      </c>
      <c r="H221" s="11" t="str">
        <f t="shared" si="34"/>
        <v>N/A</v>
      </c>
      <c r="I221" s="12">
        <v>-2.1800000000000002</v>
      </c>
      <c r="J221" s="12">
        <v>-11.4</v>
      </c>
      <c r="K221" s="41" t="s">
        <v>736</v>
      </c>
      <c r="L221" s="9" t="str">
        <f t="shared" si="35"/>
        <v>Yes</v>
      </c>
    </row>
    <row r="222" spans="1:12" x14ac:dyDescent="0.25">
      <c r="A222" s="42" t="s">
        <v>515</v>
      </c>
      <c r="B222" s="33" t="s">
        <v>213</v>
      </c>
      <c r="C222" s="34">
        <v>28675</v>
      </c>
      <c r="D222" s="11" t="str">
        <f t="shared" si="32"/>
        <v>N/A</v>
      </c>
      <c r="E222" s="34">
        <v>26979</v>
      </c>
      <c r="F222" s="11" t="str">
        <f t="shared" si="33"/>
        <v>N/A</v>
      </c>
      <c r="G222" s="34">
        <v>23345</v>
      </c>
      <c r="H222" s="11" t="str">
        <f t="shared" si="34"/>
        <v>N/A</v>
      </c>
      <c r="I222" s="12">
        <v>-5.91</v>
      </c>
      <c r="J222" s="12">
        <v>-13.5</v>
      </c>
      <c r="K222" s="41" t="s">
        <v>736</v>
      </c>
      <c r="L222" s="9" t="str">
        <f t="shared" si="35"/>
        <v>Yes</v>
      </c>
    </row>
    <row r="223" spans="1:12" ht="25" x14ac:dyDescent="0.25">
      <c r="A223" s="42" t="s">
        <v>1370</v>
      </c>
      <c r="B223" s="33" t="s">
        <v>213</v>
      </c>
      <c r="C223" s="43">
        <v>116.5378204</v>
      </c>
      <c r="D223" s="11" t="str">
        <f t="shared" si="32"/>
        <v>N/A</v>
      </c>
      <c r="E223" s="43">
        <v>121.16171837</v>
      </c>
      <c r="F223" s="11" t="str">
        <f t="shared" si="33"/>
        <v>N/A</v>
      </c>
      <c r="G223" s="43">
        <v>124.10888841000001</v>
      </c>
      <c r="H223" s="11" t="str">
        <f t="shared" si="34"/>
        <v>N/A</v>
      </c>
      <c r="I223" s="12">
        <v>3.968</v>
      </c>
      <c r="J223" s="12">
        <v>2.4319999999999999</v>
      </c>
      <c r="K223" s="41" t="s">
        <v>736</v>
      </c>
      <c r="L223" s="9" t="str">
        <f t="shared" si="35"/>
        <v>Yes</v>
      </c>
    </row>
    <row r="224" spans="1:12" ht="25" x14ac:dyDescent="0.25">
      <c r="A224" s="42" t="s">
        <v>1371</v>
      </c>
      <c r="B224" s="33" t="s">
        <v>213</v>
      </c>
      <c r="C224" s="43">
        <v>298988</v>
      </c>
      <c r="D224" s="11" t="str">
        <f t="shared" si="32"/>
        <v>N/A</v>
      </c>
      <c r="E224" s="43">
        <v>346734</v>
      </c>
      <c r="F224" s="11" t="str">
        <f t="shared" si="33"/>
        <v>N/A</v>
      </c>
      <c r="G224" s="43">
        <v>344016</v>
      </c>
      <c r="H224" s="11" t="str">
        <f t="shared" si="34"/>
        <v>N/A</v>
      </c>
      <c r="I224" s="12">
        <v>15.97</v>
      </c>
      <c r="J224" s="12">
        <v>-0.78400000000000003</v>
      </c>
      <c r="K224" s="41" t="s">
        <v>736</v>
      </c>
      <c r="L224" s="9" t="str">
        <f t="shared" si="35"/>
        <v>Yes</v>
      </c>
    </row>
    <row r="225" spans="1:12" x14ac:dyDescent="0.25">
      <c r="A225" s="42" t="s">
        <v>516</v>
      </c>
      <c r="B225" s="33" t="s">
        <v>213</v>
      </c>
      <c r="C225" s="34">
        <v>2281</v>
      </c>
      <c r="D225" s="11" t="str">
        <f t="shared" si="32"/>
        <v>N/A</v>
      </c>
      <c r="E225" s="34">
        <v>2287</v>
      </c>
      <c r="F225" s="11" t="str">
        <f t="shared" si="33"/>
        <v>N/A</v>
      </c>
      <c r="G225" s="34">
        <v>2385</v>
      </c>
      <c r="H225" s="11" t="str">
        <f t="shared" si="34"/>
        <v>N/A</v>
      </c>
      <c r="I225" s="12">
        <v>0.26300000000000001</v>
      </c>
      <c r="J225" s="12">
        <v>4.2850000000000001</v>
      </c>
      <c r="K225" s="41" t="s">
        <v>736</v>
      </c>
      <c r="L225" s="9" t="str">
        <f t="shared" si="35"/>
        <v>Yes</v>
      </c>
    </row>
    <row r="226" spans="1:12" x14ac:dyDescent="0.25">
      <c r="A226" s="42" t="s">
        <v>1372</v>
      </c>
      <c r="B226" s="33" t="s">
        <v>213</v>
      </c>
      <c r="C226" s="43">
        <v>131.07759754</v>
      </c>
      <c r="D226" s="11" t="str">
        <f t="shared" si="32"/>
        <v>N/A</v>
      </c>
      <c r="E226" s="43">
        <v>151.61084389999999</v>
      </c>
      <c r="F226" s="11" t="str">
        <f t="shared" si="33"/>
        <v>N/A</v>
      </c>
      <c r="G226" s="43">
        <v>144.24150943000001</v>
      </c>
      <c r="H226" s="11" t="str">
        <f t="shared" si="34"/>
        <v>N/A</v>
      </c>
      <c r="I226" s="12">
        <v>15.66</v>
      </c>
      <c r="J226" s="12">
        <v>-4.8600000000000003</v>
      </c>
      <c r="K226" s="41" t="s">
        <v>736</v>
      </c>
      <c r="L226" s="9" t="str">
        <f t="shared" si="35"/>
        <v>Yes</v>
      </c>
    </row>
    <row r="227" spans="1:12" ht="25" x14ac:dyDescent="0.25">
      <c r="A227" s="42" t="s">
        <v>1373</v>
      </c>
      <c r="B227" s="33" t="s">
        <v>213</v>
      </c>
      <c r="C227" s="43">
        <v>495947942</v>
      </c>
      <c r="D227" s="11" t="str">
        <f t="shared" si="32"/>
        <v>N/A</v>
      </c>
      <c r="E227" s="43">
        <v>504208164</v>
      </c>
      <c r="F227" s="11" t="str">
        <f t="shared" si="33"/>
        <v>N/A</v>
      </c>
      <c r="G227" s="43">
        <v>492915293</v>
      </c>
      <c r="H227" s="11" t="str">
        <f t="shared" si="34"/>
        <v>N/A</v>
      </c>
      <c r="I227" s="12">
        <v>1.6659999999999999</v>
      </c>
      <c r="J227" s="12">
        <v>-2.2400000000000002</v>
      </c>
      <c r="K227" s="41" t="s">
        <v>736</v>
      </c>
      <c r="L227" s="9" t="str">
        <f t="shared" si="35"/>
        <v>Yes</v>
      </c>
    </row>
    <row r="228" spans="1:12" ht="25" x14ac:dyDescent="0.25">
      <c r="A228" s="42" t="s">
        <v>517</v>
      </c>
      <c r="B228" s="33" t="s">
        <v>213</v>
      </c>
      <c r="C228" s="34">
        <v>16714</v>
      </c>
      <c r="D228" s="11" t="str">
        <f t="shared" si="32"/>
        <v>N/A</v>
      </c>
      <c r="E228" s="34">
        <v>16669</v>
      </c>
      <c r="F228" s="11" t="str">
        <f t="shared" si="33"/>
        <v>N/A</v>
      </c>
      <c r="G228" s="34">
        <v>16850</v>
      </c>
      <c r="H228" s="11" t="str">
        <f t="shared" si="34"/>
        <v>N/A</v>
      </c>
      <c r="I228" s="12">
        <v>-0.26900000000000002</v>
      </c>
      <c r="J228" s="12">
        <v>1.0860000000000001</v>
      </c>
      <c r="K228" s="41" t="s">
        <v>736</v>
      </c>
      <c r="L228" s="9" t="str">
        <f t="shared" si="35"/>
        <v>Yes</v>
      </c>
    </row>
    <row r="229" spans="1:12" ht="25" x14ac:dyDescent="0.25">
      <c r="A229" s="42" t="s">
        <v>1374</v>
      </c>
      <c r="B229" s="33" t="s">
        <v>213</v>
      </c>
      <c r="C229" s="43">
        <v>29672.606317999998</v>
      </c>
      <c r="D229" s="11" t="str">
        <f t="shared" si="32"/>
        <v>N/A</v>
      </c>
      <c r="E229" s="43">
        <v>30248.255084</v>
      </c>
      <c r="F229" s="11" t="str">
        <f t="shared" si="33"/>
        <v>N/A</v>
      </c>
      <c r="G229" s="43">
        <v>29253.133116000001</v>
      </c>
      <c r="H229" s="11" t="str">
        <f t="shared" si="34"/>
        <v>N/A</v>
      </c>
      <c r="I229" s="12">
        <v>1.94</v>
      </c>
      <c r="J229" s="12">
        <v>-3.29</v>
      </c>
      <c r="K229" s="41" t="s">
        <v>736</v>
      </c>
      <c r="L229" s="9" t="str">
        <f t="shared" si="35"/>
        <v>Yes</v>
      </c>
    </row>
    <row r="230" spans="1:12" x14ac:dyDescent="0.25">
      <c r="A230" s="4" t="s">
        <v>1375</v>
      </c>
      <c r="B230" s="33" t="s">
        <v>213</v>
      </c>
      <c r="C230" s="14">
        <v>407921313</v>
      </c>
      <c r="D230" s="11" t="str">
        <f t="shared" ref="D230:D253" si="36">IF($B230="N/A","N/A",IF(C230&gt;10,"No",IF(C230&lt;-10,"No","Yes")))</f>
        <v>N/A</v>
      </c>
      <c r="E230" s="14">
        <v>395939342</v>
      </c>
      <c r="F230" s="11" t="str">
        <f t="shared" ref="F230:F253" si="37">IF($B230="N/A","N/A",IF(E230&gt;10,"No",IF(E230&lt;-10,"No","Yes")))</f>
        <v>N/A</v>
      </c>
      <c r="G230" s="14">
        <v>351807345</v>
      </c>
      <c r="H230" s="11" t="str">
        <f t="shared" ref="H230:H253" si="38">IF($B230="N/A","N/A",IF(G230&gt;10,"No",IF(G230&lt;-10,"No","Yes")))</f>
        <v>N/A</v>
      </c>
      <c r="I230" s="12">
        <v>-2.94</v>
      </c>
      <c r="J230" s="12">
        <v>-11.1</v>
      </c>
      <c r="K230" s="41" t="s">
        <v>736</v>
      </c>
      <c r="L230" s="9" t="str">
        <f t="shared" ref="L230:L253" si="39">IF(J230="Div by 0", "N/A", IF(K230="N/A","N/A", IF(J230&gt;VALUE(MID(K230,1,2)), "No", IF(J230&lt;-1*VALUE(MID(K230,1,2)), "No", "Yes"))))</f>
        <v>Yes</v>
      </c>
    </row>
    <row r="231" spans="1:12" x14ac:dyDescent="0.25">
      <c r="A231" s="4" t="s">
        <v>1552</v>
      </c>
      <c r="B231" s="33" t="s">
        <v>213</v>
      </c>
      <c r="C231" s="1">
        <v>60570</v>
      </c>
      <c r="D231" s="1" t="str">
        <f t="shared" si="36"/>
        <v>N/A</v>
      </c>
      <c r="E231" s="1">
        <v>56473</v>
      </c>
      <c r="F231" s="1" t="str">
        <f t="shared" si="37"/>
        <v>N/A</v>
      </c>
      <c r="G231" s="1">
        <v>52207</v>
      </c>
      <c r="H231" s="11" t="str">
        <f t="shared" si="38"/>
        <v>N/A</v>
      </c>
      <c r="I231" s="12">
        <v>-6.76</v>
      </c>
      <c r="J231" s="12">
        <v>-7.55</v>
      </c>
      <c r="K231" s="41" t="s">
        <v>736</v>
      </c>
      <c r="L231" s="9" t="str">
        <f t="shared" si="39"/>
        <v>Yes</v>
      </c>
    </row>
    <row r="232" spans="1:12" x14ac:dyDescent="0.25">
      <c r="A232" s="4" t="s">
        <v>1553</v>
      </c>
      <c r="B232" s="33" t="s">
        <v>213</v>
      </c>
      <c r="C232" s="14">
        <v>6734.7088162</v>
      </c>
      <c r="D232" s="11" t="str">
        <f t="shared" si="36"/>
        <v>N/A</v>
      </c>
      <c r="E232" s="14">
        <v>7011.1264143999997</v>
      </c>
      <c r="F232" s="11" t="str">
        <f t="shared" si="37"/>
        <v>N/A</v>
      </c>
      <c r="G232" s="14">
        <v>6738.7006531999996</v>
      </c>
      <c r="H232" s="11" t="str">
        <f t="shared" si="38"/>
        <v>N/A</v>
      </c>
      <c r="I232" s="12">
        <v>4.1040000000000001</v>
      </c>
      <c r="J232" s="12">
        <v>-3.89</v>
      </c>
      <c r="K232" s="41" t="s">
        <v>736</v>
      </c>
      <c r="L232" s="9" t="str">
        <f t="shared" si="39"/>
        <v>Yes</v>
      </c>
    </row>
    <row r="233" spans="1:12" x14ac:dyDescent="0.25">
      <c r="A233" s="46" t="s">
        <v>1554</v>
      </c>
      <c r="B233" s="33" t="s">
        <v>213</v>
      </c>
      <c r="C233" s="14">
        <v>6059.3591018999996</v>
      </c>
      <c r="D233" s="11" t="str">
        <f t="shared" si="36"/>
        <v>N/A</v>
      </c>
      <c r="E233" s="14">
        <v>6580.8389058000002</v>
      </c>
      <c r="F233" s="11" t="str">
        <f t="shared" si="37"/>
        <v>N/A</v>
      </c>
      <c r="G233" s="14">
        <v>6038.8745554999996</v>
      </c>
      <c r="H233" s="11" t="str">
        <f t="shared" si="38"/>
        <v>N/A</v>
      </c>
      <c r="I233" s="12">
        <v>8.6059999999999999</v>
      </c>
      <c r="J233" s="12">
        <v>-8.24</v>
      </c>
      <c r="K233" s="41" t="s">
        <v>736</v>
      </c>
      <c r="L233" s="9" t="str">
        <f t="shared" si="39"/>
        <v>Yes</v>
      </c>
    </row>
    <row r="234" spans="1:12" x14ac:dyDescent="0.25">
      <c r="A234" s="46" t="s">
        <v>1555</v>
      </c>
      <c r="B234" s="33" t="s">
        <v>213</v>
      </c>
      <c r="C234" s="14">
        <v>7181.8537742999997</v>
      </c>
      <c r="D234" s="11" t="str">
        <f t="shared" si="36"/>
        <v>N/A</v>
      </c>
      <c r="E234" s="14">
        <v>7328.2363836000004</v>
      </c>
      <c r="F234" s="11" t="str">
        <f t="shared" si="37"/>
        <v>N/A</v>
      </c>
      <c r="G234" s="14">
        <v>7245.4539007000003</v>
      </c>
      <c r="H234" s="11" t="str">
        <f t="shared" si="38"/>
        <v>N/A</v>
      </c>
      <c r="I234" s="12">
        <v>2.0379999999999998</v>
      </c>
      <c r="J234" s="12">
        <v>-1.1299999999999999</v>
      </c>
      <c r="K234" s="41" t="s">
        <v>736</v>
      </c>
      <c r="L234" s="9" t="str">
        <f t="shared" si="39"/>
        <v>Yes</v>
      </c>
    </row>
    <row r="235" spans="1:12" x14ac:dyDescent="0.25">
      <c r="A235" s="46" t="s">
        <v>1556</v>
      </c>
      <c r="B235" s="33" t="s">
        <v>213</v>
      </c>
      <c r="C235" s="14">
        <v>10450.140244</v>
      </c>
      <c r="D235" s="11" t="str">
        <f t="shared" si="36"/>
        <v>N/A</v>
      </c>
      <c r="E235" s="14">
        <v>10248.265426</v>
      </c>
      <c r="F235" s="11" t="str">
        <f t="shared" si="37"/>
        <v>N/A</v>
      </c>
      <c r="G235" s="14">
        <v>19635.804569</v>
      </c>
      <c r="H235" s="11" t="str">
        <f t="shared" si="38"/>
        <v>N/A</v>
      </c>
      <c r="I235" s="12">
        <v>-1.93</v>
      </c>
      <c r="J235" s="12">
        <v>91.6</v>
      </c>
      <c r="K235" s="41" t="s">
        <v>736</v>
      </c>
      <c r="L235" s="9" t="str">
        <f t="shared" si="39"/>
        <v>No</v>
      </c>
    </row>
    <row r="236" spans="1:12" x14ac:dyDescent="0.25">
      <c r="A236" s="46" t="s">
        <v>1557</v>
      </c>
      <c r="B236" s="33" t="s">
        <v>213</v>
      </c>
      <c r="C236" s="14">
        <v>5785.2638655000001</v>
      </c>
      <c r="D236" s="11" t="str">
        <f t="shared" si="36"/>
        <v>N/A</v>
      </c>
      <c r="E236" s="14">
        <v>6074.9032533999998</v>
      </c>
      <c r="F236" s="11" t="str">
        <f t="shared" si="37"/>
        <v>N/A</v>
      </c>
      <c r="G236" s="14">
        <v>6533.6625111000003</v>
      </c>
      <c r="H236" s="11" t="str">
        <f t="shared" si="38"/>
        <v>N/A</v>
      </c>
      <c r="I236" s="12">
        <v>5.0069999999999997</v>
      </c>
      <c r="J236" s="12">
        <v>7.5519999999999996</v>
      </c>
      <c r="K236" s="41" t="s">
        <v>736</v>
      </c>
      <c r="L236" s="9" t="str">
        <f t="shared" si="39"/>
        <v>Yes</v>
      </c>
    </row>
    <row r="237" spans="1:12" x14ac:dyDescent="0.25">
      <c r="A237" s="42" t="s">
        <v>1558</v>
      </c>
      <c r="B237" s="33" t="s">
        <v>213</v>
      </c>
      <c r="C237" s="11">
        <v>11.252048107</v>
      </c>
      <c r="D237" s="11" t="str">
        <f t="shared" si="36"/>
        <v>N/A</v>
      </c>
      <c r="E237" s="11">
        <v>10.802130854</v>
      </c>
      <c r="F237" s="11" t="str">
        <f t="shared" si="37"/>
        <v>N/A</v>
      </c>
      <c r="G237" s="11">
        <v>10.839941281</v>
      </c>
      <c r="H237" s="11" t="str">
        <f t="shared" si="38"/>
        <v>N/A</v>
      </c>
      <c r="I237" s="12">
        <v>-4</v>
      </c>
      <c r="J237" s="12">
        <v>0.35</v>
      </c>
      <c r="K237" s="41" t="s">
        <v>736</v>
      </c>
      <c r="L237" s="9" t="str">
        <f t="shared" si="39"/>
        <v>Yes</v>
      </c>
    </row>
    <row r="238" spans="1:12" x14ac:dyDescent="0.25">
      <c r="A238" s="45" t="s">
        <v>1559</v>
      </c>
      <c r="B238" s="33" t="s">
        <v>213</v>
      </c>
      <c r="C238" s="11">
        <v>21.575849781999999</v>
      </c>
      <c r="D238" s="11" t="str">
        <f t="shared" si="36"/>
        <v>N/A</v>
      </c>
      <c r="E238" s="11">
        <v>21.316154218000001</v>
      </c>
      <c r="F238" s="11" t="str">
        <f t="shared" si="37"/>
        <v>N/A</v>
      </c>
      <c r="G238" s="11">
        <v>21.408331571000002</v>
      </c>
      <c r="H238" s="11" t="str">
        <f t="shared" si="38"/>
        <v>N/A</v>
      </c>
      <c r="I238" s="12">
        <v>-1.2</v>
      </c>
      <c r="J238" s="12">
        <v>0.43240000000000001</v>
      </c>
      <c r="K238" s="41" t="s">
        <v>736</v>
      </c>
      <c r="L238" s="9" t="str">
        <f t="shared" si="39"/>
        <v>Yes</v>
      </c>
    </row>
    <row r="239" spans="1:12" x14ac:dyDescent="0.25">
      <c r="A239" s="45" t="s">
        <v>1560</v>
      </c>
      <c r="B239" s="33" t="s">
        <v>213</v>
      </c>
      <c r="C239" s="11">
        <v>18.162671454000002</v>
      </c>
      <c r="D239" s="11" t="str">
        <f t="shared" si="36"/>
        <v>N/A</v>
      </c>
      <c r="E239" s="11">
        <v>17.577113037</v>
      </c>
      <c r="F239" s="11" t="str">
        <f t="shared" si="37"/>
        <v>N/A</v>
      </c>
      <c r="G239" s="11">
        <v>17.552352762000002</v>
      </c>
      <c r="H239" s="11" t="str">
        <f t="shared" si="38"/>
        <v>N/A</v>
      </c>
      <c r="I239" s="12">
        <v>-3.22</v>
      </c>
      <c r="J239" s="12">
        <v>-0.14099999999999999</v>
      </c>
      <c r="K239" s="41" t="s">
        <v>736</v>
      </c>
      <c r="L239" s="9" t="str">
        <f t="shared" si="39"/>
        <v>Yes</v>
      </c>
    </row>
    <row r="240" spans="1:12" x14ac:dyDescent="0.25">
      <c r="A240" s="45" t="s">
        <v>1561</v>
      </c>
      <c r="B240" s="33" t="s">
        <v>213</v>
      </c>
      <c r="C240" s="11">
        <v>0.97502328559999996</v>
      </c>
      <c r="D240" s="11" t="str">
        <f t="shared" si="36"/>
        <v>N/A</v>
      </c>
      <c r="E240" s="11">
        <v>0.6604566919</v>
      </c>
      <c r="F240" s="11" t="str">
        <f t="shared" si="37"/>
        <v>N/A</v>
      </c>
      <c r="G240" s="11">
        <v>0.28023556859999998</v>
      </c>
      <c r="H240" s="11" t="str">
        <f t="shared" si="38"/>
        <v>N/A</v>
      </c>
      <c r="I240" s="12">
        <v>-32.299999999999997</v>
      </c>
      <c r="J240" s="12">
        <v>-57.6</v>
      </c>
      <c r="K240" s="41" t="s">
        <v>736</v>
      </c>
      <c r="L240" s="9" t="str">
        <f t="shared" si="39"/>
        <v>No</v>
      </c>
    </row>
    <row r="241" spans="1:12" x14ac:dyDescent="0.25">
      <c r="A241" s="45" t="s">
        <v>1562</v>
      </c>
      <c r="B241" s="33" t="s">
        <v>213</v>
      </c>
      <c r="C241" s="11">
        <v>1.2993819745999999</v>
      </c>
      <c r="D241" s="11" t="str">
        <f t="shared" si="36"/>
        <v>N/A</v>
      </c>
      <c r="E241" s="11">
        <v>1.3691404189</v>
      </c>
      <c r="F241" s="11" t="str">
        <f t="shared" si="37"/>
        <v>N/A</v>
      </c>
      <c r="G241" s="11">
        <v>1.4360613811</v>
      </c>
      <c r="H241" s="11" t="str">
        <f t="shared" si="38"/>
        <v>N/A</v>
      </c>
      <c r="I241" s="12">
        <v>5.3689999999999998</v>
      </c>
      <c r="J241" s="12">
        <v>4.8879999999999999</v>
      </c>
      <c r="K241" s="41" t="s">
        <v>736</v>
      </c>
      <c r="L241" s="9" t="str">
        <f t="shared" si="39"/>
        <v>Yes</v>
      </c>
    </row>
    <row r="242" spans="1:12" x14ac:dyDescent="0.25">
      <c r="A242" s="4" t="s">
        <v>1387</v>
      </c>
      <c r="B242" s="33" t="s">
        <v>213</v>
      </c>
      <c r="C242" s="14">
        <v>153332874</v>
      </c>
      <c r="D242" s="11" t="str">
        <f t="shared" si="36"/>
        <v>N/A</v>
      </c>
      <c r="E242" s="14">
        <v>165705058</v>
      </c>
      <c r="F242" s="11" t="str">
        <f t="shared" si="37"/>
        <v>N/A</v>
      </c>
      <c r="G242" s="14">
        <v>136514056</v>
      </c>
      <c r="H242" s="11" t="str">
        <f t="shared" si="38"/>
        <v>N/A</v>
      </c>
      <c r="I242" s="12">
        <v>8.0690000000000008</v>
      </c>
      <c r="J242" s="12">
        <v>-17.600000000000001</v>
      </c>
      <c r="K242" s="41" t="s">
        <v>736</v>
      </c>
      <c r="L242" s="9" t="str">
        <f t="shared" si="39"/>
        <v>Yes</v>
      </c>
    </row>
    <row r="243" spans="1:12" x14ac:dyDescent="0.25">
      <c r="A243" s="4" t="s">
        <v>1563</v>
      </c>
      <c r="B243" s="33" t="s">
        <v>213</v>
      </c>
      <c r="C243" s="1">
        <v>10305</v>
      </c>
      <c r="D243" s="1" t="str">
        <f t="shared" si="36"/>
        <v>N/A</v>
      </c>
      <c r="E243" s="1">
        <v>10295</v>
      </c>
      <c r="F243" s="1" t="str">
        <f t="shared" si="37"/>
        <v>N/A</v>
      </c>
      <c r="G243" s="1">
        <v>10751</v>
      </c>
      <c r="H243" s="11" t="str">
        <f t="shared" si="38"/>
        <v>N/A</v>
      </c>
      <c r="I243" s="12">
        <v>-9.7000000000000003E-2</v>
      </c>
      <c r="J243" s="12">
        <v>4.4290000000000003</v>
      </c>
      <c r="K243" s="41" t="s">
        <v>736</v>
      </c>
      <c r="L243" s="9" t="str">
        <f t="shared" si="39"/>
        <v>Yes</v>
      </c>
    </row>
    <row r="244" spans="1:12" ht="25" x14ac:dyDescent="0.25">
      <c r="A244" s="4" t="s">
        <v>1564</v>
      </c>
      <c r="B244" s="33" t="s">
        <v>213</v>
      </c>
      <c r="C244" s="14">
        <v>14879.463755000001</v>
      </c>
      <c r="D244" s="11" t="str">
        <f t="shared" si="36"/>
        <v>N/A</v>
      </c>
      <c r="E244" s="14">
        <v>16095.683147</v>
      </c>
      <c r="F244" s="11" t="str">
        <f t="shared" si="37"/>
        <v>N/A</v>
      </c>
      <c r="G244" s="14">
        <v>12697.800762999999</v>
      </c>
      <c r="H244" s="11" t="str">
        <f t="shared" si="38"/>
        <v>N/A</v>
      </c>
      <c r="I244" s="12">
        <v>8.1739999999999995</v>
      </c>
      <c r="J244" s="12">
        <v>-21.1</v>
      </c>
      <c r="K244" s="41" t="s">
        <v>736</v>
      </c>
      <c r="L244" s="9" t="str">
        <f t="shared" si="39"/>
        <v>Yes</v>
      </c>
    </row>
    <row r="245" spans="1:12" ht="25" x14ac:dyDescent="0.25">
      <c r="A245" s="46" t="s">
        <v>1565</v>
      </c>
      <c r="B245" s="33" t="s">
        <v>213</v>
      </c>
      <c r="C245" s="14">
        <v>12480.118173999999</v>
      </c>
      <c r="D245" s="11" t="str">
        <f t="shared" si="36"/>
        <v>N/A</v>
      </c>
      <c r="E245" s="14">
        <v>13660.595585999999</v>
      </c>
      <c r="F245" s="11" t="str">
        <f t="shared" si="37"/>
        <v>N/A</v>
      </c>
      <c r="G245" s="14">
        <v>10727.455855</v>
      </c>
      <c r="H245" s="11" t="str">
        <f t="shared" si="38"/>
        <v>N/A</v>
      </c>
      <c r="I245" s="12">
        <v>9.4589999999999996</v>
      </c>
      <c r="J245" s="12">
        <v>-21.5</v>
      </c>
      <c r="K245" s="41" t="s">
        <v>736</v>
      </c>
      <c r="L245" s="9" t="str">
        <f t="shared" si="39"/>
        <v>Yes</v>
      </c>
    </row>
    <row r="246" spans="1:12" ht="25" x14ac:dyDescent="0.25">
      <c r="A246" s="46" t="s">
        <v>1566</v>
      </c>
      <c r="B246" s="33" t="s">
        <v>213</v>
      </c>
      <c r="C246" s="14">
        <v>19096.487389999998</v>
      </c>
      <c r="D246" s="11" t="str">
        <f t="shared" si="36"/>
        <v>N/A</v>
      </c>
      <c r="E246" s="14">
        <v>20531.042044999998</v>
      </c>
      <c r="F246" s="11" t="str">
        <f t="shared" si="37"/>
        <v>N/A</v>
      </c>
      <c r="G246" s="14">
        <v>16367.328362</v>
      </c>
      <c r="H246" s="11" t="str">
        <f t="shared" si="38"/>
        <v>N/A</v>
      </c>
      <c r="I246" s="12">
        <v>7.5119999999999996</v>
      </c>
      <c r="J246" s="12">
        <v>-20.3</v>
      </c>
      <c r="K246" s="41" t="s">
        <v>736</v>
      </c>
      <c r="L246" s="9" t="str">
        <f t="shared" si="39"/>
        <v>Yes</v>
      </c>
    </row>
    <row r="247" spans="1:12" ht="25" x14ac:dyDescent="0.25">
      <c r="A247" s="46" t="s">
        <v>1567</v>
      </c>
      <c r="B247" s="33" t="s">
        <v>213</v>
      </c>
      <c r="C247" s="14">
        <v>33328.529412000004</v>
      </c>
      <c r="D247" s="11" t="str">
        <f t="shared" si="36"/>
        <v>N/A</v>
      </c>
      <c r="E247" s="14">
        <v>27276.835821000001</v>
      </c>
      <c r="F247" s="11" t="str">
        <f t="shared" si="37"/>
        <v>N/A</v>
      </c>
      <c r="G247" s="14">
        <v>26665.632653000001</v>
      </c>
      <c r="H247" s="11" t="str">
        <f t="shared" si="38"/>
        <v>N/A</v>
      </c>
      <c r="I247" s="12">
        <v>-18.2</v>
      </c>
      <c r="J247" s="12">
        <v>-2.2400000000000002</v>
      </c>
      <c r="K247" s="41" t="s">
        <v>736</v>
      </c>
      <c r="L247" s="9" t="str">
        <f t="shared" si="39"/>
        <v>Yes</v>
      </c>
    </row>
    <row r="248" spans="1:12" ht="25" x14ac:dyDescent="0.25">
      <c r="A248" s="46" t="s">
        <v>1568</v>
      </c>
      <c r="B248" s="33" t="s">
        <v>213</v>
      </c>
      <c r="C248" s="14">
        <v>5546.3333333</v>
      </c>
      <c r="D248" s="11" t="str">
        <f t="shared" si="36"/>
        <v>N/A</v>
      </c>
      <c r="E248" s="14">
        <v>144</v>
      </c>
      <c r="F248" s="11" t="str">
        <f t="shared" si="37"/>
        <v>N/A</v>
      </c>
      <c r="G248" s="14">
        <v>842</v>
      </c>
      <c r="H248" s="11" t="str">
        <f t="shared" si="38"/>
        <v>N/A</v>
      </c>
      <c r="I248" s="12">
        <v>-97.4</v>
      </c>
      <c r="J248" s="12">
        <v>484.7</v>
      </c>
      <c r="K248" s="41" t="s">
        <v>736</v>
      </c>
      <c r="L248" s="9" t="str">
        <f t="shared" si="39"/>
        <v>No</v>
      </c>
    </row>
    <row r="249" spans="1:12" ht="25" x14ac:dyDescent="0.25">
      <c r="A249" s="42" t="s">
        <v>1569</v>
      </c>
      <c r="B249" s="33" t="s">
        <v>213</v>
      </c>
      <c r="C249" s="11">
        <v>1.9143529097</v>
      </c>
      <c r="D249" s="11" t="str">
        <f t="shared" si="36"/>
        <v>N/A</v>
      </c>
      <c r="E249" s="11">
        <v>1.9692231179999999</v>
      </c>
      <c r="F249" s="11" t="str">
        <f t="shared" si="37"/>
        <v>N/A</v>
      </c>
      <c r="G249" s="11">
        <v>2.2322717014000002</v>
      </c>
      <c r="H249" s="11" t="str">
        <f t="shared" si="38"/>
        <v>N/A</v>
      </c>
      <c r="I249" s="12">
        <v>2.8660000000000001</v>
      </c>
      <c r="J249" s="12">
        <v>13.36</v>
      </c>
      <c r="K249" s="41" t="s">
        <v>736</v>
      </c>
      <c r="L249" s="9" t="str">
        <f t="shared" si="39"/>
        <v>Yes</v>
      </c>
    </row>
    <row r="250" spans="1:12" ht="25" x14ac:dyDescent="0.25">
      <c r="A250" s="45" t="s">
        <v>1570</v>
      </c>
      <c r="B250" s="33" t="s">
        <v>213</v>
      </c>
      <c r="C250" s="11">
        <v>5.3665372142000001</v>
      </c>
      <c r="D250" s="11" t="str">
        <f t="shared" si="36"/>
        <v>N/A</v>
      </c>
      <c r="E250" s="11">
        <v>5.4998318720999997</v>
      </c>
      <c r="F250" s="11" t="str">
        <f t="shared" si="37"/>
        <v>N/A</v>
      </c>
      <c r="G250" s="11">
        <v>5.9877352506000001</v>
      </c>
      <c r="H250" s="11" t="str">
        <f t="shared" si="38"/>
        <v>N/A</v>
      </c>
      <c r="I250" s="12">
        <v>2.484</v>
      </c>
      <c r="J250" s="12">
        <v>8.8710000000000004</v>
      </c>
      <c r="K250" s="41" t="s">
        <v>736</v>
      </c>
      <c r="L250" s="9" t="str">
        <f t="shared" si="39"/>
        <v>Yes</v>
      </c>
    </row>
    <row r="251" spans="1:12" ht="25" x14ac:dyDescent="0.25">
      <c r="A251" s="45" t="s">
        <v>1571</v>
      </c>
      <c r="B251" s="33" t="s">
        <v>213</v>
      </c>
      <c r="C251" s="11">
        <v>2.0703532918000001</v>
      </c>
      <c r="D251" s="11" t="str">
        <f t="shared" si="36"/>
        <v>N/A</v>
      </c>
      <c r="E251" s="11">
        <v>2.1868107974000002</v>
      </c>
      <c r="F251" s="11" t="str">
        <f t="shared" si="37"/>
        <v>N/A</v>
      </c>
      <c r="G251" s="11">
        <v>2.5042186505999999</v>
      </c>
      <c r="H251" s="11" t="str">
        <f t="shared" si="38"/>
        <v>N/A</v>
      </c>
      <c r="I251" s="12">
        <v>5.625</v>
      </c>
      <c r="J251" s="12">
        <v>14.51</v>
      </c>
      <c r="K251" s="41" t="s">
        <v>736</v>
      </c>
      <c r="L251" s="9" t="str">
        <f t="shared" si="39"/>
        <v>Yes</v>
      </c>
    </row>
    <row r="252" spans="1:12" ht="25" x14ac:dyDescent="0.25">
      <c r="A252" s="45" t="s">
        <v>1572</v>
      </c>
      <c r="B252" s="33" t="s">
        <v>213</v>
      </c>
      <c r="C252" s="11">
        <v>4.4919771999999997E-2</v>
      </c>
      <c r="D252" s="11" t="str">
        <f t="shared" si="36"/>
        <v>N/A</v>
      </c>
      <c r="E252" s="11">
        <v>4.3340448900000002E-2</v>
      </c>
      <c r="F252" s="11" t="str">
        <f t="shared" si="37"/>
        <v>N/A</v>
      </c>
      <c r="G252" s="11">
        <v>3.4851631600000002E-2</v>
      </c>
      <c r="H252" s="11" t="str">
        <f t="shared" si="38"/>
        <v>N/A</v>
      </c>
      <c r="I252" s="12">
        <v>-3.52</v>
      </c>
      <c r="J252" s="12">
        <v>-19.600000000000001</v>
      </c>
      <c r="K252" s="41" t="s">
        <v>736</v>
      </c>
      <c r="L252" s="9" t="str">
        <f t="shared" si="39"/>
        <v>Yes</v>
      </c>
    </row>
    <row r="253" spans="1:12" ht="25" x14ac:dyDescent="0.25">
      <c r="A253" s="45" t="s">
        <v>1573</v>
      </c>
      <c r="B253" s="33" t="s">
        <v>213</v>
      </c>
      <c r="C253" s="11">
        <v>6.5515058000000003E-3</v>
      </c>
      <c r="D253" s="11" t="str">
        <f t="shared" si="36"/>
        <v>N/A</v>
      </c>
      <c r="E253" s="11">
        <v>2.3444185000000002E-3</v>
      </c>
      <c r="F253" s="11" t="str">
        <f t="shared" si="37"/>
        <v>N/A</v>
      </c>
      <c r="G253" s="11">
        <v>2.5575448E-3</v>
      </c>
      <c r="H253" s="11" t="str">
        <f t="shared" si="38"/>
        <v>N/A</v>
      </c>
      <c r="I253" s="12">
        <v>-64.2</v>
      </c>
      <c r="J253" s="12">
        <v>9.0909999999999993</v>
      </c>
      <c r="K253" s="41" t="s">
        <v>736</v>
      </c>
      <c r="L253" s="9" t="str">
        <f t="shared" si="39"/>
        <v>Yes</v>
      </c>
    </row>
    <row r="254" spans="1:12" x14ac:dyDescent="0.25">
      <c r="A254" s="143" t="s">
        <v>1632</v>
      </c>
      <c r="B254" s="144"/>
      <c r="C254" s="144"/>
      <c r="D254" s="144"/>
      <c r="E254" s="144"/>
      <c r="F254" s="144"/>
      <c r="G254" s="144"/>
      <c r="H254" s="144"/>
      <c r="I254" s="144"/>
      <c r="J254" s="144"/>
      <c r="K254" s="144"/>
      <c r="L254" s="145"/>
    </row>
    <row r="255" spans="1:12" x14ac:dyDescent="0.25">
      <c r="A255" s="133" t="s">
        <v>1630</v>
      </c>
      <c r="B255" s="134"/>
      <c r="C255" s="134"/>
      <c r="D255" s="134"/>
      <c r="E255" s="134"/>
      <c r="F255" s="134"/>
      <c r="G255" s="134"/>
      <c r="H255" s="134"/>
      <c r="I255" s="134"/>
      <c r="J255" s="134"/>
      <c r="K255" s="134"/>
      <c r="L255" s="135"/>
    </row>
    <row r="256" spans="1:12" s="20" customFormat="1" x14ac:dyDescent="0.25">
      <c r="A256" s="136" t="s">
        <v>1731</v>
      </c>
      <c r="B256" s="136"/>
      <c r="C256" s="136"/>
      <c r="D256" s="136"/>
      <c r="E256" s="136"/>
      <c r="F256" s="136"/>
      <c r="G256" s="136"/>
      <c r="H256" s="136"/>
      <c r="I256" s="136"/>
      <c r="J256" s="136"/>
      <c r="K256" s="136"/>
      <c r="L256" s="137"/>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E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1728</v>
      </c>
      <c r="B1" s="125"/>
      <c r="C1" s="125"/>
      <c r="D1" s="125"/>
      <c r="E1" s="125"/>
      <c r="F1" s="125"/>
      <c r="G1" s="125"/>
      <c r="H1" s="125"/>
      <c r="I1" s="125"/>
      <c r="J1" s="125"/>
      <c r="K1" s="126"/>
    </row>
    <row r="2" spans="1:11" ht="13" x14ac:dyDescent="0.3">
      <c r="A2" s="130" t="s">
        <v>1575</v>
      </c>
      <c r="B2" s="131"/>
      <c r="C2" s="131"/>
      <c r="D2" s="131"/>
      <c r="E2" s="131"/>
      <c r="F2" s="131"/>
      <c r="G2" s="131"/>
      <c r="H2" s="131"/>
      <c r="I2" s="131"/>
      <c r="J2" s="131"/>
      <c r="K2" s="132"/>
    </row>
    <row r="3" spans="1:11" ht="13" x14ac:dyDescent="0.3">
      <c r="A3" s="130" t="s">
        <v>1743</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254296</v>
      </c>
      <c r="D7" s="30" t="str">
        <f>IF($B7="N/A","N/A",IF(C7&gt;15,"No",IF(C7&lt;-15,"No","Yes")))</f>
        <v>N/A</v>
      </c>
      <c r="E7" s="29">
        <v>254966</v>
      </c>
      <c r="F7" s="30" t="str">
        <f>IF($B7="N/A","N/A",IF(E7&gt;15,"No",IF(E7&lt;-15,"No","Yes")))</f>
        <v>N/A</v>
      </c>
      <c r="G7" s="29">
        <v>258193</v>
      </c>
      <c r="H7" s="30" t="str">
        <f>IF($B7="N/A","N/A",IF(G7&gt;15,"No",IF(G7&lt;-15,"No","Yes")))</f>
        <v>N/A</v>
      </c>
      <c r="I7" s="31">
        <v>0.26350000000000001</v>
      </c>
      <c r="J7" s="31">
        <v>1.266</v>
      </c>
      <c r="K7" s="30" t="str">
        <f t="shared" ref="K7:K24" si="0">IF(J7="Div by 0", "N/A", IF(J7="N/A","N/A", IF(J7&gt;30, "No", IF(J7&lt;-30, "No", "Yes"))))</f>
        <v>Yes</v>
      </c>
    </row>
    <row r="8" spans="1:11" x14ac:dyDescent="0.25">
      <c r="A8" s="24" t="s">
        <v>361</v>
      </c>
      <c r="B8" s="28" t="s">
        <v>213</v>
      </c>
      <c r="C8" s="32">
        <v>30.497137194</v>
      </c>
      <c r="D8" s="30" t="str">
        <f>IF($B8="N/A","N/A",IF(C8&gt;15,"No",IF(C8&lt;-15,"No","Yes")))</f>
        <v>N/A</v>
      </c>
      <c r="E8" s="32">
        <v>29.076033667000001</v>
      </c>
      <c r="F8" s="30" t="str">
        <f>IF($B8="N/A","N/A",IF(E8&gt;15,"No",IF(E8&lt;-15,"No","Yes")))</f>
        <v>N/A</v>
      </c>
      <c r="G8" s="32">
        <v>25.250878219000001</v>
      </c>
      <c r="H8" s="30" t="str">
        <f>IF($B8="N/A","N/A",IF(G8&gt;15,"No",IF(G8&lt;-15,"No","Yes")))</f>
        <v>N/A</v>
      </c>
      <c r="I8" s="31">
        <v>-4.66</v>
      </c>
      <c r="J8" s="31">
        <v>-13.2</v>
      </c>
      <c r="K8" s="30" t="str">
        <f t="shared" si="0"/>
        <v>Yes</v>
      </c>
    </row>
    <row r="9" spans="1:11" x14ac:dyDescent="0.25">
      <c r="A9" s="24" t="s">
        <v>302</v>
      </c>
      <c r="B9" s="33" t="s">
        <v>213</v>
      </c>
      <c r="C9" s="9">
        <v>69.502862805999996</v>
      </c>
      <c r="D9" s="9" t="str">
        <f>IF($B9="N/A","N/A",IF(C9&gt;15,"No",IF(C9&lt;-15,"No","Yes")))</f>
        <v>N/A</v>
      </c>
      <c r="E9" s="9">
        <v>70.923966332999996</v>
      </c>
      <c r="F9" s="9" t="str">
        <f>IF($B9="N/A","N/A",IF(E9&gt;15,"No",IF(E9&lt;-15,"No","Yes")))</f>
        <v>N/A</v>
      </c>
      <c r="G9" s="9">
        <v>74.749121780999999</v>
      </c>
      <c r="H9" s="9" t="str">
        <f>IF($B9="N/A","N/A",IF(G9&gt;15,"No",IF(G9&lt;-15,"No","Yes")))</f>
        <v>N/A</v>
      </c>
      <c r="I9" s="10">
        <v>2.0449999999999999</v>
      </c>
      <c r="J9" s="10">
        <v>5.3929999999999998</v>
      </c>
      <c r="K9" s="9" t="str">
        <f t="shared" si="0"/>
        <v>Yes</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1744</v>
      </c>
      <c r="J10" s="10" t="s">
        <v>1744</v>
      </c>
      <c r="K10" s="9" t="str">
        <f t="shared" si="0"/>
        <v>N/A</v>
      </c>
    </row>
    <row r="11" spans="1:11" x14ac:dyDescent="0.25">
      <c r="A11" s="24" t="s">
        <v>814</v>
      </c>
      <c r="B11" s="33" t="s">
        <v>214</v>
      </c>
      <c r="C11" s="9">
        <v>97.602400352000004</v>
      </c>
      <c r="D11" s="9" t="str">
        <f>IF(OR($B11="N/A",$C11="N/A"),"N/A",IF(C11&gt;100,"No",IF(C11&lt;95,"No","Yes")))</f>
        <v>Yes</v>
      </c>
      <c r="E11" s="9">
        <v>99.153220429000001</v>
      </c>
      <c r="F11" s="9" t="str">
        <f>IF(OR($B11="N/A",$E11="N/A"),"N/A",IF(E11&gt;100,"No",IF(E11&lt;95,"No","Yes")))</f>
        <v>Yes</v>
      </c>
      <c r="G11" s="9">
        <v>97.547183696000005</v>
      </c>
      <c r="H11" s="9" t="str">
        <f>IF($B11="N/A","N/A",IF(G11&gt;100,"No",IF(G11&lt;95,"No","Yes")))</f>
        <v>Yes</v>
      </c>
      <c r="I11" s="10">
        <v>1.589</v>
      </c>
      <c r="J11" s="10">
        <v>-1.62</v>
      </c>
      <c r="K11" s="9" t="str">
        <f t="shared" si="0"/>
        <v>Yes</v>
      </c>
    </row>
    <row r="12" spans="1:11" x14ac:dyDescent="0.25">
      <c r="A12" s="24" t="s">
        <v>304</v>
      </c>
      <c r="B12" s="33" t="s">
        <v>213</v>
      </c>
      <c r="C12" s="9">
        <v>3.2232200799999999E-2</v>
      </c>
      <c r="D12" s="9" t="str">
        <f t="shared" ref="D12:D13" si="1">IF(OR($B12="N/A",$C12="N/A"),"N/A",IF(C12&gt;100,"No",IF(C12&lt;95,"No","Yes")))</f>
        <v>N/A</v>
      </c>
      <c r="E12" s="9">
        <v>3.9555869999999998E-4</v>
      </c>
      <c r="F12" s="9" t="str">
        <f t="shared" ref="F12:F13" si="2">IF(OR($B12="N/A",$E12="N/A"),"N/A",IF(E12&gt;100,"No",IF(E12&lt;95,"No","Yes")))</f>
        <v>N/A</v>
      </c>
      <c r="G12" s="9">
        <v>0</v>
      </c>
      <c r="H12" s="9" t="str">
        <f t="shared" ref="H12:H13" si="3">IF($B12="N/A","N/A",IF(G12&gt;100,"No",IF(G12&lt;95,"No","Yes")))</f>
        <v>N/A</v>
      </c>
      <c r="I12" s="10">
        <v>-98.8</v>
      </c>
      <c r="J12" s="10">
        <v>-100</v>
      </c>
      <c r="K12" s="9" t="str">
        <f t="shared" si="0"/>
        <v>No</v>
      </c>
    </row>
    <row r="13" spans="1:11" x14ac:dyDescent="0.25">
      <c r="A13" s="24" t="s">
        <v>815</v>
      </c>
      <c r="B13" s="33" t="s">
        <v>214</v>
      </c>
      <c r="C13" s="9">
        <v>97.826941832000003</v>
      </c>
      <c r="D13" s="9" t="str">
        <f t="shared" si="1"/>
        <v>Yes</v>
      </c>
      <c r="E13" s="9">
        <v>99.201069946999993</v>
      </c>
      <c r="F13" s="9" t="str">
        <f t="shared" si="2"/>
        <v>Yes</v>
      </c>
      <c r="G13" s="9">
        <v>97.633553195000005</v>
      </c>
      <c r="H13" s="9" t="str">
        <f t="shared" si="3"/>
        <v>Yes</v>
      </c>
      <c r="I13" s="10">
        <v>1.405</v>
      </c>
      <c r="J13" s="10">
        <v>-1.58</v>
      </c>
      <c r="K13" s="9" t="str">
        <f t="shared" si="0"/>
        <v>Yes</v>
      </c>
    </row>
    <row r="14" spans="1:11" x14ac:dyDescent="0.25">
      <c r="A14" s="27" t="s">
        <v>305</v>
      </c>
      <c r="B14" s="33" t="s">
        <v>213</v>
      </c>
      <c r="C14" s="34">
        <v>77553</v>
      </c>
      <c r="D14" s="9" t="str">
        <f>IF($B14="N/A","N/A",IF(C14&gt;15,"No",IF(C14&lt;-15,"No","Yes")))</f>
        <v>N/A</v>
      </c>
      <c r="E14" s="34">
        <v>74134</v>
      </c>
      <c r="F14" s="9" t="str">
        <f>IF($B14="N/A","N/A",IF(E14&gt;15,"No",IF(E14&lt;-15,"No","Yes")))</f>
        <v>N/A</v>
      </c>
      <c r="G14" s="34">
        <v>65196</v>
      </c>
      <c r="H14" s="9" t="str">
        <f>IF($B14="N/A","N/A",IF(G14&gt;15,"No",IF(G14&lt;-15,"No","Yes")))</f>
        <v>N/A</v>
      </c>
      <c r="I14" s="10">
        <v>-4.41</v>
      </c>
      <c r="J14" s="10">
        <v>-12.1</v>
      </c>
      <c r="K14" s="9" t="str">
        <f t="shared" si="0"/>
        <v>Yes</v>
      </c>
    </row>
    <row r="15" spans="1:11" x14ac:dyDescent="0.25">
      <c r="A15" s="24" t="s">
        <v>433</v>
      </c>
      <c r="B15" s="33" t="s">
        <v>215</v>
      </c>
      <c r="C15" s="9">
        <v>10.034428069000001</v>
      </c>
      <c r="D15" s="9" t="str">
        <f>IF($B15="N/A","N/A",IF(C15&gt;20,"No",IF(C15&lt;5,"No","Yes")))</f>
        <v>Yes</v>
      </c>
      <c r="E15" s="9">
        <v>8.1865270995999992</v>
      </c>
      <c r="F15" s="9" t="str">
        <f>IF($B15="N/A","N/A",IF(E15&gt;20,"No",IF(E15&lt;5,"No","Yes")))</f>
        <v>Yes</v>
      </c>
      <c r="G15" s="9">
        <v>7.8164304559</v>
      </c>
      <c r="H15" s="9" t="str">
        <f>IF($B15="N/A","N/A",IF(G15&gt;20,"No",IF(G15&lt;5,"No","Yes")))</f>
        <v>Yes</v>
      </c>
      <c r="I15" s="10">
        <v>-18.399999999999999</v>
      </c>
      <c r="J15" s="10">
        <v>-4.5199999999999996</v>
      </c>
      <c r="K15" s="9" t="str">
        <f t="shared" si="0"/>
        <v>Yes</v>
      </c>
    </row>
    <row r="16" spans="1:11" x14ac:dyDescent="0.25">
      <c r="A16" s="24" t="s">
        <v>434</v>
      </c>
      <c r="B16" s="33" t="s">
        <v>213</v>
      </c>
      <c r="C16" s="9">
        <v>89.965571930999999</v>
      </c>
      <c r="D16" s="9" t="str">
        <f>IF($B16="N/A","N/A",IF(C16&gt;15,"No",IF(C16&lt;-15,"No","Yes")))</f>
        <v>N/A</v>
      </c>
      <c r="E16" s="9">
        <v>91.813472899999994</v>
      </c>
      <c r="F16" s="9" t="str">
        <f>IF($B16="N/A","N/A",IF(E16&gt;15,"No",IF(E16&lt;-15,"No","Yes")))</f>
        <v>N/A</v>
      </c>
      <c r="G16" s="9">
        <v>92.183569543999994</v>
      </c>
      <c r="H16" s="9" t="str">
        <f>IF($B16="N/A","N/A",IF(G16&gt;15,"No",IF(G16&lt;-15,"No","Yes")))</f>
        <v>N/A</v>
      </c>
      <c r="I16" s="10">
        <v>2.0539999999999998</v>
      </c>
      <c r="J16" s="10">
        <v>0.40310000000000001</v>
      </c>
      <c r="K16" s="9" t="str">
        <f t="shared" si="0"/>
        <v>Yes</v>
      </c>
    </row>
    <row r="17" spans="1:11" x14ac:dyDescent="0.25">
      <c r="A17" s="24" t="s">
        <v>435</v>
      </c>
      <c r="B17" s="33" t="s">
        <v>213</v>
      </c>
      <c r="C17" s="9">
        <v>7.0351888385999999</v>
      </c>
      <c r="D17" s="9" t="str">
        <f>IF($B17="N/A","N/A",IF(C17&gt;15,"No",IF(C17&lt;-15,"No","Yes")))</f>
        <v>N/A</v>
      </c>
      <c r="E17" s="9">
        <v>8.4117948580000004</v>
      </c>
      <c r="F17" s="9" t="str">
        <f>IF($B17="N/A","N/A",IF(E17&gt;15,"No",IF(E17&lt;-15,"No","Yes")))</f>
        <v>N/A</v>
      </c>
      <c r="G17" s="9">
        <v>3.8545309527999998</v>
      </c>
      <c r="H17" s="9" t="str">
        <f>IF($B17="N/A","N/A",IF(G17&gt;15,"No",IF(G17&lt;-15,"No","Yes")))</f>
        <v>N/A</v>
      </c>
      <c r="I17" s="10">
        <v>19.57</v>
      </c>
      <c r="J17" s="10">
        <v>-54.2</v>
      </c>
      <c r="K17" s="9" t="str">
        <f t="shared" si="0"/>
        <v>No</v>
      </c>
    </row>
    <row r="18" spans="1:11" x14ac:dyDescent="0.25">
      <c r="A18" s="24" t="s">
        <v>816</v>
      </c>
      <c r="B18" s="33" t="s">
        <v>213</v>
      </c>
      <c r="C18" s="80">
        <v>8170.4378666000002</v>
      </c>
      <c r="D18" s="9" t="str">
        <f>IF($B18="N/A","N/A",IF(C18&gt;15,"No",IF(C18&lt;-15,"No","Yes")))</f>
        <v>N/A</v>
      </c>
      <c r="E18" s="80">
        <v>8877.6144965000003</v>
      </c>
      <c r="F18" s="9" t="str">
        <f>IF($B18="N/A","N/A",IF(E18&gt;15,"No",IF(E18&lt;-15,"No","Yes")))</f>
        <v>N/A</v>
      </c>
      <c r="G18" s="80">
        <v>10432.217269999999</v>
      </c>
      <c r="H18" s="9" t="str">
        <f>IF($B18="N/A","N/A",IF(G18&gt;15,"No",IF(G18&lt;-15,"No","Yes")))</f>
        <v>N/A</v>
      </c>
      <c r="I18" s="10">
        <v>8.6549999999999994</v>
      </c>
      <c r="J18" s="10">
        <v>17.510000000000002</v>
      </c>
      <c r="K18" s="9" t="str">
        <f t="shared" si="0"/>
        <v>Yes</v>
      </c>
    </row>
    <row r="19" spans="1:11" x14ac:dyDescent="0.25">
      <c r="A19" s="3" t="s">
        <v>306</v>
      </c>
      <c r="B19" s="33" t="s">
        <v>213</v>
      </c>
      <c r="C19" s="34">
        <v>980</v>
      </c>
      <c r="D19" s="33" t="s">
        <v>213</v>
      </c>
      <c r="E19" s="34">
        <v>2542</v>
      </c>
      <c r="F19" s="33" t="s">
        <v>213</v>
      </c>
      <c r="G19" s="34">
        <v>4113</v>
      </c>
      <c r="H19" s="9" t="str">
        <f>IF($B19="N/A","N/A",IF(G19&gt;15,"No",IF(G19&lt;-15,"No","Yes")))</f>
        <v>N/A</v>
      </c>
      <c r="I19" s="10">
        <v>159.4</v>
      </c>
      <c r="J19" s="10">
        <v>61.8</v>
      </c>
      <c r="K19" s="9" t="str">
        <f t="shared" si="0"/>
        <v>No</v>
      </c>
    </row>
    <row r="20" spans="1:11" x14ac:dyDescent="0.25">
      <c r="A20" s="3" t="s">
        <v>346</v>
      </c>
      <c r="B20" s="33" t="s">
        <v>213</v>
      </c>
      <c r="C20" s="8">
        <v>0.38537767010000001</v>
      </c>
      <c r="D20" s="33" t="s">
        <v>213</v>
      </c>
      <c r="E20" s="8">
        <v>0.99699567789999999</v>
      </c>
      <c r="F20" s="33" t="s">
        <v>213</v>
      </c>
      <c r="G20" s="8">
        <v>1.5929943878999999</v>
      </c>
      <c r="H20" s="9" t="str">
        <f>IF($B20="N/A","N/A",IF(G20&gt;15,"No",IF(G20&lt;-15,"No","Yes")))</f>
        <v>N/A</v>
      </c>
      <c r="I20" s="10">
        <v>158.69999999999999</v>
      </c>
      <c r="J20" s="10">
        <v>59.78</v>
      </c>
      <c r="K20" s="9" t="str">
        <f t="shared" si="0"/>
        <v>No</v>
      </c>
    </row>
    <row r="21" spans="1:11" ht="25" x14ac:dyDescent="0.25">
      <c r="A21" s="3" t="s">
        <v>817</v>
      </c>
      <c r="B21" s="33" t="s">
        <v>213</v>
      </c>
      <c r="C21" s="35">
        <v>8744.8326531000002</v>
      </c>
      <c r="D21" s="9" t="str">
        <f>IF($B21="N/A","N/A",IF(C21&gt;60,"No",IF(C21&lt;15,"No","Yes")))</f>
        <v>N/A</v>
      </c>
      <c r="E21" s="35">
        <v>8419.5177026000001</v>
      </c>
      <c r="F21" s="9" t="str">
        <f>IF($B21="N/A","N/A",IF(E21&gt;60,"No",IF(E21&lt;15,"No","Yes")))</f>
        <v>N/A</v>
      </c>
      <c r="G21" s="35">
        <v>8410.2421589999994</v>
      </c>
      <c r="H21" s="9" t="str">
        <f>IF($B21="N/A","N/A",IF(G21&gt;60,"No",IF(G21&lt;15,"No","Yes")))</f>
        <v>N/A</v>
      </c>
      <c r="I21" s="10">
        <v>-3.72</v>
      </c>
      <c r="J21" s="10">
        <v>-0.11</v>
      </c>
      <c r="K21" s="9" t="str">
        <f t="shared" si="0"/>
        <v>Yes</v>
      </c>
    </row>
    <row r="22" spans="1:11" x14ac:dyDescent="0.25">
      <c r="A22" s="3" t="s">
        <v>818</v>
      </c>
      <c r="B22" s="33" t="s">
        <v>217</v>
      </c>
      <c r="C22" s="34">
        <v>11</v>
      </c>
      <c r="D22" s="9" t="str">
        <f>IF($B22="N/A","N/A",IF(C22="N/A","N/A",IF(C22=0,"Yes","No")))</f>
        <v>No</v>
      </c>
      <c r="E22" s="34">
        <v>11</v>
      </c>
      <c r="F22" s="9" t="str">
        <f>IF($B22="N/A","N/A",IF(E22="N/A","N/A",IF(E22=0,"Yes","No")))</f>
        <v>No</v>
      </c>
      <c r="G22" s="34">
        <v>11</v>
      </c>
      <c r="H22" s="9" t="str">
        <f>IF($B22="N/A","N/A",IF(G22=0,"Yes","No"))</f>
        <v>No</v>
      </c>
      <c r="I22" s="10">
        <v>200</v>
      </c>
      <c r="J22" s="10">
        <v>0</v>
      </c>
      <c r="K22" s="9" t="str">
        <f t="shared" si="0"/>
        <v>Yes</v>
      </c>
    </row>
    <row r="23" spans="1:11" x14ac:dyDescent="0.25">
      <c r="A23" s="3" t="s">
        <v>819</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1744</v>
      </c>
      <c r="J23" s="10" t="s">
        <v>1744</v>
      </c>
      <c r="K23" s="9" t="str">
        <f t="shared" si="0"/>
        <v>N/A</v>
      </c>
    </row>
    <row r="24" spans="1:11" x14ac:dyDescent="0.25">
      <c r="A24" s="3" t="s">
        <v>820</v>
      </c>
      <c r="B24" s="33" t="s">
        <v>217</v>
      </c>
      <c r="C24" s="80">
        <v>0</v>
      </c>
      <c r="D24" s="9" t="str">
        <f>IF($B24="N/A","N/A",IF(C24="N/A","N/A",IF(C24=0,"Yes","No")))</f>
        <v>Yes</v>
      </c>
      <c r="E24" s="80">
        <v>0</v>
      </c>
      <c r="F24" s="9" t="str">
        <f t="shared" si="4"/>
        <v>Yes</v>
      </c>
      <c r="G24" s="80">
        <v>0</v>
      </c>
      <c r="H24" s="9" t="str">
        <f t="shared" si="5"/>
        <v>Yes</v>
      </c>
      <c r="I24" s="10" t="s">
        <v>1744</v>
      </c>
      <c r="J24" s="10" t="s">
        <v>1744</v>
      </c>
      <c r="K24" s="9" t="str">
        <f t="shared" si="0"/>
        <v>N/A</v>
      </c>
    </row>
    <row r="25" spans="1:11" s="104" customFormat="1" x14ac:dyDescent="0.25">
      <c r="A25" s="99" t="s">
        <v>1632</v>
      </c>
      <c r="B25" s="100"/>
      <c r="C25" s="101"/>
      <c r="D25" s="102"/>
      <c r="E25" s="101"/>
      <c r="F25" s="102"/>
      <c r="G25" s="101"/>
      <c r="H25" s="102"/>
      <c r="I25" s="103"/>
      <c r="J25" s="103"/>
      <c r="K25" s="102"/>
    </row>
    <row r="26" spans="1:11" ht="16.5" customHeight="1" x14ac:dyDescent="0.25">
      <c r="A26" s="133" t="s">
        <v>1630</v>
      </c>
      <c r="B26" s="134"/>
      <c r="C26" s="134"/>
      <c r="D26" s="134"/>
      <c r="E26" s="134"/>
      <c r="F26" s="134"/>
      <c r="G26" s="134"/>
      <c r="H26" s="134"/>
      <c r="I26" s="134"/>
      <c r="J26" s="134"/>
      <c r="K26" s="135"/>
    </row>
    <row r="27" spans="1:11" x14ac:dyDescent="0.25">
      <c r="A27" s="136" t="s">
        <v>1731</v>
      </c>
      <c r="B27" s="136"/>
      <c r="C27" s="136"/>
      <c r="D27" s="136"/>
      <c r="E27" s="136"/>
      <c r="F27" s="136"/>
      <c r="G27" s="136"/>
      <c r="H27" s="136"/>
      <c r="I27" s="136"/>
      <c r="J27" s="136"/>
      <c r="K27" s="137"/>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24"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1728</v>
      </c>
      <c r="B1" s="125"/>
      <c r="C1" s="125"/>
      <c r="D1" s="125"/>
      <c r="E1" s="125"/>
      <c r="F1" s="125"/>
      <c r="G1" s="125"/>
      <c r="H1" s="125"/>
      <c r="I1" s="125"/>
      <c r="J1" s="125"/>
      <c r="K1" s="126"/>
    </row>
    <row r="2" spans="1:11" ht="13" x14ac:dyDescent="0.3">
      <c r="A2" s="130" t="s">
        <v>1576</v>
      </c>
      <c r="B2" s="131"/>
      <c r="C2" s="131"/>
      <c r="D2" s="131"/>
      <c r="E2" s="131"/>
      <c r="F2" s="131"/>
      <c r="G2" s="131"/>
      <c r="H2" s="131"/>
      <c r="I2" s="131"/>
      <c r="J2" s="131"/>
      <c r="K2" s="132"/>
    </row>
    <row r="3" spans="1:11" ht="13" x14ac:dyDescent="0.3">
      <c r="A3" s="130" t="s">
        <v>1743</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94" t="s">
        <v>301</v>
      </c>
      <c r="B6" s="33" t="s">
        <v>213</v>
      </c>
      <c r="C6" s="34">
        <v>69771</v>
      </c>
      <c r="D6" s="9" t="str">
        <f>IF($B6="N/A","N/A",IF(C6&gt;15,"No",IF(C6&lt;-15,"No","Yes")))</f>
        <v>N/A</v>
      </c>
      <c r="E6" s="34">
        <v>68065</v>
      </c>
      <c r="F6" s="9" t="str">
        <f>IF($B6="N/A","N/A",IF(E6&gt;15,"No",IF(E6&lt;-15,"No","Yes")))</f>
        <v>N/A</v>
      </c>
      <c r="G6" s="34">
        <v>60100</v>
      </c>
      <c r="H6" s="9" t="str">
        <f>IF($B6="N/A","N/A",IF(G6&gt;15,"No",IF(G6&lt;-15,"No","Yes")))</f>
        <v>N/A</v>
      </c>
      <c r="I6" s="10">
        <v>-2.4500000000000002</v>
      </c>
      <c r="J6" s="10">
        <v>-11.7</v>
      </c>
      <c r="K6" s="9" t="str">
        <f t="shared" ref="K6:K36" si="0">IF(J6="Div by 0", "N/A", IF(J6="N/A","N/A", IF(J6&gt;30, "No", IF(J6&lt;-30, "No", "Yes"))))</f>
        <v>Yes</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1744</v>
      </c>
      <c r="J8" s="10" t="s">
        <v>1744</v>
      </c>
      <c r="K8" s="9" t="str">
        <f t="shared" si="0"/>
        <v>N/A</v>
      </c>
    </row>
    <row r="9" spans="1:11" x14ac:dyDescent="0.25">
      <c r="A9" s="94" t="s">
        <v>821</v>
      </c>
      <c r="B9" s="33" t="s">
        <v>218</v>
      </c>
      <c r="C9" s="80">
        <v>7315.3177395000002</v>
      </c>
      <c r="D9" s="9" t="str">
        <f>IF($B9="N/A","N/A",IF(C9&gt;7000,"No",IF(C9&lt;2000,"No","Yes")))</f>
        <v>No</v>
      </c>
      <c r="E9" s="80">
        <v>6948.5249981999996</v>
      </c>
      <c r="F9" s="9" t="str">
        <f>IF($B9="N/A","N/A",IF(E9&gt;7000,"No",IF(E9&lt;2000,"No","Yes")))</f>
        <v>Yes</v>
      </c>
      <c r="G9" s="80">
        <v>6543.0796338999999</v>
      </c>
      <c r="H9" s="9" t="str">
        <f>IF($B9="N/A","N/A",IF(G9&gt;7000,"No",IF(G9&lt;2000,"No","Yes")))</f>
        <v>Yes</v>
      </c>
      <c r="I9" s="10">
        <v>-5.01</v>
      </c>
      <c r="J9" s="10">
        <v>-5.83</v>
      </c>
      <c r="K9" s="9" t="str">
        <f t="shared" si="0"/>
        <v>Yes</v>
      </c>
    </row>
    <row r="10" spans="1:11" x14ac:dyDescent="0.25">
      <c r="A10" s="94" t="s">
        <v>822</v>
      </c>
      <c r="B10" s="33" t="s">
        <v>213</v>
      </c>
      <c r="C10" s="80">
        <v>1301.8593771000001</v>
      </c>
      <c r="D10" s="9" t="str">
        <f>IF($B10="N/A","N/A",IF(C10&gt;15,"No",IF(C10&lt;-15,"No","Yes")))</f>
        <v>N/A</v>
      </c>
      <c r="E10" s="80">
        <v>1270.3506651</v>
      </c>
      <c r="F10" s="9" t="str">
        <f>IF($B10="N/A","N/A",IF(E10&gt;15,"No",IF(E10&lt;-15,"No","Yes")))</f>
        <v>N/A</v>
      </c>
      <c r="G10" s="80">
        <v>1265.9191827</v>
      </c>
      <c r="H10" s="9" t="str">
        <f>IF($B10="N/A","N/A",IF(G10&gt;15,"No",IF(G10&lt;-15,"No","Yes")))</f>
        <v>N/A</v>
      </c>
      <c r="I10" s="10">
        <v>-2.42</v>
      </c>
      <c r="J10" s="10">
        <v>-0.34899999999999998</v>
      </c>
      <c r="K10" s="9" t="str">
        <f t="shared" si="0"/>
        <v>Yes</v>
      </c>
    </row>
    <row r="11" spans="1:11" x14ac:dyDescent="0.25">
      <c r="A11" s="94" t="s">
        <v>309</v>
      </c>
      <c r="B11" s="33" t="s">
        <v>219</v>
      </c>
      <c r="C11" s="9">
        <v>1.3357985408999999</v>
      </c>
      <c r="D11" s="9" t="str">
        <f>IF($B11="N/A","N/A",IF(C11&gt;10,"No",IF(C11&lt;=0,"No","Yes")))</f>
        <v>Yes</v>
      </c>
      <c r="E11" s="9">
        <v>1.4412693749000001</v>
      </c>
      <c r="F11" s="9" t="str">
        <f>IF($B11="N/A","N/A",IF(E11&gt;10,"No",IF(E11&lt;=0,"No","Yes")))</f>
        <v>Yes</v>
      </c>
      <c r="G11" s="9">
        <v>1.5274542429</v>
      </c>
      <c r="H11" s="9" t="str">
        <f>IF($B11="N/A","N/A",IF(G11&gt;10,"No",IF(G11&lt;=0,"No","Yes")))</f>
        <v>Yes</v>
      </c>
      <c r="I11" s="10">
        <v>7.8959999999999999</v>
      </c>
      <c r="J11" s="10">
        <v>5.98</v>
      </c>
      <c r="K11" s="9" t="str">
        <f t="shared" si="0"/>
        <v>Yes</v>
      </c>
    </row>
    <row r="12" spans="1:11" x14ac:dyDescent="0.25">
      <c r="A12" s="94" t="s">
        <v>823</v>
      </c>
      <c r="B12" s="33" t="s">
        <v>213</v>
      </c>
      <c r="C12" s="80">
        <v>4854.1373390999997</v>
      </c>
      <c r="D12" s="9" t="str">
        <f>IF($B12="N/A","N/A",IF(C12&gt;15,"No",IF(C12&lt;-15,"No","Yes")))</f>
        <v>N/A</v>
      </c>
      <c r="E12" s="80">
        <v>3800.1896023999998</v>
      </c>
      <c r="F12" s="9" t="str">
        <f>IF($B12="N/A","N/A",IF(E12&gt;15,"No",IF(E12&lt;-15,"No","Yes")))</f>
        <v>N/A</v>
      </c>
      <c r="G12" s="80">
        <v>4089.7712418000001</v>
      </c>
      <c r="H12" s="9" t="str">
        <f>IF($B12="N/A","N/A",IF(G12&gt;15,"No",IF(G12&lt;-15,"No","Yes")))</f>
        <v>N/A</v>
      </c>
      <c r="I12" s="10">
        <v>-21.7</v>
      </c>
      <c r="J12" s="10">
        <v>7.62</v>
      </c>
      <c r="K12" s="9" t="str">
        <f t="shared" si="0"/>
        <v>Yes</v>
      </c>
    </row>
    <row r="13" spans="1:11" x14ac:dyDescent="0.25">
      <c r="A13" s="94" t="s">
        <v>310</v>
      </c>
      <c r="B13" s="33" t="s">
        <v>214</v>
      </c>
      <c r="C13" s="8">
        <v>99.979934357000005</v>
      </c>
      <c r="D13" s="9" t="str">
        <f>IF($B13="N/A","N/A",IF(C13&gt;100,"No",IF(C13&lt;95,"No","Yes")))</f>
        <v>Yes</v>
      </c>
      <c r="E13" s="8">
        <v>99.970616323000002</v>
      </c>
      <c r="F13" s="9" t="str">
        <f>IF($B13="N/A","N/A",IF(E13&gt;100,"No",IF(E13&lt;95,"No","Yes")))</f>
        <v>Yes</v>
      </c>
      <c r="G13" s="8">
        <v>99.990016639000004</v>
      </c>
      <c r="H13" s="9" t="str">
        <f>IF($B13="N/A","N/A",IF(G13&gt;100,"No",IF(G13&lt;95,"No","Yes")))</f>
        <v>Yes</v>
      </c>
      <c r="I13" s="10">
        <v>-8.9999999999999993E-3</v>
      </c>
      <c r="J13" s="10">
        <v>1.9400000000000001E-2</v>
      </c>
      <c r="K13" s="9" t="str">
        <f t="shared" si="0"/>
        <v>Yes</v>
      </c>
    </row>
    <row r="14" spans="1:11" x14ac:dyDescent="0.25">
      <c r="A14" s="94" t="s">
        <v>824</v>
      </c>
      <c r="B14" s="33" t="s">
        <v>220</v>
      </c>
      <c r="C14" s="8">
        <v>1.2137849965</v>
      </c>
      <c r="D14" s="9" t="str">
        <f>IF($B14="N/A","N/A",IF(C14&gt;1,"Yes","No"))</f>
        <v>Yes</v>
      </c>
      <c r="E14" s="8">
        <v>1.1972665147999999</v>
      </c>
      <c r="F14" s="9" t="str">
        <f>IF($B14="N/A","N/A",IF(E14&gt;1,"Yes","No"))</f>
        <v>Yes</v>
      </c>
      <c r="G14" s="8">
        <v>1.1953772423</v>
      </c>
      <c r="H14" s="9" t="str">
        <f>IF($B14="N/A","N/A",IF(G14&gt;1,"Yes","No"))</f>
        <v>Yes</v>
      </c>
      <c r="I14" s="10">
        <v>-1.36</v>
      </c>
      <c r="J14" s="10">
        <v>-0.158</v>
      </c>
      <c r="K14" s="9" t="str">
        <f t="shared" si="0"/>
        <v>Yes</v>
      </c>
    </row>
    <row r="15" spans="1:11" x14ac:dyDescent="0.25">
      <c r="A15" s="94" t="s">
        <v>311</v>
      </c>
      <c r="B15" s="33" t="s">
        <v>214</v>
      </c>
      <c r="C15" s="8">
        <v>99.843774633999999</v>
      </c>
      <c r="D15" s="9" t="str">
        <f>IF($B15="N/A","N/A",IF(C15&gt;100,"No",IF(C15&lt;95,"No","Yes")))</f>
        <v>Yes</v>
      </c>
      <c r="E15" s="8">
        <v>99.778153235999994</v>
      </c>
      <c r="F15" s="9" t="str">
        <f>IF($B15="N/A","N/A",IF(E15&gt;100,"No",IF(E15&lt;95,"No","Yes")))</f>
        <v>Yes</v>
      </c>
      <c r="G15" s="8">
        <v>99.768718801999995</v>
      </c>
      <c r="H15" s="9" t="str">
        <f>IF($B15="N/A","N/A",IF(G15&gt;100,"No",IF(G15&lt;95,"No","Yes")))</f>
        <v>Yes</v>
      </c>
      <c r="I15" s="10">
        <v>-6.6000000000000003E-2</v>
      </c>
      <c r="J15" s="10">
        <v>-8.9999999999999993E-3</v>
      </c>
      <c r="K15" s="9" t="str">
        <f t="shared" si="0"/>
        <v>Yes</v>
      </c>
    </row>
    <row r="16" spans="1:11" x14ac:dyDescent="0.25">
      <c r="A16" s="94" t="s">
        <v>825</v>
      </c>
      <c r="B16" s="33" t="s">
        <v>221</v>
      </c>
      <c r="C16" s="8">
        <v>10.483075421000001</v>
      </c>
      <c r="D16" s="9" t="str">
        <f>IF($B16="N/A","N/A",IF(C16&gt;3,"Yes","No"))</f>
        <v>Yes</v>
      </c>
      <c r="E16" s="8">
        <v>10.304973938</v>
      </c>
      <c r="F16" s="9" t="str">
        <f>IF($B16="N/A","N/A",IF(E16&gt;3,"Yes","No"))</f>
        <v>Yes</v>
      </c>
      <c r="G16" s="8">
        <v>10.329580893999999</v>
      </c>
      <c r="H16" s="9" t="str">
        <f>IF($B16="N/A","N/A",IF(G16&gt;3,"Yes","No"))</f>
        <v>Yes</v>
      </c>
      <c r="I16" s="10">
        <v>-1.7</v>
      </c>
      <c r="J16" s="10">
        <v>0.23880000000000001</v>
      </c>
      <c r="K16" s="9" t="str">
        <f t="shared" si="0"/>
        <v>Yes</v>
      </c>
    </row>
    <row r="17" spans="1:11" x14ac:dyDescent="0.25">
      <c r="A17" s="94" t="s">
        <v>826</v>
      </c>
      <c r="B17" s="33" t="s">
        <v>222</v>
      </c>
      <c r="C17" s="8">
        <v>5.6178742922999998</v>
      </c>
      <c r="D17" s="9" t="str">
        <f>IF($B17="N/A","N/A",IF(C17&gt;=8,"No",IF(C17&lt;2,"No","Yes")))</f>
        <v>Yes</v>
      </c>
      <c r="E17" s="8">
        <v>5.4631784654000004</v>
      </c>
      <c r="F17" s="9" t="str">
        <f>IF($B17="N/A","N/A",IF(E17&gt;=8,"No",IF(E17&lt;2,"No","Yes")))</f>
        <v>Yes</v>
      </c>
      <c r="G17" s="8">
        <v>5.1826788686</v>
      </c>
      <c r="H17" s="9" t="str">
        <f>IF($B17="N/A","N/A",IF(G17&gt;=8,"No",IF(G17&lt;2,"No","Yes")))</f>
        <v>Yes</v>
      </c>
      <c r="I17" s="10">
        <v>-2.75</v>
      </c>
      <c r="J17" s="10">
        <v>-5.13</v>
      </c>
      <c r="K17" s="9" t="str">
        <f t="shared" si="0"/>
        <v>Yes</v>
      </c>
    </row>
    <row r="18" spans="1:11" x14ac:dyDescent="0.25">
      <c r="A18" s="94" t="s">
        <v>827</v>
      </c>
      <c r="B18" s="33" t="s">
        <v>222</v>
      </c>
      <c r="C18" s="8">
        <v>5.6196333090000001</v>
      </c>
      <c r="D18" s="9" t="str">
        <f>IF($B18="N/A","N/A",IF(C18&gt;=8,"No",IF(C18&lt;2,"No","Yes")))</f>
        <v>Yes</v>
      </c>
      <c r="E18" s="8">
        <v>5.4706893765000002</v>
      </c>
      <c r="F18" s="9" t="str">
        <f>IF($B18="N/A","N/A",IF(E18&gt;=8,"No",IF(E18&lt;2,"No","Yes")))</f>
        <v>Yes</v>
      </c>
      <c r="G18" s="8">
        <v>5.1688022098999999</v>
      </c>
      <c r="H18" s="9" t="str">
        <f>IF($B18="N/A","N/A",IF(G18&gt;=8,"No",IF(G18&lt;2,"No","Yes")))</f>
        <v>Yes</v>
      </c>
      <c r="I18" s="10">
        <v>-2.65</v>
      </c>
      <c r="J18" s="10">
        <v>-5.52</v>
      </c>
      <c r="K18" s="9" t="str">
        <f t="shared" si="0"/>
        <v>Yes</v>
      </c>
    </row>
    <row r="19" spans="1:11" x14ac:dyDescent="0.25">
      <c r="A19" s="94" t="s">
        <v>312</v>
      </c>
      <c r="B19" s="33" t="s">
        <v>223</v>
      </c>
      <c r="C19" s="8">
        <v>100</v>
      </c>
      <c r="D19" s="9" t="str">
        <f>IF(OR($B19="N/A",$C19="N/A"),"N/A",IF(C19&gt;100,"No",IF(C19&lt;98,"No","Yes")))</f>
        <v>Yes</v>
      </c>
      <c r="E19" s="8">
        <v>99.910379784</v>
      </c>
      <c r="F19" s="9" t="str">
        <f>IF(OR($B19="N/A",$E19="N/A"),"N/A",IF(E19&gt;100,"No",IF(E19&lt;98,"No","Yes")))</f>
        <v>Yes</v>
      </c>
      <c r="G19" s="8">
        <v>98.544093177999997</v>
      </c>
      <c r="H19" s="9" t="str">
        <f>IF($B19="N/A","N/A",IF(G19&gt;100,"No",IF(G19&lt;98,"No","Yes")))</f>
        <v>Yes</v>
      </c>
      <c r="I19" s="10">
        <v>-0.09</v>
      </c>
      <c r="J19" s="10">
        <v>-1.37</v>
      </c>
      <c r="K19" s="9" t="str">
        <f t="shared" si="0"/>
        <v>Yes</v>
      </c>
    </row>
    <row r="20" spans="1:11" x14ac:dyDescent="0.25">
      <c r="A20" s="94" t="s">
        <v>31</v>
      </c>
      <c r="B20" s="49" t="s">
        <v>214</v>
      </c>
      <c r="C20" s="8">
        <v>99.958435453000007</v>
      </c>
      <c r="D20" s="9" t="str">
        <f>IF($B20="N/A","N/A",IF(C20&gt;100,"No",IF(C20&lt;95,"No","Yes")))</f>
        <v>Yes</v>
      </c>
      <c r="E20" s="8">
        <v>99.876588554999998</v>
      </c>
      <c r="F20" s="9" t="str">
        <f>IF($B20="N/A","N/A",IF(E20&gt;100,"No",IF(E20&lt;95,"No","Yes")))</f>
        <v>Yes</v>
      </c>
      <c r="G20" s="8">
        <v>98.457570715000003</v>
      </c>
      <c r="H20" s="9" t="str">
        <f>IF($B20="N/A","N/A",IF(G20&gt;100,"No",IF(G20&lt;95,"No","Yes")))</f>
        <v>Yes</v>
      </c>
      <c r="I20" s="10">
        <v>-8.2000000000000003E-2</v>
      </c>
      <c r="J20" s="10">
        <v>-1.42</v>
      </c>
      <c r="K20" s="9" t="str">
        <f t="shared" si="0"/>
        <v>Yes</v>
      </c>
    </row>
    <row r="21" spans="1:11" x14ac:dyDescent="0.25">
      <c r="A21" s="94" t="s">
        <v>313</v>
      </c>
      <c r="B21" s="33" t="s">
        <v>214</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5">
      <c r="A22" s="94" t="s">
        <v>1695</v>
      </c>
      <c r="B22" s="33" t="s">
        <v>224</v>
      </c>
      <c r="C22" s="8">
        <v>0</v>
      </c>
      <c r="D22" s="9" t="str">
        <f>IF($B22="N/A","N/A",IF(C22&gt;5,"No",IF(C22&lt;=0,"No","Yes")))</f>
        <v>No</v>
      </c>
      <c r="E22" s="8">
        <v>0</v>
      </c>
      <c r="F22" s="9" t="str">
        <f>IF($B22="N/A","N/A",IF(E22&gt;5,"No",IF(E22&lt;=0,"No","Yes")))</f>
        <v>No</v>
      </c>
      <c r="G22" s="8">
        <v>0</v>
      </c>
      <c r="H22" s="9" t="str">
        <f>IF($B22="N/A","N/A",IF(G22&gt;5,"No",IF(G22&lt;=0,"No","Yes")))</f>
        <v>No</v>
      </c>
      <c r="I22" s="10" t="s">
        <v>1744</v>
      </c>
      <c r="J22" s="10" t="s">
        <v>1744</v>
      </c>
      <c r="K22" s="9" t="str">
        <f t="shared" si="0"/>
        <v>N/A</v>
      </c>
    </row>
    <row r="23" spans="1:11" x14ac:dyDescent="0.25">
      <c r="A23" s="94" t="s">
        <v>314</v>
      </c>
      <c r="B23" s="33"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4" t="s">
        <v>828</v>
      </c>
      <c r="B24" s="33" t="s">
        <v>225</v>
      </c>
      <c r="C24" s="8">
        <v>6.2078657322000002</v>
      </c>
      <c r="D24" s="9" t="str">
        <f>IF($B24="N/A","N/A",IF(C24&gt;=2,"Yes","No"))</f>
        <v>Yes</v>
      </c>
      <c r="E24" s="8">
        <v>6.1593036068</v>
      </c>
      <c r="F24" s="9" t="str">
        <f>IF($B24="N/A","N/A",IF(E24&gt;=2,"Yes","No"))</f>
        <v>Yes</v>
      </c>
      <c r="G24" s="8">
        <v>6.2198003328000002</v>
      </c>
      <c r="H24" s="9" t="str">
        <f>IF($B24="N/A","N/A",IF(G24&gt;=2,"Yes","No"))</f>
        <v>Yes</v>
      </c>
      <c r="I24" s="10">
        <v>-0.78200000000000003</v>
      </c>
      <c r="J24" s="10">
        <v>0.98219999999999996</v>
      </c>
      <c r="K24" s="9" t="str">
        <f t="shared" si="0"/>
        <v>Yes</v>
      </c>
    </row>
    <row r="25" spans="1:11" x14ac:dyDescent="0.25">
      <c r="A25" s="94" t="s">
        <v>829</v>
      </c>
      <c r="B25" s="33" t="s">
        <v>226</v>
      </c>
      <c r="C25" s="8">
        <v>3.8425706956000001</v>
      </c>
      <c r="D25" s="9" t="str">
        <f>IF($B25="N/A","N/A",IF(C25&gt;30,"No",IF(C25&lt;5,"No","Yes")))</f>
        <v>No</v>
      </c>
      <c r="E25" s="8">
        <v>3.4173216778</v>
      </c>
      <c r="F25" s="9" t="str">
        <f>IF($B25="N/A","N/A",IF(E25&gt;30,"No",IF(E25&lt;5,"No","Yes")))</f>
        <v>No</v>
      </c>
      <c r="G25" s="8">
        <v>3.1846921796999998</v>
      </c>
      <c r="H25" s="9" t="str">
        <f>IF($B25="N/A","N/A",IF(G25&gt;30,"No",IF(G25&lt;5,"No","Yes")))</f>
        <v>No</v>
      </c>
      <c r="I25" s="10">
        <v>-11.1</v>
      </c>
      <c r="J25" s="10">
        <v>-6.81</v>
      </c>
      <c r="K25" s="9" t="str">
        <f t="shared" si="0"/>
        <v>Yes</v>
      </c>
    </row>
    <row r="26" spans="1:11" x14ac:dyDescent="0.25">
      <c r="A26" s="94" t="s">
        <v>830</v>
      </c>
      <c r="B26" s="33" t="s">
        <v>227</v>
      </c>
      <c r="C26" s="8">
        <v>26.756102105</v>
      </c>
      <c r="D26" s="9" t="str">
        <f>IF($B26="N/A","N/A",IF(C26&gt;75,"No",IF(C26&lt;15,"No","Yes")))</f>
        <v>Yes</v>
      </c>
      <c r="E26" s="8">
        <v>25.496216852</v>
      </c>
      <c r="F26" s="9" t="str">
        <f>IF($B26="N/A","N/A",IF(E26&gt;75,"No",IF(E26&lt;15,"No","Yes")))</f>
        <v>Yes</v>
      </c>
      <c r="G26" s="8">
        <v>24.653910150000002</v>
      </c>
      <c r="H26" s="9" t="str">
        <f>IF($B26="N/A","N/A",IF(G26&gt;75,"No",IF(G26&lt;15,"No","Yes")))</f>
        <v>Yes</v>
      </c>
      <c r="I26" s="10">
        <v>-4.71</v>
      </c>
      <c r="J26" s="10">
        <v>-3.3</v>
      </c>
      <c r="K26" s="9" t="str">
        <f t="shared" si="0"/>
        <v>Yes</v>
      </c>
    </row>
    <row r="27" spans="1:11" x14ac:dyDescent="0.25">
      <c r="A27" s="94" t="s">
        <v>831</v>
      </c>
      <c r="B27" s="33" t="s">
        <v>228</v>
      </c>
      <c r="C27" s="8">
        <v>69.401327198999994</v>
      </c>
      <c r="D27" s="9" t="str">
        <f>IF($B27="N/A","N/A",IF(C27&gt;70,"No",IF(C27&lt;25,"No","Yes")))</f>
        <v>Yes</v>
      </c>
      <c r="E27" s="8">
        <v>71.086461471000007</v>
      </c>
      <c r="F27" s="9" t="str">
        <f>IF($B27="N/A","N/A",IF(E27&gt;70,"No",IF(E27&lt;25,"No","Yes")))</f>
        <v>No</v>
      </c>
      <c r="G27" s="8">
        <v>72.161397671000003</v>
      </c>
      <c r="H27" s="9" t="str">
        <f>IF($B27="N/A","N/A",IF(G27&gt;70,"No",IF(G27&lt;25,"No","Yes")))</f>
        <v>No</v>
      </c>
      <c r="I27" s="10">
        <v>2.4279999999999999</v>
      </c>
      <c r="J27" s="10">
        <v>1.512</v>
      </c>
      <c r="K27" s="9" t="str">
        <f t="shared" si="0"/>
        <v>Yes</v>
      </c>
    </row>
    <row r="28" spans="1:11" x14ac:dyDescent="0.25">
      <c r="A28" s="94" t="s">
        <v>318</v>
      </c>
      <c r="B28" s="33" t="s">
        <v>229</v>
      </c>
      <c r="C28" s="8">
        <v>66.308351607000006</v>
      </c>
      <c r="D28" s="9" t="str">
        <f>IF($B28="N/A","N/A",IF(C28&gt;70,"No",IF(C28&lt;35,"No","Yes")))</f>
        <v>Yes</v>
      </c>
      <c r="E28" s="8">
        <v>66.125027547000002</v>
      </c>
      <c r="F28" s="9" t="str">
        <f>IF($B28="N/A","N/A",IF(E28&gt;70,"No",IF(E28&lt;35,"No","Yes")))</f>
        <v>Yes</v>
      </c>
      <c r="G28" s="8">
        <v>68.252911814000001</v>
      </c>
      <c r="H28" s="9" t="str">
        <f>IF($B28="N/A","N/A",IF(G28&gt;70,"No",IF(G28&lt;35,"No","Yes")))</f>
        <v>Yes</v>
      </c>
      <c r="I28" s="10">
        <v>-0.27600000000000002</v>
      </c>
      <c r="J28" s="10">
        <v>3.218</v>
      </c>
      <c r="K28" s="9" t="str">
        <f t="shared" si="0"/>
        <v>Yes</v>
      </c>
    </row>
    <row r="29" spans="1:11" x14ac:dyDescent="0.25">
      <c r="A29" s="94" t="s">
        <v>832</v>
      </c>
      <c r="B29" s="33" t="s">
        <v>220</v>
      </c>
      <c r="C29" s="8">
        <v>2.3757997578999999</v>
      </c>
      <c r="D29" s="9" t="str">
        <f>IF($B29="N/A","N/A",IF(C29&gt;1,"Yes","No"))</f>
        <v>Yes</v>
      </c>
      <c r="E29" s="8">
        <v>2.3336073587000001</v>
      </c>
      <c r="F29" s="9" t="str">
        <f>IF($B29="N/A","N/A",IF(E29&gt;1,"Yes","No"))</f>
        <v>Yes</v>
      </c>
      <c r="G29" s="8">
        <v>2.3172598731999998</v>
      </c>
      <c r="H29" s="9" t="str">
        <f>IF($B29="N/A","N/A",IF(G29&gt;1,"Yes","No"))</f>
        <v>Yes</v>
      </c>
      <c r="I29" s="10">
        <v>-1.78</v>
      </c>
      <c r="J29" s="10">
        <v>-0.70099999999999996</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1744</v>
      </c>
      <c r="J30" s="10" t="s">
        <v>1744</v>
      </c>
      <c r="K30" s="9" t="str">
        <f t="shared" si="0"/>
        <v>N/A</v>
      </c>
    </row>
    <row r="31" spans="1:11" x14ac:dyDescent="0.25">
      <c r="A31" s="94" t="s">
        <v>833</v>
      </c>
      <c r="B31" s="33" t="s">
        <v>213</v>
      </c>
      <c r="C31" s="8">
        <v>99.984869445000001</v>
      </c>
      <c r="D31" s="9" t="str">
        <f>IF($B31="N/A","N/A",IF(C31&gt;15,"No",IF(C31&lt;-15,"No","Yes")))</f>
        <v>N/A</v>
      </c>
      <c r="E31" s="8">
        <v>99.984447208999995</v>
      </c>
      <c r="F31" s="9" t="str">
        <f>IF($B31="N/A","N/A",IF(E31&gt;15,"No",IF(E31&lt;-15,"No","Yes")))</f>
        <v>N/A</v>
      </c>
      <c r="G31" s="8">
        <v>99.992686493999997</v>
      </c>
      <c r="H31" s="9" t="str">
        <f>IF($B31="N/A","N/A",IF(G31&gt;15,"No",IF(G31&lt;-15,"No","Yes")))</f>
        <v>N/A</v>
      </c>
      <c r="I31" s="10">
        <v>0</v>
      </c>
      <c r="J31" s="10">
        <v>8.2000000000000007E-3</v>
      </c>
      <c r="K31" s="9" t="str">
        <f t="shared" si="0"/>
        <v>Yes</v>
      </c>
    </row>
    <row r="32" spans="1:11" x14ac:dyDescent="0.25">
      <c r="A32" s="94" t="s">
        <v>320</v>
      </c>
      <c r="B32" s="33" t="s">
        <v>213</v>
      </c>
      <c r="C32" s="8" t="s">
        <v>1744</v>
      </c>
      <c r="D32" s="9" t="str">
        <f>IF($B32="N/A","N/A",IF(C32&gt;15,"No",IF(C32&lt;-15,"No","Yes")))</f>
        <v>N/A</v>
      </c>
      <c r="E32" s="8" t="s">
        <v>1744</v>
      </c>
      <c r="F32" s="9" t="str">
        <f>IF($B32="N/A","N/A",IF(E32&gt;15,"No",IF(E32&lt;-15,"No","Yes")))</f>
        <v>N/A</v>
      </c>
      <c r="G32" s="8" t="s">
        <v>1744</v>
      </c>
      <c r="H32" s="9" t="str">
        <f>IF($B32="N/A","N/A",IF(G32&gt;15,"No",IF(G32&lt;-15,"No","Yes")))</f>
        <v>N/A</v>
      </c>
      <c r="I32" s="10" t="s">
        <v>1744</v>
      </c>
      <c r="J32" s="10" t="s">
        <v>1744</v>
      </c>
      <c r="K32" s="9" t="str">
        <f t="shared" si="0"/>
        <v>N/A</v>
      </c>
    </row>
    <row r="33" spans="1:11" x14ac:dyDescent="0.25">
      <c r="A33" s="94" t="s">
        <v>321</v>
      </c>
      <c r="B33" s="33"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4" t="s">
        <v>322</v>
      </c>
      <c r="B34" s="33" t="s">
        <v>230</v>
      </c>
      <c r="C34" s="8">
        <v>98.765962935999994</v>
      </c>
      <c r="D34" s="9" t="str">
        <f>IF($B34="N/A","N/A",IF(C34&gt;=90,"Yes","No"))</f>
        <v>Yes</v>
      </c>
      <c r="E34" s="8">
        <v>98.790861676000006</v>
      </c>
      <c r="F34" s="9" t="str">
        <f>IF($B34="N/A","N/A",IF(E34&gt;=90,"Yes","No"))</f>
        <v>Yes</v>
      </c>
      <c r="G34" s="8">
        <v>98.640599002000002</v>
      </c>
      <c r="H34" s="9" t="str">
        <f>IF($B34="N/A","N/A",IF(G34&gt;=90,"Yes","No"))</f>
        <v>Yes</v>
      </c>
      <c r="I34" s="10">
        <v>2.52E-2</v>
      </c>
      <c r="J34" s="10">
        <v>-0.152</v>
      </c>
      <c r="K34" s="9" t="str">
        <f t="shared" si="0"/>
        <v>Yes</v>
      </c>
    </row>
    <row r="35" spans="1:11" x14ac:dyDescent="0.25">
      <c r="A35" s="94" t="s">
        <v>323</v>
      </c>
      <c r="B35" s="33" t="s">
        <v>213</v>
      </c>
      <c r="C35" s="8">
        <v>8.6468590102</v>
      </c>
      <c r="D35" s="9" t="str">
        <f>IF($B35="N/A","N/A",IF(C35&gt;15,"No",IF(C35&lt;-15,"No","Yes")))</f>
        <v>N/A</v>
      </c>
      <c r="E35" s="8">
        <v>9.0016895613999992</v>
      </c>
      <c r="F35" s="9" t="str">
        <f>IF($B35="N/A","N/A",IF(E35&gt;15,"No",IF(E35&lt;-15,"No","Yes")))</f>
        <v>N/A</v>
      </c>
      <c r="G35" s="8">
        <v>10.519134774999999</v>
      </c>
      <c r="H35" s="9" t="str">
        <f>IF($B35="N/A","N/A",IF(G35&gt;15,"No",IF(G35&lt;-15,"No","Yes")))</f>
        <v>N/A</v>
      </c>
      <c r="I35" s="10">
        <v>4.1040000000000001</v>
      </c>
      <c r="J35" s="10">
        <v>16.86</v>
      </c>
      <c r="K35" s="9" t="str">
        <f t="shared" si="0"/>
        <v>Yes</v>
      </c>
    </row>
    <row r="36" spans="1:11" x14ac:dyDescent="0.25">
      <c r="A36" s="94" t="s">
        <v>1730</v>
      </c>
      <c r="B36" s="33" t="s">
        <v>213</v>
      </c>
      <c r="C36" s="8">
        <v>21.711026070999999</v>
      </c>
      <c r="D36" s="9" t="str">
        <f>IF($B36="N/A","N/A",IF(C36&gt;15,"No",IF(C36&lt;-15,"No","Yes")))</f>
        <v>N/A</v>
      </c>
      <c r="E36" s="8">
        <v>24.370822008000001</v>
      </c>
      <c r="F36" s="9" t="str">
        <f>IF($B36="N/A","N/A",IF(E36&gt;15,"No",IF(E36&lt;-15,"No","Yes")))</f>
        <v>N/A</v>
      </c>
      <c r="G36" s="8">
        <v>27.792013311000002</v>
      </c>
      <c r="H36" s="9" t="str">
        <f>IF($B36="N/A","N/A",IF(G36&gt;15,"No",IF(G36&lt;-15,"No","Yes")))</f>
        <v>N/A</v>
      </c>
      <c r="I36" s="10">
        <v>12.25</v>
      </c>
      <c r="J36" s="10">
        <v>14.04</v>
      </c>
      <c r="K36" s="9" t="str">
        <f t="shared" si="0"/>
        <v>Yes</v>
      </c>
    </row>
    <row r="37" spans="1:11" x14ac:dyDescent="0.25">
      <c r="A37" s="94" t="s">
        <v>372</v>
      </c>
      <c r="B37" s="33" t="s">
        <v>231</v>
      </c>
      <c r="C37" s="8">
        <v>79.121698127000002</v>
      </c>
      <c r="D37" s="9" t="str">
        <f>IF($B37="N/A","N/A",IF(C37&gt;90,"No",IF(C37&lt;75,"No","Yes")))</f>
        <v>Yes</v>
      </c>
      <c r="E37" s="8">
        <v>80.445162711999998</v>
      </c>
      <c r="F37" s="9" t="str">
        <f>IF($B37="N/A","N/A",IF(E37&gt;90,"No",IF(E37&lt;75,"No","Yes")))</f>
        <v>Yes</v>
      </c>
      <c r="G37" s="8">
        <v>79.610648917999995</v>
      </c>
      <c r="H37" s="9" t="str">
        <f>IF($B37="N/A","N/A",IF(G37&gt;90,"No",IF(G37&lt;75,"No","Yes")))</f>
        <v>Yes</v>
      </c>
      <c r="I37" s="10">
        <v>1.673</v>
      </c>
      <c r="J37" s="10">
        <v>-1.04</v>
      </c>
      <c r="K37" s="9" t="str">
        <f>IF(J37="Div by 0", "N/A", IF(J37="N/A","N/A", IF(J37&gt;30, "No", IF(J37&lt;-30, "No", "Yes"))))</f>
        <v>Yes</v>
      </c>
    </row>
    <row r="38" spans="1:11" x14ac:dyDescent="0.25">
      <c r="A38" s="94" t="s">
        <v>373</v>
      </c>
      <c r="B38" s="33" t="s">
        <v>232</v>
      </c>
      <c r="C38" s="8">
        <v>16.737613048</v>
      </c>
      <c r="D38" s="9" t="str">
        <f>IF($B38="N/A","N/A",IF(C38&gt;10,"No",IF(C38&lt;1,"No","Yes")))</f>
        <v>No</v>
      </c>
      <c r="E38" s="8">
        <v>15.11202527</v>
      </c>
      <c r="F38" s="9" t="str">
        <f>IF($B38="N/A","N/A",IF(E38&gt;10,"No",IF(E38&lt;1,"No","Yes")))</f>
        <v>No</v>
      </c>
      <c r="G38" s="8">
        <v>15.490848586</v>
      </c>
      <c r="H38" s="9" t="str">
        <f>IF($B38="N/A","N/A",IF(G38&gt;10,"No",IF(G38&lt;1,"No","Yes")))</f>
        <v>No</v>
      </c>
      <c r="I38" s="10">
        <v>-9.7100000000000009</v>
      </c>
      <c r="J38" s="10">
        <v>2.5070000000000001</v>
      </c>
      <c r="K38" s="9" t="str">
        <f>IF(J38="Div by 0", "N/A", IF(J38="N/A","N/A", IF(J38&gt;30, "No", IF(J38&lt;-30, "No", "Yes"))))</f>
        <v>Yes</v>
      </c>
    </row>
    <row r="39" spans="1:11" x14ac:dyDescent="0.25">
      <c r="A39" s="94" t="s">
        <v>374</v>
      </c>
      <c r="B39" s="33" t="s">
        <v>233</v>
      </c>
      <c r="C39" s="8">
        <v>2.5798684299999999E-2</v>
      </c>
      <c r="D39" s="9" t="str">
        <f>IF($B39="N/A","N/A",IF(C39&gt;2,"No",IF(C39&lt;=0,"No","Yes")))</f>
        <v>Yes</v>
      </c>
      <c r="E39" s="8">
        <v>3.9667964399999998E-2</v>
      </c>
      <c r="F39" s="9" t="str">
        <f>IF($B39="N/A","N/A",IF(E39&gt;2,"No",IF(E39&lt;=0,"No","Yes")))</f>
        <v>Yes</v>
      </c>
      <c r="G39" s="8">
        <v>5.8236272899999997E-2</v>
      </c>
      <c r="H39" s="9" t="str">
        <f>IF($B39="N/A","N/A",IF(G39&gt;2,"No",IF(G39&lt;=0,"No","Yes")))</f>
        <v>Yes</v>
      </c>
      <c r="I39" s="10">
        <v>53.76</v>
      </c>
      <c r="J39" s="10">
        <v>46.81</v>
      </c>
      <c r="K39" s="9" t="str">
        <f>IF(J39="Div by 0", "N/A", IF(J39="N/A","N/A", IF(J39&gt;30, "No", IF(J39&lt;-30, "No", "Yes"))))</f>
        <v>No</v>
      </c>
    </row>
    <row r="40" spans="1:11" x14ac:dyDescent="0.25">
      <c r="A40" s="94" t="s">
        <v>375</v>
      </c>
      <c r="B40" s="33" t="s">
        <v>234</v>
      </c>
      <c r="C40" s="8">
        <v>1.6181508076</v>
      </c>
      <c r="D40" s="9" t="str">
        <f>IF($B40="N/A","N/A",IF(C40&gt;3,"No",IF(C40&lt;=0,"No","Yes")))</f>
        <v>Yes</v>
      </c>
      <c r="E40" s="8">
        <v>1.5073826489</v>
      </c>
      <c r="F40" s="9" t="str">
        <f>IF($B40="N/A","N/A",IF(E40&gt;3,"No",IF(E40&lt;=0,"No","Yes")))</f>
        <v>Yes</v>
      </c>
      <c r="G40" s="8">
        <v>1.6439267887</v>
      </c>
      <c r="H40" s="9" t="str">
        <f>IF($B40="N/A","N/A",IF(G40&gt;3,"No",IF(G40&lt;=0,"No","Yes")))</f>
        <v>Yes</v>
      </c>
      <c r="I40" s="10">
        <v>-6.85</v>
      </c>
      <c r="J40" s="10">
        <v>9.0579999999999998</v>
      </c>
      <c r="K40" s="9" t="str">
        <f>IF(J40="Div by 0", "N/A", IF(J40="N/A","N/A", IF(J40&gt;30, "No", IF(J40&lt;-30, "No", "Yes"))))</f>
        <v>Yes</v>
      </c>
    </row>
    <row r="41" spans="1:11" s="104" customFormat="1" x14ac:dyDescent="0.25">
      <c r="A41" s="140" t="s">
        <v>1632</v>
      </c>
      <c r="B41" s="141"/>
      <c r="C41" s="141"/>
      <c r="D41" s="141"/>
      <c r="E41" s="141"/>
      <c r="F41" s="141"/>
      <c r="G41" s="141"/>
      <c r="H41" s="141"/>
      <c r="I41" s="141"/>
      <c r="J41" s="141"/>
      <c r="K41" s="142"/>
    </row>
    <row r="42" spans="1:11" ht="16.5" customHeight="1" x14ac:dyDescent="0.25">
      <c r="A42" s="133" t="s">
        <v>1630</v>
      </c>
      <c r="B42" s="134"/>
      <c r="C42" s="134"/>
      <c r="D42" s="134"/>
      <c r="E42" s="134"/>
      <c r="F42" s="134"/>
      <c r="G42" s="134"/>
      <c r="H42" s="134"/>
      <c r="I42" s="134"/>
      <c r="J42" s="134"/>
      <c r="K42" s="135"/>
    </row>
    <row r="43" spans="1:11" x14ac:dyDescent="0.25">
      <c r="A43" s="136" t="s">
        <v>1731</v>
      </c>
      <c r="B43" s="136"/>
      <c r="C43" s="136"/>
      <c r="D43" s="136"/>
      <c r="E43" s="136"/>
      <c r="F43" s="136"/>
      <c r="G43" s="136"/>
      <c r="H43" s="136"/>
      <c r="I43" s="136"/>
      <c r="J43" s="136"/>
      <c r="K43" s="137"/>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1728</v>
      </c>
      <c r="B1" s="125"/>
      <c r="C1" s="125"/>
      <c r="D1" s="125"/>
      <c r="E1" s="125"/>
      <c r="F1" s="125"/>
      <c r="G1" s="125"/>
      <c r="H1" s="125"/>
      <c r="I1" s="125"/>
      <c r="J1" s="125"/>
      <c r="K1" s="126"/>
    </row>
    <row r="2" spans="1:11" ht="13" x14ac:dyDescent="0.3">
      <c r="A2" s="130" t="s">
        <v>1574</v>
      </c>
      <c r="B2" s="131"/>
      <c r="C2" s="131"/>
      <c r="D2" s="131"/>
      <c r="E2" s="131"/>
      <c r="F2" s="131"/>
      <c r="G2" s="131"/>
      <c r="H2" s="131"/>
      <c r="I2" s="131"/>
      <c r="J2" s="131"/>
      <c r="K2" s="132"/>
    </row>
    <row r="3" spans="1:11" ht="13" x14ac:dyDescent="0.3">
      <c r="A3" s="130" t="s">
        <v>1743</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94" t="s">
        <v>301</v>
      </c>
      <c r="B6" s="33" t="s">
        <v>213</v>
      </c>
      <c r="C6" s="34">
        <v>7782</v>
      </c>
      <c r="D6" s="9" t="str">
        <f>IF($B6="N/A","N/A",IF(C6&gt;15,"No",IF(C6&lt;-15,"No","Yes")))</f>
        <v>N/A</v>
      </c>
      <c r="E6" s="34">
        <v>6069</v>
      </c>
      <c r="F6" s="9" t="str">
        <f>IF($B6="N/A","N/A",IF(E6&gt;15,"No",IF(E6&lt;-15,"No","Yes")))</f>
        <v>N/A</v>
      </c>
      <c r="G6" s="34">
        <v>5096</v>
      </c>
      <c r="H6" s="9" t="str">
        <f>IF($B6="N/A","N/A",IF(G6&gt;15,"No",IF(G6&lt;-15,"No","Yes")))</f>
        <v>N/A</v>
      </c>
      <c r="I6" s="10">
        <v>-22</v>
      </c>
      <c r="J6" s="10">
        <v>-16</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1744</v>
      </c>
      <c r="J8" s="10" t="s">
        <v>1744</v>
      </c>
      <c r="K8" s="9" t="str">
        <f t="shared" si="0"/>
        <v>N/A</v>
      </c>
    </row>
    <row r="9" spans="1:11" x14ac:dyDescent="0.25">
      <c r="A9" s="94" t="s">
        <v>821</v>
      </c>
      <c r="B9" s="33" t="s">
        <v>213</v>
      </c>
      <c r="C9" s="80">
        <v>1541.8180416</v>
      </c>
      <c r="D9" s="9" t="str">
        <f>IF($B9="N/A","N/A",IF(C9&gt;15,"No",IF(C9&lt;-15,"No","Yes")))</f>
        <v>N/A</v>
      </c>
      <c r="E9" s="80">
        <v>1486.1161641000001</v>
      </c>
      <c r="F9" s="9" t="str">
        <f>IF($B9="N/A","N/A",IF(E9&gt;15,"No",IF(E9&lt;-15,"No","Yes")))</f>
        <v>N/A</v>
      </c>
      <c r="G9" s="80">
        <v>1435.3677393999999</v>
      </c>
      <c r="H9" s="9" t="str">
        <f>IF($B9="N/A","N/A",IF(G9&gt;15,"No",IF(G9&lt;-15,"No","Yes")))</f>
        <v>N/A</v>
      </c>
      <c r="I9" s="10">
        <v>-3.61</v>
      </c>
      <c r="J9" s="10">
        <v>-3.41</v>
      </c>
      <c r="K9" s="9" t="str">
        <f t="shared" si="0"/>
        <v>Yes</v>
      </c>
    </row>
    <row r="10" spans="1:11" x14ac:dyDescent="0.25">
      <c r="A10" s="94" t="s">
        <v>309</v>
      </c>
      <c r="B10" s="33" t="s">
        <v>213</v>
      </c>
      <c r="C10" s="8">
        <v>0.53970701619999994</v>
      </c>
      <c r="D10" s="9" t="str">
        <f>IF($B10="N/A","N/A",IF(C10&gt;15,"No",IF(C10&lt;-15,"No","Yes")))</f>
        <v>N/A</v>
      </c>
      <c r="E10" s="8">
        <v>0.54374691050000001</v>
      </c>
      <c r="F10" s="9" t="str">
        <f>IF($B10="N/A","N/A",IF(E10&gt;15,"No",IF(E10&lt;-15,"No","Yes")))</f>
        <v>N/A</v>
      </c>
      <c r="G10" s="8">
        <v>0.82417582420000002</v>
      </c>
      <c r="H10" s="9" t="str">
        <f>IF($B10="N/A","N/A",IF(G10&gt;15,"No",IF(G10&lt;-15,"No","Yes")))</f>
        <v>N/A</v>
      </c>
      <c r="I10" s="10">
        <v>0.74850000000000005</v>
      </c>
      <c r="J10" s="10">
        <v>51.57</v>
      </c>
      <c r="K10" s="9" t="str">
        <f t="shared" si="0"/>
        <v>No</v>
      </c>
    </row>
    <row r="11" spans="1:11" x14ac:dyDescent="0.25">
      <c r="A11" s="94" t="s">
        <v>823</v>
      </c>
      <c r="B11" s="33" t="s">
        <v>213</v>
      </c>
      <c r="C11" s="80">
        <v>1160.5476189999999</v>
      </c>
      <c r="D11" s="9" t="str">
        <f>IF($B11="N/A","N/A",IF(C11&gt;15,"No",IF(C11&lt;-15,"No","Yes")))</f>
        <v>N/A</v>
      </c>
      <c r="E11" s="80">
        <v>1414.3636363999999</v>
      </c>
      <c r="F11" s="9" t="str">
        <f>IF($B11="N/A","N/A",IF(E11&gt;15,"No",IF(E11&lt;-15,"No","Yes")))</f>
        <v>N/A</v>
      </c>
      <c r="G11" s="80">
        <v>3502.5714286000002</v>
      </c>
      <c r="H11" s="9" t="str">
        <f>IF($B11="N/A","N/A",IF(G11&gt;15,"No",IF(G11&lt;-15,"No","Yes")))</f>
        <v>N/A</v>
      </c>
      <c r="I11" s="10">
        <v>21.87</v>
      </c>
      <c r="J11" s="10">
        <v>147.6</v>
      </c>
      <c r="K11" s="9" t="str">
        <f t="shared" si="0"/>
        <v>No</v>
      </c>
    </row>
    <row r="12" spans="1:11" x14ac:dyDescent="0.25">
      <c r="A12" s="94" t="s">
        <v>310</v>
      </c>
      <c r="B12" s="33" t="s">
        <v>214</v>
      </c>
      <c r="C12" s="8">
        <v>99.820097661000005</v>
      </c>
      <c r="D12" s="9" t="str">
        <f>IF($B12="N/A","N/A",IF(C12&gt;100,"No",IF(C12&lt;95,"No","Yes")))</f>
        <v>Yes</v>
      </c>
      <c r="E12" s="8">
        <v>99.686933597000007</v>
      </c>
      <c r="F12" s="9" t="str">
        <f>IF($B12="N/A","N/A",IF(E12&gt;100,"No",IF(E12&lt;95,"No","Yes")))</f>
        <v>Yes</v>
      </c>
      <c r="G12" s="8">
        <v>99.803767660999995</v>
      </c>
      <c r="H12" s="9" t="str">
        <f>IF($B12="N/A","N/A",IF(G12&gt;100,"No",IF(G12&lt;95,"No","Yes")))</f>
        <v>Yes</v>
      </c>
      <c r="I12" s="10">
        <v>-0.13300000000000001</v>
      </c>
      <c r="J12" s="10">
        <v>0.1172</v>
      </c>
      <c r="K12" s="9" t="str">
        <f t="shared" si="0"/>
        <v>Yes</v>
      </c>
    </row>
    <row r="13" spans="1:11" x14ac:dyDescent="0.25">
      <c r="A13" s="94" t="s">
        <v>824</v>
      </c>
      <c r="B13" s="33" t="s">
        <v>220</v>
      </c>
      <c r="C13" s="8">
        <v>1.2388002060000001</v>
      </c>
      <c r="D13" s="9" t="str">
        <f>IF($B13="N/A","N/A",IF(C13&gt;1,"Yes","No"))</f>
        <v>Yes</v>
      </c>
      <c r="E13" s="8">
        <v>1.2175206612</v>
      </c>
      <c r="F13" s="9" t="str">
        <f>IF($B13="N/A","N/A",IF(E13&gt;1,"Yes","No"))</f>
        <v>Yes</v>
      </c>
      <c r="G13" s="8">
        <v>1.2575697993999999</v>
      </c>
      <c r="H13" s="9" t="str">
        <f>IF($B13="N/A","N/A",IF(G13&gt;1,"Yes","No"))</f>
        <v>Yes</v>
      </c>
      <c r="I13" s="10">
        <v>-1.72</v>
      </c>
      <c r="J13" s="10">
        <v>3.2890000000000001</v>
      </c>
      <c r="K13" s="9" t="str">
        <f t="shared" si="0"/>
        <v>Yes</v>
      </c>
    </row>
    <row r="14" spans="1:11" x14ac:dyDescent="0.25">
      <c r="A14" s="94" t="s">
        <v>311</v>
      </c>
      <c r="B14" s="33" t="s">
        <v>214</v>
      </c>
      <c r="C14" s="8">
        <v>100</v>
      </c>
      <c r="D14" s="9" t="str">
        <f>IF($B14="N/A","N/A",IF(C14&gt;100,"No",IF(C14&lt;95,"No","Yes")))</f>
        <v>Yes</v>
      </c>
      <c r="E14" s="8">
        <v>99.983522820999994</v>
      </c>
      <c r="F14" s="9" t="str">
        <f>IF($B14="N/A","N/A",IF(E14&gt;100,"No",IF(E14&lt;95,"No","Yes")))</f>
        <v>Yes</v>
      </c>
      <c r="G14" s="8">
        <v>99.823390895000003</v>
      </c>
      <c r="H14" s="9" t="str">
        <f>IF($B14="N/A","N/A",IF(G14&gt;100,"No",IF(G14&lt;95,"No","Yes")))</f>
        <v>Yes</v>
      </c>
      <c r="I14" s="10">
        <v>-1.6E-2</v>
      </c>
      <c r="J14" s="10">
        <v>-0.16</v>
      </c>
      <c r="K14" s="9" t="str">
        <f t="shared" si="0"/>
        <v>Yes</v>
      </c>
    </row>
    <row r="15" spans="1:11" x14ac:dyDescent="0.25">
      <c r="A15" s="94" t="s">
        <v>825</v>
      </c>
      <c r="B15" s="33" t="s">
        <v>221</v>
      </c>
      <c r="C15" s="8">
        <v>13.563736829</v>
      </c>
      <c r="D15" s="9" t="str">
        <f>IF($B15="N/A","N/A",IF(C15&gt;3,"Yes","No"))</f>
        <v>Yes</v>
      </c>
      <c r="E15" s="8">
        <v>13.289881345</v>
      </c>
      <c r="F15" s="9" t="str">
        <f>IF($B15="N/A","N/A",IF(E15&gt;3,"Yes","No"))</f>
        <v>Yes</v>
      </c>
      <c r="G15" s="8">
        <v>13.533516808</v>
      </c>
      <c r="H15" s="9" t="str">
        <f>IF($B15="N/A","N/A",IF(G15&gt;3,"Yes","No"))</f>
        <v>Yes</v>
      </c>
      <c r="I15" s="10">
        <v>-2.02</v>
      </c>
      <c r="J15" s="10">
        <v>1.833</v>
      </c>
      <c r="K15" s="9" t="str">
        <f t="shared" si="0"/>
        <v>Yes</v>
      </c>
    </row>
    <row r="16" spans="1:11" x14ac:dyDescent="0.25">
      <c r="A16" s="94" t="s">
        <v>826</v>
      </c>
      <c r="B16" s="33" t="s">
        <v>222</v>
      </c>
      <c r="C16" s="8">
        <v>6.1880704461000002</v>
      </c>
      <c r="D16" s="9" t="str">
        <f>IF($B16="N/A","N/A",IF(C16&gt;=8,"No",IF(C16&lt;2,"No","Yes")))</f>
        <v>Yes</v>
      </c>
      <c r="E16" s="8">
        <v>6.1102868447000001</v>
      </c>
      <c r="F16" s="9" t="str">
        <f>IF($B16="N/A","N/A",IF(E16&gt;=8,"No",IF(E16&lt;2,"No","Yes")))</f>
        <v>Yes</v>
      </c>
      <c r="G16" s="8">
        <v>6.7095191364</v>
      </c>
      <c r="H16" s="9" t="str">
        <f>IF($B16="N/A","N/A",IF(G16&gt;=8,"No",IF(G16&lt;2,"No","Yes")))</f>
        <v>Yes</v>
      </c>
      <c r="I16" s="10">
        <v>-1.26</v>
      </c>
      <c r="J16" s="10">
        <v>9.8070000000000004</v>
      </c>
      <c r="K16" s="9" t="str">
        <f t="shared" si="0"/>
        <v>Yes</v>
      </c>
    </row>
    <row r="17" spans="1:11" x14ac:dyDescent="0.25">
      <c r="A17" s="94" t="s">
        <v>312</v>
      </c>
      <c r="B17" s="33" t="s">
        <v>223</v>
      </c>
      <c r="C17" s="8">
        <v>100</v>
      </c>
      <c r="D17" s="9" t="str">
        <f>IF(OR($B17="N/A",$C17="N/A"),"N/A",IF(C17&gt;100,"No",IF(C17&lt;98,"No","Yes")))</f>
        <v>Yes</v>
      </c>
      <c r="E17" s="8">
        <v>99.950568462999996</v>
      </c>
      <c r="F17" s="9" t="str">
        <f>IF(OR($B17="N/A",$E17="N/A"),"N/A",IF(E17&gt;100,"No",IF(E17&lt;98,"No","Yes")))</f>
        <v>Yes</v>
      </c>
      <c r="G17" s="8">
        <v>94.387755102</v>
      </c>
      <c r="H17" s="9" t="str">
        <f>IF($B17="N/A","N/A",IF(G17&gt;100,"No",IF(G17&lt;98,"No","Yes")))</f>
        <v>No</v>
      </c>
      <c r="I17" s="10">
        <v>-4.9000000000000002E-2</v>
      </c>
      <c r="J17" s="10">
        <v>-5.57</v>
      </c>
      <c r="K17" s="9" t="str">
        <f t="shared" si="0"/>
        <v>Yes</v>
      </c>
    </row>
    <row r="18" spans="1:11" x14ac:dyDescent="0.25">
      <c r="A18" s="94" t="s">
        <v>31</v>
      </c>
      <c r="B18" s="33" t="s">
        <v>214</v>
      </c>
      <c r="C18" s="8">
        <v>99.974299665999993</v>
      </c>
      <c r="D18" s="9" t="str">
        <f>IF($B18="N/A","N/A",IF(C18&gt;100,"No",IF(C18&lt;95,"No","Yes")))</f>
        <v>Yes</v>
      </c>
      <c r="E18" s="8">
        <v>99.950568462999996</v>
      </c>
      <c r="F18" s="9" t="str">
        <f>IF($B18="N/A","N/A",IF(E18&gt;100,"No",IF(E18&lt;95,"No","Yes")))</f>
        <v>Yes</v>
      </c>
      <c r="G18" s="8">
        <v>94.348508633999998</v>
      </c>
      <c r="H18" s="9" t="str">
        <f>IF($B18="N/A","N/A",IF(G18&gt;100,"No",IF(G18&lt;95,"No","Yes")))</f>
        <v>No</v>
      </c>
      <c r="I18" s="10">
        <v>-2.4E-2</v>
      </c>
      <c r="J18" s="10">
        <v>-5.6</v>
      </c>
      <c r="K18" s="9" t="str">
        <f t="shared" si="0"/>
        <v>Yes</v>
      </c>
    </row>
    <row r="19" spans="1:11" x14ac:dyDescent="0.25">
      <c r="A19" s="94" t="s">
        <v>313</v>
      </c>
      <c r="B19" s="33"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4" t="s">
        <v>314</v>
      </c>
      <c r="B20" s="33"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4" t="s">
        <v>828</v>
      </c>
      <c r="B21" s="33" t="s">
        <v>225</v>
      </c>
      <c r="C21" s="8">
        <v>8.4617065022000002</v>
      </c>
      <c r="D21" s="9" t="str">
        <f>IF($B21="N/A","N/A",IF(C21&gt;=2,"Yes","No"))</f>
        <v>Yes</v>
      </c>
      <c r="E21" s="8">
        <v>8.4371395617000005</v>
      </c>
      <c r="F21" s="9" t="str">
        <f>IF($B21="N/A","N/A",IF(E21&gt;=2,"Yes","No"))</f>
        <v>Yes</v>
      </c>
      <c r="G21" s="8">
        <v>8.5251177394000006</v>
      </c>
      <c r="H21" s="9" t="str">
        <f>IF($B21="N/A","N/A",IF(G21&gt;=2,"Yes","No"))</f>
        <v>Yes</v>
      </c>
      <c r="I21" s="10">
        <v>-0.28999999999999998</v>
      </c>
      <c r="J21" s="10">
        <v>1.0429999999999999</v>
      </c>
      <c r="K21" s="9" t="str">
        <f t="shared" si="0"/>
        <v>Yes</v>
      </c>
    </row>
    <row r="22" spans="1:11" x14ac:dyDescent="0.25">
      <c r="A22" s="94" t="s">
        <v>829</v>
      </c>
      <c r="B22" s="33" t="s">
        <v>226</v>
      </c>
      <c r="C22" s="8">
        <v>3.7393986122</v>
      </c>
      <c r="D22" s="9" t="str">
        <f>IF($B22="N/A","N/A",IF(C22&gt;30,"No",IF(C22&lt;5,"No","Yes")))</f>
        <v>No</v>
      </c>
      <c r="E22" s="8">
        <v>2.8340748063999999</v>
      </c>
      <c r="F22" s="9" t="str">
        <f>IF($B22="N/A","N/A",IF(E22&gt;30,"No",IF(E22&lt;5,"No","Yes")))</f>
        <v>No</v>
      </c>
      <c r="G22" s="8">
        <v>3.4536891679999999</v>
      </c>
      <c r="H22" s="9" t="str">
        <f>IF($B22="N/A","N/A",IF(G22&gt;30,"No",IF(G22&lt;5,"No","Yes")))</f>
        <v>No</v>
      </c>
      <c r="I22" s="10">
        <v>-24.2</v>
      </c>
      <c r="J22" s="10">
        <v>21.86</v>
      </c>
      <c r="K22" s="9" t="str">
        <f t="shared" si="0"/>
        <v>Yes</v>
      </c>
    </row>
    <row r="23" spans="1:11" x14ac:dyDescent="0.25">
      <c r="A23" s="94" t="s">
        <v>830</v>
      </c>
      <c r="B23" s="33" t="s">
        <v>227</v>
      </c>
      <c r="C23" s="8">
        <v>32.857877152</v>
      </c>
      <c r="D23" s="9" t="str">
        <f>IF($B23="N/A","N/A",IF(C23&gt;75,"No",IF(C23&lt;15,"No","Yes")))</f>
        <v>Yes</v>
      </c>
      <c r="E23" s="8">
        <v>33.399242049999998</v>
      </c>
      <c r="F23" s="9" t="str">
        <f>IF($B23="N/A","N/A",IF(E23&gt;75,"No",IF(E23&lt;15,"No","Yes")))</f>
        <v>Yes</v>
      </c>
      <c r="G23" s="8">
        <v>34.674254316999999</v>
      </c>
      <c r="H23" s="9" t="str">
        <f>IF($B23="N/A","N/A",IF(G23&gt;75,"No",IF(G23&lt;15,"No","Yes")))</f>
        <v>Yes</v>
      </c>
      <c r="I23" s="10">
        <v>1.6479999999999999</v>
      </c>
      <c r="J23" s="10">
        <v>3.8170000000000002</v>
      </c>
      <c r="K23" s="9" t="str">
        <f t="shared" si="0"/>
        <v>Yes</v>
      </c>
    </row>
    <row r="24" spans="1:11" x14ac:dyDescent="0.25">
      <c r="A24" s="94" t="s">
        <v>831</v>
      </c>
      <c r="B24" s="33" t="s">
        <v>228</v>
      </c>
      <c r="C24" s="8">
        <v>63.402724235000001</v>
      </c>
      <c r="D24" s="9" t="str">
        <f>IF($B24="N/A","N/A",IF(C24&gt;70,"No",IF(C24&lt;25,"No","Yes")))</f>
        <v>Yes</v>
      </c>
      <c r="E24" s="8">
        <v>63.766683143999998</v>
      </c>
      <c r="F24" s="9" t="str">
        <f>IF($B24="N/A","N/A",IF(E24&gt;70,"No",IF(E24&lt;25,"No","Yes")))</f>
        <v>Yes</v>
      </c>
      <c r="G24" s="8">
        <v>61.872056514999997</v>
      </c>
      <c r="H24" s="9" t="str">
        <f>IF($B24="N/A","N/A",IF(G24&gt;70,"No",IF(G24&lt;25,"No","Yes")))</f>
        <v>Yes</v>
      </c>
      <c r="I24" s="10">
        <v>0.57399999999999995</v>
      </c>
      <c r="J24" s="10">
        <v>-2.97</v>
      </c>
      <c r="K24" s="9" t="str">
        <f t="shared" si="0"/>
        <v>Yes</v>
      </c>
    </row>
    <row r="25" spans="1:11" x14ac:dyDescent="0.25">
      <c r="A25" s="94" t="s">
        <v>318</v>
      </c>
      <c r="B25" s="33" t="s">
        <v>229</v>
      </c>
      <c r="C25" s="8">
        <v>50.141351837999999</v>
      </c>
      <c r="D25" s="9" t="str">
        <f>IF($B25="N/A","N/A",IF(C25&gt;70,"No",IF(C25&lt;35,"No","Yes")))</f>
        <v>Yes</v>
      </c>
      <c r="E25" s="8">
        <v>47.058823529000001</v>
      </c>
      <c r="F25" s="9" t="str">
        <f>IF($B25="N/A","N/A",IF(E25&gt;70,"No",IF(E25&lt;35,"No","Yes")))</f>
        <v>Yes</v>
      </c>
      <c r="G25" s="8">
        <v>50.647566718999997</v>
      </c>
      <c r="H25" s="9" t="str">
        <f>IF($B25="N/A","N/A",IF(G25&gt;70,"No",IF(G25&lt;35,"No","Yes")))</f>
        <v>Yes</v>
      </c>
      <c r="I25" s="10">
        <v>-6.15</v>
      </c>
      <c r="J25" s="10">
        <v>7.6260000000000003</v>
      </c>
      <c r="K25" s="9" t="str">
        <f t="shared" si="0"/>
        <v>Yes</v>
      </c>
    </row>
    <row r="26" spans="1:11" x14ac:dyDescent="0.25">
      <c r="A26" s="94" t="s">
        <v>832</v>
      </c>
      <c r="B26" s="33" t="s">
        <v>220</v>
      </c>
      <c r="C26" s="8">
        <v>2.6168631471000001</v>
      </c>
      <c r="D26" s="9" t="str">
        <f>IF($B26="N/A","N/A",IF(C26&gt;1,"Yes","No"))</f>
        <v>Yes</v>
      </c>
      <c r="E26" s="8">
        <v>2.5913865546000001</v>
      </c>
      <c r="F26" s="9" t="str">
        <f>IF($B26="N/A","N/A",IF(E26&gt;1,"Yes","No"))</f>
        <v>Yes</v>
      </c>
      <c r="G26" s="8">
        <v>2.8221619527000001</v>
      </c>
      <c r="H26" s="9" t="str">
        <f>IF($B26="N/A","N/A",IF(G26&gt;1,"Yes","No"))</f>
        <v>Yes</v>
      </c>
      <c r="I26" s="10">
        <v>-0.97399999999999998</v>
      </c>
      <c r="J26" s="10">
        <v>8.9049999999999994</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1744</v>
      </c>
      <c r="J27" s="10" t="s">
        <v>1744</v>
      </c>
      <c r="K27" s="9" t="str">
        <f t="shared" si="0"/>
        <v>N/A</v>
      </c>
    </row>
    <row r="28" spans="1:11" x14ac:dyDescent="0.25">
      <c r="A28" s="94" t="s">
        <v>833</v>
      </c>
      <c r="B28" s="33" t="s">
        <v>213</v>
      </c>
      <c r="C28" s="8">
        <v>100</v>
      </c>
      <c r="D28" s="9" t="str">
        <f>IF($B28="N/A","N/A",IF(C28&gt;15,"No",IF(C28&lt;-15,"No","Yes")))</f>
        <v>N/A</v>
      </c>
      <c r="E28" s="8">
        <v>99.964985994000003</v>
      </c>
      <c r="F28" s="9" t="str">
        <f>IF($B28="N/A","N/A",IF(E28&gt;15,"No",IF(E28&lt;-15,"No","Yes")))</f>
        <v>N/A</v>
      </c>
      <c r="G28" s="8">
        <v>100</v>
      </c>
      <c r="H28" s="9" t="str">
        <f>IF($B28="N/A","N/A",IF(G28&gt;15,"No",IF(G28&lt;-15,"No","Yes")))</f>
        <v>N/A</v>
      </c>
      <c r="I28" s="10">
        <v>-3.5000000000000003E-2</v>
      </c>
      <c r="J28" s="10">
        <v>3.5000000000000003E-2</v>
      </c>
      <c r="K28" s="9" t="str">
        <f t="shared" si="0"/>
        <v>Yes</v>
      </c>
    </row>
    <row r="29" spans="1:11" x14ac:dyDescent="0.25">
      <c r="A29" s="94" t="s">
        <v>320</v>
      </c>
      <c r="B29" s="33" t="s">
        <v>213</v>
      </c>
      <c r="C29" s="8" t="s">
        <v>1744</v>
      </c>
      <c r="D29" s="9" t="str">
        <f>IF($B29="N/A","N/A",IF(C29&gt;15,"No",IF(C29&lt;-15,"No","Yes")))</f>
        <v>N/A</v>
      </c>
      <c r="E29" s="8" t="s">
        <v>1744</v>
      </c>
      <c r="F29" s="9" t="str">
        <f>IF($B29="N/A","N/A",IF(E29&gt;15,"No",IF(E29&lt;-15,"No","Yes")))</f>
        <v>N/A</v>
      </c>
      <c r="G29" s="8" t="s">
        <v>1744</v>
      </c>
      <c r="H29" s="9" t="str">
        <f>IF($B29="N/A","N/A",IF(G29&gt;15,"No",IF(G29&lt;-15,"No","Yes")))</f>
        <v>N/A</v>
      </c>
      <c r="I29" s="10" t="s">
        <v>1744</v>
      </c>
      <c r="J29" s="10" t="s">
        <v>1744</v>
      </c>
      <c r="K29" s="9" t="str">
        <f t="shared" si="0"/>
        <v>N/A</v>
      </c>
    </row>
    <row r="30" spans="1:11" x14ac:dyDescent="0.25">
      <c r="A30" s="94" t="s">
        <v>321</v>
      </c>
      <c r="B30" s="33"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4" t="s">
        <v>322</v>
      </c>
      <c r="B31" s="33" t="s">
        <v>230</v>
      </c>
      <c r="C31" s="8">
        <v>99.691595991</v>
      </c>
      <c r="D31" s="9" t="str">
        <f>IF($B31="N/A","N/A",IF(C31&gt;=90,"Yes","No"))</f>
        <v>Yes</v>
      </c>
      <c r="E31" s="8">
        <v>99.686933597000007</v>
      </c>
      <c r="F31" s="9" t="str">
        <f>IF($B31="N/A","N/A",IF(E31&gt;=90,"Yes","No"))</f>
        <v>Yes</v>
      </c>
      <c r="G31" s="8">
        <v>99.548665619999994</v>
      </c>
      <c r="H31" s="9" t="str">
        <f>IF($B31="N/A","N/A",IF(G31&gt;=90,"Yes","No"))</f>
        <v>Yes</v>
      </c>
      <c r="I31" s="10">
        <v>-5.0000000000000001E-3</v>
      </c>
      <c r="J31" s="10">
        <v>-0.13900000000000001</v>
      </c>
      <c r="K31" s="9" t="str">
        <f t="shared" si="0"/>
        <v>Yes</v>
      </c>
    </row>
    <row r="32" spans="1:11" x14ac:dyDescent="0.25">
      <c r="A32" s="140" t="s">
        <v>1632</v>
      </c>
      <c r="B32" s="141"/>
      <c r="C32" s="141"/>
      <c r="D32" s="141"/>
      <c r="E32" s="141"/>
      <c r="F32" s="141"/>
      <c r="G32" s="141"/>
      <c r="H32" s="141"/>
      <c r="I32" s="141"/>
      <c r="J32" s="141"/>
      <c r="K32" s="142"/>
    </row>
    <row r="33" spans="1:11" x14ac:dyDescent="0.25">
      <c r="A33" s="133" t="s">
        <v>1630</v>
      </c>
      <c r="B33" s="134"/>
      <c r="C33" s="134"/>
      <c r="D33" s="134"/>
      <c r="E33" s="134"/>
      <c r="F33" s="134"/>
      <c r="G33" s="134"/>
      <c r="H33" s="134"/>
      <c r="I33" s="134"/>
      <c r="J33" s="134"/>
      <c r="K33" s="135"/>
    </row>
    <row r="34" spans="1:11" x14ac:dyDescent="0.25">
      <c r="A34" s="136" t="s">
        <v>1731</v>
      </c>
      <c r="B34" s="136"/>
      <c r="C34" s="136"/>
      <c r="D34" s="136"/>
      <c r="E34" s="136"/>
      <c r="F34" s="136"/>
      <c r="G34" s="136"/>
      <c r="H34" s="136"/>
      <c r="I34" s="136"/>
      <c r="J34" s="136"/>
      <c r="K34" s="137"/>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4"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1"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1728</v>
      </c>
      <c r="B1" s="125"/>
      <c r="C1" s="125"/>
      <c r="D1" s="125"/>
      <c r="E1" s="125"/>
      <c r="F1" s="125"/>
      <c r="G1" s="125"/>
      <c r="H1" s="125"/>
      <c r="I1" s="125"/>
      <c r="J1" s="125"/>
      <c r="K1" s="126"/>
    </row>
    <row r="2" spans="1:11" ht="13" x14ac:dyDescent="0.3">
      <c r="A2" s="130" t="s">
        <v>1577</v>
      </c>
      <c r="B2" s="131"/>
      <c r="C2" s="131"/>
      <c r="D2" s="131"/>
      <c r="E2" s="131"/>
      <c r="F2" s="131"/>
      <c r="G2" s="131"/>
      <c r="H2" s="131"/>
      <c r="I2" s="131"/>
      <c r="J2" s="131"/>
      <c r="K2" s="132"/>
    </row>
    <row r="3" spans="1:11" ht="13" x14ac:dyDescent="0.3">
      <c r="A3" s="130" t="s">
        <v>1743</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93" t="s">
        <v>301</v>
      </c>
      <c r="B6" s="89" t="s">
        <v>213</v>
      </c>
      <c r="C6" s="34">
        <v>176743</v>
      </c>
      <c r="D6" s="9" t="str">
        <f>IF(OR($B6="N/A",$C6="N/A"),"N/A",IF(C6&lt;0,"No","Yes"))</f>
        <v>N/A</v>
      </c>
      <c r="E6" s="34">
        <v>180832</v>
      </c>
      <c r="F6" s="9" t="str">
        <f>IF($B6="N/A","N/A",IF(E6&lt;0,"No","Yes"))</f>
        <v>N/A</v>
      </c>
      <c r="G6" s="34">
        <v>192997</v>
      </c>
      <c r="H6" s="9" t="str">
        <f>IF($B6="N/A","N/A",IF(G6&lt;0,"No","Yes"))</f>
        <v>N/A</v>
      </c>
      <c r="I6" s="10">
        <v>2.3140000000000001</v>
      </c>
      <c r="J6" s="10">
        <v>6.7270000000000003</v>
      </c>
      <c r="K6" s="9" t="str">
        <f t="shared" ref="K6:K35" si="0">IF(J6="Div by 0", "N/A", IF(J6="N/A","N/A", IF(J6&gt;30, "No", IF(J6&lt;-30, "No", "Yes"))))</f>
        <v>Yes</v>
      </c>
    </row>
    <row r="7" spans="1:11" x14ac:dyDescent="0.25">
      <c r="A7" s="94" t="s">
        <v>436</v>
      </c>
      <c r="B7" s="89" t="s">
        <v>213</v>
      </c>
      <c r="C7" s="9">
        <v>0.59012238110000004</v>
      </c>
      <c r="D7" s="9" t="str">
        <f t="shared" ref="D7:D17" si="1">IF(OR($B7="N/A",$C7="N/A"),"N/A",IF(C7&lt;0,"No","Yes"))</f>
        <v>N/A</v>
      </c>
      <c r="E7" s="9">
        <v>1.5644354980999999</v>
      </c>
      <c r="F7" s="9" t="str">
        <f t="shared" ref="F7:F17" si="2">IF($B7="N/A","N/A",IF(E7&lt;0,"No","Yes"))</f>
        <v>N/A</v>
      </c>
      <c r="G7" s="9">
        <v>2.169463774</v>
      </c>
      <c r="H7" s="9" t="str">
        <f t="shared" ref="H7:H17" si="3">IF($B7="N/A","N/A",IF(G7&lt;0,"No","Yes"))</f>
        <v>N/A</v>
      </c>
      <c r="I7" s="10">
        <v>165.1</v>
      </c>
      <c r="J7" s="10">
        <v>38.67</v>
      </c>
      <c r="K7" s="9" t="str">
        <f t="shared" si="0"/>
        <v>No</v>
      </c>
    </row>
    <row r="8" spans="1:11" x14ac:dyDescent="0.25">
      <c r="A8" s="94" t="s">
        <v>437</v>
      </c>
      <c r="B8" s="89" t="s">
        <v>213</v>
      </c>
      <c r="C8" s="9">
        <v>30.878733528000001</v>
      </c>
      <c r="D8" s="9" t="str">
        <f t="shared" si="1"/>
        <v>N/A</v>
      </c>
      <c r="E8" s="9">
        <v>33.683197663999998</v>
      </c>
      <c r="F8" s="9" t="str">
        <f t="shared" si="2"/>
        <v>N/A</v>
      </c>
      <c r="G8" s="9">
        <v>34.538878842999999</v>
      </c>
      <c r="H8" s="9" t="str">
        <f t="shared" si="3"/>
        <v>N/A</v>
      </c>
      <c r="I8" s="10">
        <v>9.0820000000000007</v>
      </c>
      <c r="J8" s="10">
        <v>2.54</v>
      </c>
      <c r="K8" s="9" t="str">
        <f t="shared" si="0"/>
        <v>Yes</v>
      </c>
    </row>
    <row r="9" spans="1:11" x14ac:dyDescent="0.25">
      <c r="A9" s="94" t="s">
        <v>438</v>
      </c>
      <c r="B9" s="89" t="s">
        <v>213</v>
      </c>
      <c r="C9" s="9">
        <v>35.740595100999997</v>
      </c>
      <c r="D9" s="9" t="str">
        <f t="shared" si="1"/>
        <v>N/A</v>
      </c>
      <c r="E9" s="9">
        <v>33.007432313000002</v>
      </c>
      <c r="F9" s="9" t="str">
        <f t="shared" si="2"/>
        <v>N/A</v>
      </c>
      <c r="G9" s="9">
        <v>32.355943357000001</v>
      </c>
      <c r="H9" s="9" t="str">
        <f t="shared" si="3"/>
        <v>N/A</v>
      </c>
      <c r="I9" s="10">
        <v>-7.65</v>
      </c>
      <c r="J9" s="10">
        <v>-1.97</v>
      </c>
      <c r="K9" s="9" t="str">
        <f t="shared" si="0"/>
        <v>Yes</v>
      </c>
    </row>
    <row r="10" spans="1:11" x14ac:dyDescent="0.25">
      <c r="A10" s="94" t="s">
        <v>439</v>
      </c>
      <c r="B10" s="89" t="s">
        <v>213</v>
      </c>
      <c r="C10" s="9">
        <v>31.234051701999999</v>
      </c>
      <c r="D10" s="9" t="str">
        <f t="shared" si="1"/>
        <v>N/A</v>
      </c>
      <c r="E10" s="9">
        <v>28.957264201000001</v>
      </c>
      <c r="F10" s="9" t="str">
        <f t="shared" si="2"/>
        <v>N/A</v>
      </c>
      <c r="G10" s="9">
        <v>28.582827712</v>
      </c>
      <c r="H10" s="9" t="str">
        <f t="shared" si="3"/>
        <v>N/A</v>
      </c>
      <c r="I10" s="10">
        <v>-7.29</v>
      </c>
      <c r="J10" s="10">
        <v>-1.29</v>
      </c>
      <c r="K10" s="9" t="str">
        <f t="shared" si="0"/>
        <v>Yes</v>
      </c>
    </row>
    <row r="11" spans="1:11" x14ac:dyDescent="0.25">
      <c r="A11" s="24" t="s">
        <v>324</v>
      </c>
      <c r="B11" s="89" t="s">
        <v>213</v>
      </c>
      <c r="C11" s="9">
        <v>0</v>
      </c>
      <c r="D11" s="9" t="str">
        <f t="shared" si="1"/>
        <v>N/A</v>
      </c>
      <c r="E11" s="9">
        <v>96.065408777000002</v>
      </c>
      <c r="F11" s="9" t="str">
        <f t="shared" si="2"/>
        <v>N/A</v>
      </c>
      <c r="G11" s="9">
        <v>98.574589242000002</v>
      </c>
      <c r="H11" s="9" t="str">
        <f t="shared" si="3"/>
        <v>N/A</v>
      </c>
      <c r="I11" s="10" t="s">
        <v>1744</v>
      </c>
      <c r="J11" s="10">
        <v>2.6120000000000001</v>
      </c>
      <c r="K11" s="9" t="str">
        <f t="shared" si="0"/>
        <v>Yes</v>
      </c>
    </row>
    <row r="12" spans="1:11" x14ac:dyDescent="0.25">
      <c r="A12" s="24" t="s">
        <v>310</v>
      </c>
      <c r="B12" s="89" t="s">
        <v>213</v>
      </c>
      <c r="C12" s="9">
        <v>98.508003145999993</v>
      </c>
      <c r="D12" s="9" t="str">
        <f t="shared" si="1"/>
        <v>N/A</v>
      </c>
      <c r="E12" s="9">
        <v>97.180808705999993</v>
      </c>
      <c r="F12" s="9" t="str">
        <f t="shared" si="2"/>
        <v>N/A</v>
      </c>
      <c r="G12" s="9">
        <v>97.379752017000001</v>
      </c>
      <c r="H12" s="9" t="str">
        <f t="shared" si="3"/>
        <v>N/A</v>
      </c>
      <c r="I12" s="10">
        <v>-1.35</v>
      </c>
      <c r="J12" s="10">
        <v>0.20469999999999999</v>
      </c>
      <c r="K12" s="9" t="str">
        <f t="shared" si="0"/>
        <v>Yes</v>
      </c>
    </row>
    <row r="13" spans="1:11" x14ac:dyDescent="0.25">
      <c r="A13" s="24" t="s">
        <v>824</v>
      </c>
      <c r="B13" s="89" t="s">
        <v>213</v>
      </c>
      <c r="C13" s="9">
        <v>1.1214432587000001</v>
      </c>
      <c r="D13" s="9" t="str">
        <f t="shared" si="1"/>
        <v>N/A</v>
      </c>
      <c r="E13" s="9">
        <v>1.1194191221000001</v>
      </c>
      <c r="F13" s="9" t="str">
        <f t="shared" si="2"/>
        <v>N/A</v>
      </c>
      <c r="G13" s="9">
        <v>1.1266255188000001</v>
      </c>
      <c r="H13" s="9" t="str">
        <f t="shared" si="3"/>
        <v>N/A</v>
      </c>
      <c r="I13" s="10">
        <v>-0.18</v>
      </c>
      <c r="J13" s="10">
        <v>0.64380000000000004</v>
      </c>
      <c r="K13" s="9" t="str">
        <f t="shared" si="0"/>
        <v>Yes</v>
      </c>
    </row>
    <row r="14" spans="1:11" x14ac:dyDescent="0.25">
      <c r="A14" s="24" t="s">
        <v>311</v>
      </c>
      <c r="B14" s="89" t="s">
        <v>213</v>
      </c>
      <c r="C14" s="9">
        <v>90.651963585999994</v>
      </c>
      <c r="D14" s="9" t="str">
        <f t="shared" si="1"/>
        <v>N/A</v>
      </c>
      <c r="E14" s="9">
        <v>88.782405768999993</v>
      </c>
      <c r="F14" s="9" t="str">
        <f t="shared" si="2"/>
        <v>N/A</v>
      </c>
      <c r="G14" s="9">
        <v>89.478592930999994</v>
      </c>
      <c r="H14" s="9" t="str">
        <f t="shared" si="3"/>
        <v>N/A</v>
      </c>
      <c r="I14" s="10">
        <v>-2.06</v>
      </c>
      <c r="J14" s="10">
        <v>0.78410000000000002</v>
      </c>
      <c r="K14" s="9" t="str">
        <f t="shared" si="0"/>
        <v>Yes</v>
      </c>
    </row>
    <row r="15" spans="1:11" x14ac:dyDescent="0.25">
      <c r="A15" s="24" t="s">
        <v>825</v>
      </c>
      <c r="B15" s="89" t="s">
        <v>213</v>
      </c>
      <c r="C15" s="9">
        <v>9.2319670953999999</v>
      </c>
      <c r="D15" s="9" t="str">
        <f t="shared" si="1"/>
        <v>N/A</v>
      </c>
      <c r="E15" s="9">
        <v>9.3615950468999998</v>
      </c>
      <c r="F15" s="9" t="str">
        <f t="shared" si="2"/>
        <v>N/A</v>
      </c>
      <c r="G15" s="9">
        <v>9.5101655558000004</v>
      </c>
      <c r="H15" s="9" t="str">
        <f t="shared" si="3"/>
        <v>N/A</v>
      </c>
      <c r="I15" s="10">
        <v>1.4039999999999999</v>
      </c>
      <c r="J15" s="10">
        <v>1.587</v>
      </c>
      <c r="K15" s="9" t="str">
        <f t="shared" si="0"/>
        <v>Yes</v>
      </c>
    </row>
    <row r="16" spans="1:11" x14ac:dyDescent="0.25">
      <c r="A16" s="24" t="s">
        <v>834</v>
      </c>
      <c r="B16" s="89" t="s">
        <v>213</v>
      </c>
      <c r="C16" s="9">
        <v>4.5625967051999998</v>
      </c>
      <c r="D16" s="9" t="str">
        <f t="shared" si="1"/>
        <v>N/A</v>
      </c>
      <c r="E16" s="9">
        <v>4.2241594922000001</v>
      </c>
      <c r="F16" s="9" t="str">
        <f t="shared" si="2"/>
        <v>N/A</v>
      </c>
      <c r="G16" s="9">
        <v>4.6944435773000004</v>
      </c>
      <c r="H16" s="9" t="str">
        <f t="shared" si="3"/>
        <v>N/A</v>
      </c>
      <c r="I16" s="10">
        <v>-7.42</v>
      </c>
      <c r="J16" s="10">
        <v>11.13</v>
      </c>
      <c r="K16" s="9" t="str">
        <f t="shared" si="0"/>
        <v>Yes</v>
      </c>
    </row>
    <row r="17" spans="1:11" x14ac:dyDescent="0.25">
      <c r="A17" s="24" t="s">
        <v>827</v>
      </c>
      <c r="B17" s="89" t="s">
        <v>213</v>
      </c>
      <c r="C17" s="9">
        <v>5.6666493494000001</v>
      </c>
      <c r="D17" s="9" t="str">
        <f t="shared" si="1"/>
        <v>N/A</v>
      </c>
      <c r="E17" s="9">
        <v>5.6725194143</v>
      </c>
      <c r="F17" s="9" t="str">
        <f t="shared" si="2"/>
        <v>N/A</v>
      </c>
      <c r="G17" s="9">
        <v>6.0593657150000002</v>
      </c>
      <c r="H17" s="9" t="str">
        <f t="shared" si="3"/>
        <v>N/A</v>
      </c>
      <c r="I17" s="10">
        <v>0.1036</v>
      </c>
      <c r="J17" s="10">
        <v>6.82</v>
      </c>
      <c r="K17" s="9" t="str">
        <f t="shared" si="0"/>
        <v>Yes</v>
      </c>
    </row>
    <row r="18" spans="1:11" x14ac:dyDescent="0.25">
      <c r="A18" s="94" t="s">
        <v>312</v>
      </c>
      <c r="B18" s="33" t="s">
        <v>223</v>
      </c>
      <c r="C18" s="9">
        <v>99.691076874000004</v>
      </c>
      <c r="D18" s="9" t="str">
        <f>IF(OR($B18="N/A",$C18="N/A"),"N/A",IF(C18&gt;100,"No",IF(C18&lt;98,"No","Yes")))</f>
        <v>Yes</v>
      </c>
      <c r="E18" s="9">
        <v>99.245155725000004</v>
      </c>
      <c r="F18" s="9" t="str">
        <f>IF(OR($B18="N/A",$E18="N/A"),"N/A",IF(E18&gt;100,"No",IF(E18&lt;98,"No","Yes")))</f>
        <v>Yes</v>
      </c>
      <c r="G18" s="9">
        <v>98.376140562000003</v>
      </c>
      <c r="H18" s="9" t="str">
        <f>IF($B18="N/A","N/A",IF(G18&gt;100,"No",IF(G18&lt;98,"No","Yes")))</f>
        <v>Yes</v>
      </c>
      <c r="I18" s="10">
        <v>-0.44700000000000001</v>
      </c>
      <c r="J18" s="10">
        <v>-0.876</v>
      </c>
      <c r="K18" s="9" t="str">
        <f t="shared" si="0"/>
        <v>Yes</v>
      </c>
    </row>
    <row r="19" spans="1:11" x14ac:dyDescent="0.25">
      <c r="A19" s="94" t="s">
        <v>31</v>
      </c>
      <c r="B19" s="33" t="s">
        <v>214</v>
      </c>
      <c r="C19" s="9">
        <v>99.336324493999996</v>
      </c>
      <c r="D19" s="9" t="str">
        <f>IF(OR($B19="N/A",$C19="N/A"),"N/A",IF(C19&gt;100,"No",IF(C19&lt;95,"No","Yes")))</f>
        <v>Yes</v>
      </c>
      <c r="E19" s="9">
        <v>97.938417978999993</v>
      </c>
      <c r="F19" s="9" t="str">
        <f>IF(OR($B19="N/A",$E19="N/A"),"N/A",IF(E19&gt;100,"No",IF(E19&lt;98,"No","Yes")))</f>
        <v>No</v>
      </c>
      <c r="G19" s="9">
        <v>97.228972471000006</v>
      </c>
      <c r="H19" s="9" t="str">
        <f>IF($B19="N/A","N/A",IF(G19&gt;100,"No",IF(G19&lt;95,"No","Yes")))</f>
        <v>Yes</v>
      </c>
      <c r="I19" s="10">
        <v>-1.41</v>
      </c>
      <c r="J19" s="10">
        <v>-0.72399999999999998</v>
      </c>
      <c r="K19" s="9" t="str">
        <f t="shared" si="0"/>
        <v>Yes</v>
      </c>
    </row>
    <row r="20" spans="1:11" x14ac:dyDescent="0.25">
      <c r="A20" s="24" t="s">
        <v>313</v>
      </c>
      <c r="B20" s="89"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5">
      <c r="A21" s="24" t="s">
        <v>835</v>
      </c>
      <c r="B21" s="89" t="s">
        <v>213</v>
      </c>
      <c r="C21" s="9">
        <v>0</v>
      </c>
      <c r="D21" s="9" t="str">
        <f t="shared" si="4"/>
        <v>N/A</v>
      </c>
      <c r="E21" s="9">
        <v>1.1059989000000001E-3</v>
      </c>
      <c r="F21" s="9" t="str">
        <f t="shared" si="5"/>
        <v>N/A</v>
      </c>
      <c r="G21" s="9">
        <v>0</v>
      </c>
      <c r="H21" s="9" t="str">
        <f t="shared" si="6"/>
        <v>N/A</v>
      </c>
      <c r="I21" s="10" t="s">
        <v>1744</v>
      </c>
      <c r="J21" s="10">
        <v>-100</v>
      </c>
      <c r="K21" s="9" t="str">
        <f t="shared" si="0"/>
        <v>No</v>
      </c>
    </row>
    <row r="22" spans="1:11" x14ac:dyDescent="0.25">
      <c r="A22" s="24" t="s">
        <v>314</v>
      </c>
      <c r="B22" s="89"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4" t="s">
        <v>828</v>
      </c>
      <c r="B23" s="89" t="s">
        <v>213</v>
      </c>
      <c r="C23" s="9">
        <v>5.0725743027999997</v>
      </c>
      <c r="D23" s="9" t="str">
        <f t="shared" si="4"/>
        <v>N/A</v>
      </c>
      <c r="E23" s="9">
        <v>5.1109095734999999</v>
      </c>
      <c r="F23" s="9" t="str">
        <f t="shared" si="5"/>
        <v>N/A</v>
      </c>
      <c r="G23" s="9">
        <v>5.4420794105999999</v>
      </c>
      <c r="H23" s="9" t="str">
        <f t="shared" si="6"/>
        <v>N/A</v>
      </c>
      <c r="I23" s="10">
        <v>0.75570000000000004</v>
      </c>
      <c r="J23" s="10">
        <v>6.48</v>
      </c>
      <c r="K23" s="9" t="str">
        <f t="shared" si="0"/>
        <v>Yes</v>
      </c>
    </row>
    <row r="24" spans="1:11" x14ac:dyDescent="0.25">
      <c r="A24" s="24" t="s">
        <v>315</v>
      </c>
      <c r="B24" s="89" t="s">
        <v>213</v>
      </c>
      <c r="C24" s="9">
        <v>3.9328290229</v>
      </c>
      <c r="D24" s="9" t="str">
        <f t="shared" si="4"/>
        <v>N/A</v>
      </c>
      <c r="E24" s="9">
        <v>3.8007653512999999</v>
      </c>
      <c r="F24" s="9" t="str">
        <f t="shared" si="5"/>
        <v>N/A</v>
      </c>
      <c r="G24" s="9">
        <v>3.7026482277000001</v>
      </c>
      <c r="H24" s="9" t="str">
        <f t="shared" si="6"/>
        <v>N/A</v>
      </c>
      <c r="I24" s="10">
        <v>-3.36</v>
      </c>
      <c r="J24" s="10">
        <v>-2.58</v>
      </c>
      <c r="K24" s="9" t="str">
        <f t="shared" si="0"/>
        <v>Yes</v>
      </c>
    </row>
    <row r="25" spans="1:11" x14ac:dyDescent="0.25">
      <c r="A25" s="24" t="s">
        <v>316</v>
      </c>
      <c r="B25" s="89" t="s">
        <v>213</v>
      </c>
      <c r="C25" s="9">
        <v>17.054140757999999</v>
      </c>
      <c r="D25" s="9" t="str">
        <f t="shared" si="4"/>
        <v>N/A</v>
      </c>
      <c r="E25" s="9">
        <v>17.647319059000001</v>
      </c>
      <c r="F25" s="9" t="str">
        <f t="shared" si="5"/>
        <v>N/A</v>
      </c>
      <c r="G25" s="9">
        <v>18.522567708</v>
      </c>
      <c r="H25" s="9" t="str">
        <f t="shared" si="6"/>
        <v>N/A</v>
      </c>
      <c r="I25" s="10">
        <v>3.4780000000000002</v>
      </c>
      <c r="J25" s="10">
        <v>4.96</v>
      </c>
      <c r="K25" s="9" t="str">
        <f t="shared" si="0"/>
        <v>Yes</v>
      </c>
    </row>
    <row r="26" spans="1:11" x14ac:dyDescent="0.25">
      <c r="A26" s="24" t="s">
        <v>317</v>
      </c>
      <c r="B26" s="89" t="s">
        <v>213</v>
      </c>
      <c r="C26" s="9">
        <v>79.013030219000001</v>
      </c>
      <c r="D26" s="9" t="str">
        <f t="shared" si="4"/>
        <v>N/A</v>
      </c>
      <c r="E26" s="9">
        <v>78.551915589999993</v>
      </c>
      <c r="F26" s="9" t="str">
        <f t="shared" si="5"/>
        <v>N/A</v>
      </c>
      <c r="G26" s="9">
        <v>77.774784064000002</v>
      </c>
      <c r="H26" s="9" t="str">
        <f t="shared" si="6"/>
        <v>N/A</v>
      </c>
      <c r="I26" s="10">
        <v>-0.58399999999999996</v>
      </c>
      <c r="J26" s="10">
        <v>-0.98899999999999999</v>
      </c>
      <c r="K26" s="9" t="str">
        <f t="shared" si="0"/>
        <v>Yes</v>
      </c>
    </row>
    <row r="27" spans="1:11" x14ac:dyDescent="0.25">
      <c r="A27" s="24" t="s">
        <v>318</v>
      </c>
      <c r="B27" s="89" t="s">
        <v>213</v>
      </c>
      <c r="C27" s="9">
        <v>64.045535041999997</v>
      </c>
      <c r="D27" s="9" t="str">
        <f t="shared" si="4"/>
        <v>N/A</v>
      </c>
      <c r="E27" s="9">
        <v>61.374093080999998</v>
      </c>
      <c r="F27" s="9" t="str">
        <f t="shared" si="5"/>
        <v>N/A</v>
      </c>
      <c r="G27" s="9">
        <v>62.090602445000002</v>
      </c>
      <c r="H27" s="9" t="str">
        <f t="shared" si="6"/>
        <v>N/A</v>
      </c>
      <c r="I27" s="10">
        <v>-4.17</v>
      </c>
      <c r="J27" s="10">
        <v>1.167</v>
      </c>
      <c r="K27" s="9" t="str">
        <f t="shared" si="0"/>
        <v>Yes</v>
      </c>
    </row>
    <row r="28" spans="1:11" x14ac:dyDescent="0.25">
      <c r="A28" s="24" t="s">
        <v>832</v>
      </c>
      <c r="B28" s="89" t="s">
        <v>213</v>
      </c>
      <c r="C28" s="9">
        <v>2.1073182797999999</v>
      </c>
      <c r="D28" s="9" t="str">
        <f t="shared" si="4"/>
        <v>N/A</v>
      </c>
      <c r="E28" s="9">
        <v>2.1700695595999999</v>
      </c>
      <c r="F28" s="9" t="str">
        <f t="shared" si="5"/>
        <v>N/A</v>
      </c>
      <c r="G28" s="9">
        <v>2.2087154623999998</v>
      </c>
      <c r="H28" s="9" t="str">
        <f t="shared" si="6"/>
        <v>N/A</v>
      </c>
      <c r="I28" s="10">
        <v>2.9780000000000002</v>
      </c>
      <c r="J28" s="10">
        <v>1.7809999999999999</v>
      </c>
      <c r="K28" s="9" t="str">
        <f t="shared" si="0"/>
        <v>Yes</v>
      </c>
    </row>
    <row r="29" spans="1:11" x14ac:dyDescent="0.25">
      <c r="A29" s="24" t="s">
        <v>319</v>
      </c>
      <c r="B29" s="89" t="s">
        <v>213</v>
      </c>
      <c r="C29" s="9">
        <v>0</v>
      </c>
      <c r="D29" s="9" t="str">
        <f t="shared" si="4"/>
        <v>N/A</v>
      </c>
      <c r="E29" s="9">
        <v>0</v>
      </c>
      <c r="F29" s="9" t="str">
        <f t="shared" si="5"/>
        <v>N/A</v>
      </c>
      <c r="G29" s="9">
        <v>0</v>
      </c>
      <c r="H29" s="9" t="str">
        <f t="shared" si="6"/>
        <v>N/A</v>
      </c>
      <c r="I29" s="10" t="s">
        <v>1744</v>
      </c>
      <c r="J29" s="10" t="s">
        <v>1744</v>
      </c>
      <c r="K29" s="9" t="str">
        <f t="shared" si="0"/>
        <v>N/A</v>
      </c>
    </row>
    <row r="30" spans="1:11" x14ac:dyDescent="0.25">
      <c r="A30" s="24" t="s">
        <v>833</v>
      </c>
      <c r="B30" s="89" t="s">
        <v>213</v>
      </c>
      <c r="C30" s="9">
        <v>99.741156931000006</v>
      </c>
      <c r="D30" s="9" t="str">
        <f t="shared" si="4"/>
        <v>N/A</v>
      </c>
      <c r="E30" s="9">
        <v>98.797123909999996</v>
      </c>
      <c r="F30" s="9" t="str">
        <f t="shared" si="5"/>
        <v>N/A</v>
      </c>
      <c r="G30" s="9">
        <v>99.172181285999997</v>
      </c>
      <c r="H30" s="9" t="str">
        <f t="shared" si="6"/>
        <v>N/A</v>
      </c>
      <c r="I30" s="10">
        <v>-0.94599999999999995</v>
      </c>
      <c r="J30" s="10">
        <v>0.37959999999999999</v>
      </c>
      <c r="K30" s="9" t="str">
        <f t="shared" si="0"/>
        <v>Yes</v>
      </c>
    </row>
    <row r="31" spans="1:11" x14ac:dyDescent="0.25">
      <c r="A31" s="94" t="s">
        <v>320</v>
      </c>
      <c r="B31" s="33" t="s">
        <v>213</v>
      </c>
      <c r="C31" s="9" t="s">
        <v>1744</v>
      </c>
      <c r="D31" s="9" t="str">
        <f t="shared" si="4"/>
        <v>N/A</v>
      </c>
      <c r="E31" s="9" t="s">
        <v>1744</v>
      </c>
      <c r="F31" s="9" t="str">
        <f t="shared" si="5"/>
        <v>N/A</v>
      </c>
      <c r="G31" s="9" t="s">
        <v>1744</v>
      </c>
      <c r="H31" s="9" t="str">
        <f t="shared" si="6"/>
        <v>N/A</v>
      </c>
      <c r="I31" s="10" t="s">
        <v>1744</v>
      </c>
      <c r="J31" s="10" t="s">
        <v>1744</v>
      </c>
      <c r="K31" s="9" t="str">
        <f t="shared" si="0"/>
        <v>N/A</v>
      </c>
    </row>
    <row r="32" spans="1:11" x14ac:dyDescent="0.25">
      <c r="A32" s="94" t="s">
        <v>321</v>
      </c>
      <c r="B32" s="33"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5">
      <c r="A33" s="24" t="s">
        <v>322</v>
      </c>
      <c r="B33" s="89" t="s">
        <v>213</v>
      </c>
      <c r="C33" s="9">
        <v>87.048992038999998</v>
      </c>
      <c r="D33" s="9" t="str">
        <f t="shared" si="4"/>
        <v>N/A</v>
      </c>
      <c r="E33" s="9">
        <v>87.786453725000001</v>
      </c>
      <c r="F33" s="9" t="str">
        <f t="shared" si="5"/>
        <v>N/A</v>
      </c>
      <c r="G33" s="9">
        <v>90.279123510000005</v>
      </c>
      <c r="H33" s="9" t="str">
        <f t="shared" si="6"/>
        <v>N/A</v>
      </c>
      <c r="I33" s="10">
        <v>0.84719999999999995</v>
      </c>
      <c r="J33" s="10">
        <v>2.839</v>
      </c>
      <c r="K33" s="9" t="str">
        <f t="shared" si="0"/>
        <v>Yes</v>
      </c>
    </row>
    <row r="34" spans="1:11" x14ac:dyDescent="0.25">
      <c r="A34" s="24" t="s">
        <v>323</v>
      </c>
      <c r="B34" s="89" t="s">
        <v>213</v>
      </c>
      <c r="C34" s="9">
        <v>23.034575626999999</v>
      </c>
      <c r="D34" s="9" t="str">
        <f t="shared" si="4"/>
        <v>N/A</v>
      </c>
      <c r="E34" s="9">
        <v>21.224119625</v>
      </c>
      <c r="F34" s="9" t="str">
        <f t="shared" si="5"/>
        <v>N/A</v>
      </c>
      <c r="G34" s="9">
        <v>20.444877382000001</v>
      </c>
      <c r="H34" s="9" t="str">
        <f t="shared" si="6"/>
        <v>N/A</v>
      </c>
      <c r="I34" s="10">
        <v>-7.86</v>
      </c>
      <c r="J34" s="10">
        <v>-3.67</v>
      </c>
      <c r="K34" s="9" t="str">
        <f t="shared" si="0"/>
        <v>Yes</v>
      </c>
    </row>
    <row r="35" spans="1:11" x14ac:dyDescent="0.25">
      <c r="A35" s="24" t="s">
        <v>1730</v>
      </c>
      <c r="B35" s="89" t="s">
        <v>213</v>
      </c>
      <c r="C35" s="9">
        <v>23.285787839000001</v>
      </c>
      <c r="D35" s="9" t="str">
        <f t="shared" si="4"/>
        <v>N/A</v>
      </c>
      <c r="E35" s="9">
        <v>21.706888160999998</v>
      </c>
      <c r="F35" s="9" t="str">
        <f>IF($B35="N/A","N/A",IF(E35&lt;0,"No","Yes"))</f>
        <v>N/A</v>
      </c>
      <c r="G35" s="9">
        <v>21.041259708999998</v>
      </c>
      <c r="H35" s="9" t="str">
        <f t="shared" si="6"/>
        <v>N/A</v>
      </c>
      <c r="I35" s="10">
        <v>-6.78</v>
      </c>
      <c r="J35" s="10">
        <v>-3.07</v>
      </c>
      <c r="K35" s="9" t="str">
        <f t="shared" si="0"/>
        <v>Yes</v>
      </c>
    </row>
    <row r="36" spans="1:11" x14ac:dyDescent="0.25">
      <c r="A36" s="27" t="s">
        <v>372</v>
      </c>
      <c r="B36" s="1" t="s">
        <v>213</v>
      </c>
      <c r="C36" s="8">
        <v>80.351697096999999</v>
      </c>
      <c r="D36" s="9" t="str">
        <f t="shared" ref="D36:D39" si="7">IF($B36="N/A","N/A",IF(C36&lt;0,"No","Yes"))</f>
        <v>N/A</v>
      </c>
      <c r="E36" s="8">
        <v>79.124270041000003</v>
      </c>
      <c r="F36" s="9" t="str">
        <f t="shared" ref="F36:F39" si="8">IF($B36="N/A","N/A",IF(E36&lt;0,"No","Yes"))</f>
        <v>N/A</v>
      </c>
      <c r="G36" s="8">
        <v>78.815214744000002</v>
      </c>
      <c r="H36" s="9" t="str">
        <f t="shared" ref="H36:H39" si="9">IF($B36="N/A","N/A",IF(G36&lt;0,"No","Yes"))</f>
        <v>N/A</v>
      </c>
      <c r="I36" s="10">
        <v>-1.53</v>
      </c>
      <c r="J36" s="10">
        <v>-0.39100000000000001</v>
      </c>
      <c r="K36" s="9" t="str">
        <f>IF(J36="Div by 0", "N/A", IF(J36="N/A","N/A", IF(J36&gt;30, "No", IF(J36&lt;-30, "No", "Yes"))))</f>
        <v>Yes</v>
      </c>
    </row>
    <row r="37" spans="1:11" x14ac:dyDescent="0.25">
      <c r="A37" s="27" t="s">
        <v>373</v>
      </c>
      <c r="B37" s="1" t="s">
        <v>213</v>
      </c>
      <c r="C37" s="8">
        <v>8.8048748747999994</v>
      </c>
      <c r="D37" s="9" t="str">
        <f t="shared" si="7"/>
        <v>N/A</v>
      </c>
      <c r="E37" s="8">
        <v>8.8170235357000006</v>
      </c>
      <c r="F37" s="9" t="str">
        <f t="shared" si="8"/>
        <v>N/A</v>
      </c>
      <c r="G37" s="8">
        <v>9.7903076214000002</v>
      </c>
      <c r="H37" s="9" t="str">
        <f t="shared" si="9"/>
        <v>N/A</v>
      </c>
      <c r="I37" s="10">
        <v>0.13800000000000001</v>
      </c>
      <c r="J37" s="10">
        <v>11.04</v>
      </c>
      <c r="K37" s="9" t="str">
        <f>IF(J37="Div by 0", "N/A", IF(J37="N/A","N/A", IF(J37&gt;30, "No", IF(J37&lt;-30, "No", "Yes"))))</f>
        <v>Yes</v>
      </c>
    </row>
    <row r="38" spans="1:11" x14ac:dyDescent="0.25">
      <c r="A38" s="27" t="s">
        <v>374</v>
      </c>
      <c r="B38" s="1" t="s">
        <v>213</v>
      </c>
      <c r="C38" s="8">
        <v>9.6179198044999996</v>
      </c>
      <c r="D38" s="9" t="str">
        <f t="shared" si="7"/>
        <v>N/A</v>
      </c>
      <c r="E38" s="8">
        <v>10.665700761</v>
      </c>
      <c r="F38" s="9" t="str">
        <f t="shared" si="8"/>
        <v>N/A</v>
      </c>
      <c r="G38" s="8">
        <v>9.8037793333999996</v>
      </c>
      <c r="H38" s="9" t="str">
        <f t="shared" si="9"/>
        <v>N/A</v>
      </c>
      <c r="I38" s="10">
        <v>10.89</v>
      </c>
      <c r="J38" s="10">
        <v>-8.08</v>
      </c>
      <c r="K38" s="9" t="str">
        <f>IF(J38="Div by 0", "N/A", IF(J38="N/A","N/A", IF(J38&gt;30, "No", IF(J38&lt;-30, "No", "Yes"))))</f>
        <v>Yes</v>
      </c>
    </row>
    <row r="39" spans="1:11" x14ac:dyDescent="0.25">
      <c r="A39" s="27" t="s">
        <v>375</v>
      </c>
      <c r="B39" s="1" t="s">
        <v>213</v>
      </c>
      <c r="C39" s="8">
        <v>0.54259574639999997</v>
      </c>
      <c r="D39" s="9" t="str">
        <f t="shared" si="7"/>
        <v>N/A</v>
      </c>
      <c r="E39" s="8">
        <v>0.5386214829</v>
      </c>
      <c r="F39" s="9" t="str">
        <f t="shared" si="8"/>
        <v>N/A</v>
      </c>
      <c r="G39" s="8">
        <v>0.592237185</v>
      </c>
      <c r="H39" s="9" t="str">
        <f t="shared" si="9"/>
        <v>N/A</v>
      </c>
      <c r="I39" s="10">
        <v>-0.73199999999999998</v>
      </c>
      <c r="J39" s="10">
        <v>9.9540000000000006</v>
      </c>
      <c r="K39" s="9" t="str">
        <f>IF(J39="Div by 0", "N/A", IF(J39="N/A","N/A", IF(J39&gt;30, "No", IF(J39&lt;-30, "No", "Yes"))))</f>
        <v>Yes</v>
      </c>
    </row>
    <row r="40" spans="1:11" x14ac:dyDescent="0.25">
      <c r="A40" s="140" t="s">
        <v>1632</v>
      </c>
      <c r="B40" s="141"/>
      <c r="C40" s="141"/>
      <c r="D40" s="141"/>
      <c r="E40" s="141"/>
      <c r="F40" s="141"/>
      <c r="G40" s="141"/>
      <c r="H40" s="141"/>
      <c r="I40" s="141"/>
      <c r="J40" s="141"/>
      <c r="K40" s="142"/>
    </row>
    <row r="41" spans="1:11" x14ac:dyDescent="0.25">
      <c r="A41" s="133" t="s">
        <v>1630</v>
      </c>
      <c r="B41" s="134"/>
      <c r="C41" s="134"/>
      <c r="D41" s="134"/>
      <c r="E41" s="134"/>
      <c r="F41" s="134"/>
      <c r="G41" s="134"/>
      <c r="H41" s="134"/>
      <c r="I41" s="134"/>
      <c r="J41" s="134"/>
      <c r="K41" s="135"/>
    </row>
    <row r="42" spans="1:11" x14ac:dyDescent="0.25">
      <c r="A42" s="136" t="s">
        <v>1731</v>
      </c>
      <c r="B42" s="136"/>
      <c r="C42" s="136"/>
      <c r="D42" s="136"/>
      <c r="E42" s="136"/>
      <c r="F42" s="136"/>
      <c r="G42" s="136"/>
      <c r="H42" s="136"/>
      <c r="I42" s="136"/>
      <c r="J42" s="136"/>
      <c r="K42" s="137"/>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1727</v>
      </c>
      <c r="B1" s="125"/>
      <c r="C1" s="125"/>
      <c r="D1" s="125"/>
      <c r="E1" s="125"/>
      <c r="F1" s="125"/>
      <c r="G1" s="125"/>
      <c r="H1" s="125"/>
      <c r="I1" s="125"/>
      <c r="J1" s="125"/>
      <c r="K1" s="126"/>
    </row>
    <row r="2" spans="1:11" ht="13" x14ac:dyDescent="0.3">
      <c r="A2" s="130" t="s">
        <v>1578</v>
      </c>
      <c r="B2" s="131"/>
      <c r="C2" s="131"/>
      <c r="D2" s="131"/>
      <c r="E2" s="131"/>
      <c r="F2" s="131"/>
      <c r="G2" s="131"/>
      <c r="H2" s="131"/>
      <c r="I2" s="131"/>
      <c r="J2" s="131"/>
      <c r="K2" s="132"/>
    </row>
    <row r="3" spans="1:11" ht="13" x14ac:dyDescent="0.3">
      <c r="A3" s="130" t="s">
        <v>1743</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65.25" customHeight="1" x14ac:dyDescent="0.3">
      <c r="A5" s="21" t="s">
        <v>11</v>
      </c>
      <c r="B5" s="22" t="s">
        <v>212</v>
      </c>
      <c r="C5" s="22" t="s">
        <v>649</v>
      </c>
      <c r="D5" s="22" t="s">
        <v>1723</v>
      </c>
      <c r="E5" s="22" t="s">
        <v>1693</v>
      </c>
      <c r="F5" s="22" t="s">
        <v>1720</v>
      </c>
      <c r="G5" s="22" t="s">
        <v>1717</v>
      </c>
      <c r="H5" s="22" t="s">
        <v>1718</v>
      </c>
      <c r="I5" s="23" t="s">
        <v>1724</v>
      </c>
      <c r="J5" s="23" t="s">
        <v>1721</v>
      </c>
      <c r="K5" s="22" t="s">
        <v>650</v>
      </c>
    </row>
    <row r="6" spans="1:11" s="26" customFormat="1" x14ac:dyDescent="0.25">
      <c r="A6" s="91" t="s">
        <v>342</v>
      </c>
      <c r="B6" s="9" t="s">
        <v>213</v>
      </c>
      <c r="C6" s="5">
        <v>7</v>
      </c>
      <c r="D6" s="9" t="s">
        <v>213</v>
      </c>
      <c r="E6" s="5">
        <v>7</v>
      </c>
      <c r="F6" s="9" t="s">
        <v>213</v>
      </c>
      <c r="G6" s="5">
        <v>7</v>
      </c>
      <c r="H6" s="9" t="s">
        <v>213</v>
      </c>
      <c r="I6" s="116" t="s">
        <v>213</v>
      </c>
      <c r="J6" s="116" t="s">
        <v>213</v>
      </c>
      <c r="K6" s="9" t="s">
        <v>213</v>
      </c>
    </row>
    <row r="7" spans="1:11" s="26" customFormat="1" x14ac:dyDescent="0.25">
      <c r="A7" s="91" t="s">
        <v>12</v>
      </c>
      <c r="B7" s="28" t="s">
        <v>213</v>
      </c>
      <c r="C7" s="29">
        <v>383511</v>
      </c>
      <c r="D7" s="30" t="str">
        <f>IF($B7="N/A","N/A",IF(C7&gt;15,"No",IF(C7&lt;-15,"No","Yes")))</f>
        <v>N/A</v>
      </c>
      <c r="E7" s="29">
        <v>389535</v>
      </c>
      <c r="F7" s="30" t="str">
        <f>IF($B7="N/A","N/A",IF(E7&gt;15,"No",IF(E7&lt;-15,"No","Yes")))</f>
        <v>N/A</v>
      </c>
      <c r="G7" s="29">
        <v>397974</v>
      </c>
      <c r="H7" s="30" t="str">
        <f>IF($B7="N/A","N/A",IF(G7&gt;15,"No",IF(G7&lt;-15,"No","Yes")))</f>
        <v>N/A</v>
      </c>
      <c r="I7" s="31">
        <v>1.571</v>
      </c>
      <c r="J7" s="31">
        <v>2.1659999999999999</v>
      </c>
      <c r="K7" s="30" t="str">
        <f t="shared" ref="K7:K24" si="0">IF(J7="Div by 0", "N/A", IF(J7="N/A","N/A", IF(J7&gt;30, "No", IF(J7&lt;-30, "No", "Yes"))))</f>
        <v>Yes</v>
      </c>
    </row>
    <row r="8" spans="1:11" x14ac:dyDescent="0.25">
      <c r="A8" s="91" t="s">
        <v>362</v>
      </c>
      <c r="B8" s="28" t="s">
        <v>213</v>
      </c>
      <c r="C8" s="32">
        <v>91.422931805999994</v>
      </c>
      <c r="D8" s="30" t="str">
        <f>IF($B8="N/A","N/A",IF(C8&gt;15,"No",IF(C8&lt;-15,"No","Yes")))</f>
        <v>N/A</v>
      </c>
      <c r="E8" s="32">
        <v>91.993787464999997</v>
      </c>
      <c r="F8" s="30" t="str">
        <f>IF($B8="N/A","N/A",IF(E8&gt;15,"No",IF(E8&lt;-15,"No","Yes")))</f>
        <v>N/A</v>
      </c>
      <c r="G8" s="32">
        <v>90.836838587000003</v>
      </c>
      <c r="H8" s="30" t="str">
        <f>IF($B8="N/A","N/A",IF(G8&gt;15,"No",IF(G8&lt;-15,"No","Yes")))</f>
        <v>N/A</v>
      </c>
      <c r="I8" s="31">
        <v>0.62439999999999996</v>
      </c>
      <c r="J8" s="31">
        <v>-1.26</v>
      </c>
      <c r="K8" s="30" t="str">
        <f t="shared" si="0"/>
        <v>Yes</v>
      </c>
    </row>
    <row r="9" spans="1:11" x14ac:dyDescent="0.25">
      <c r="A9" s="91" t="s">
        <v>119</v>
      </c>
      <c r="B9" s="33" t="s">
        <v>213</v>
      </c>
      <c r="C9" s="8">
        <v>8.5770681936000006</v>
      </c>
      <c r="D9" s="9" t="str">
        <f>IF($B9="N/A","N/A",IF(C9&gt;15,"No",IF(C9&lt;-15,"No","Yes")))</f>
        <v>N/A</v>
      </c>
      <c r="E9" s="8">
        <v>8.0062125354999996</v>
      </c>
      <c r="F9" s="9" t="str">
        <f>IF($B9="N/A","N/A",IF(E9&gt;15,"No",IF(E9&lt;-15,"No","Yes")))</f>
        <v>N/A</v>
      </c>
      <c r="G9" s="8">
        <v>9.1631614125999992</v>
      </c>
      <c r="H9" s="9" t="str">
        <f>IF($B9="N/A","N/A",IF(G9&gt;15,"No",IF(G9&lt;-15,"No","Yes")))</f>
        <v>N/A</v>
      </c>
      <c r="I9" s="10">
        <v>-6.66</v>
      </c>
      <c r="J9" s="10">
        <v>14.45</v>
      </c>
      <c r="K9" s="9" t="str">
        <f t="shared" si="0"/>
        <v>Yes</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1744</v>
      </c>
      <c r="J10" s="10" t="s">
        <v>1744</v>
      </c>
      <c r="K10" s="9" t="str">
        <f t="shared" si="0"/>
        <v>N/A</v>
      </c>
    </row>
    <row r="11" spans="1:11" x14ac:dyDescent="0.25">
      <c r="A11" s="91" t="s">
        <v>836</v>
      </c>
      <c r="B11" s="33" t="s">
        <v>214</v>
      </c>
      <c r="C11" s="8">
        <v>98.837321485000004</v>
      </c>
      <c r="D11" s="9" t="str">
        <f>IF(OR($B11="N/A",$C11="N/A"),"N/A",IF(C11&gt;100,"No",IF(C11&lt;95,"No","Yes")))</f>
        <v>Yes</v>
      </c>
      <c r="E11" s="8">
        <v>99.107397281000004</v>
      </c>
      <c r="F11" s="9" t="str">
        <f>IF(OR($B11="N/A",$E11="N/A"),"N/A",IF(E11&gt;100,"No",IF(E11&lt;95,"No","Yes")))</f>
        <v>Yes</v>
      </c>
      <c r="G11" s="8">
        <v>96.880700748999999</v>
      </c>
      <c r="H11" s="9" t="str">
        <f>IF($B11="N/A","N/A",IF(G11&gt;100,"No",IF(G11&lt;95,"No","Yes")))</f>
        <v>Yes</v>
      </c>
      <c r="I11" s="10">
        <v>0.27329999999999999</v>
      </c>
      <c r="J11" s="10">
        <v>-2.25</v>
      </c>
      <c r="K11" s="9" t="str">
        <f t="shared" si="0"/>
        <v>Yes</v>
      </c>
    </row>
    <row r="12" spans="1:11" x14ac:dyDescent="0.25">
      <c r="A12" s="91" t="s">
        <v>348</v>
      </c>
      <c r="B12" s="33" t="s">
        <v>213</v>
      </c>
      <c r="C12" s="8">
        <v>0.66296972450000002</v>
      </c>
      <c r="D12" s="9" t="str">
        <f t="shared" ref="D12:D13" si="1">IF(OR($B12="N/A",$C12="N/A"),"N/A",IF(C12&gt;100,"No",IF(C12&lt;95,"No","Yes")))</f>
        <v>N/A</v>
      </c>
      <c r="E12" s="8">
        <v>0.1911629859</v>
      </c>
      <c r="F12" s="9" t="str">
        <f t="shared" ref="F12:F13" si="2">IF(OR($B12="N/A",$E12="N/A"),"N/A",IF(E12&gt;100,"No",IF(E12&lt;95,"No","Yes")))</f>
        <v>N/A</v>
      </c>
      <c r="G12" s="8">
        <v>0.28322440090000001</v>
      </c>
      <c r="H12" s="9" t="str">
        <f t="shared" ref="H12:H13" si="3">IF($B12="N/A","N/A",IF(G12&gt;100,"No",IF(G12&lt;95,"No","Yes")))</f>
        <v>N/A</v>
      </c>
      <c r="I12" s="10">
        <v>-71.2</v>
      </c>
      <c r="J12" s="10">
        <v>48.16</v>
      </c>
      <c r="K12" s="9" t="str">
        <f t="shared" si="0"/>
        <v>No</v>
      </c>
    </row>
    <row r="13" spans="1:11" x14ac:dyDescent="0.25">
      <c r="A13" s="91" t="s">
        <v>837</v>
      </c>
      <c r="B13" s="33" t="s">
        <v>214</v>
      </c>
      <c r="C13" s="8">
        <v>98.891817966000005</v>
      </c>
      <c r="D13" s="9" t="str">
        <f t="shared" si="1"/>
        <v>Yes</v>
      </c>
      <c r="E13" s="8">
        <v>99.154633087999997</v>
      </c>
      <c r="F13" s="9" t="str">
        <f t="shared" si="2"/>
        <v>Yes</v>
      </c>
      <c r="G13" s="8">
        <v>96.922663290000003</v>
      </c>
      <c r="H13" s="9" t="str">
        <f t="shared" si="3"/>
        <v>Yes</v>
      </c>
      <c r="I13" s="10">
        <v>0.26579999999999998</v>
      </c>
      <c r="J13" s="10">
        <v>-2.25</v>
      </c>
      <c r="K13" s="9" t="str">
        <f t="shared" si="0"/>
        <v>Yes</v>
      </c>
    </row>
    <row r="14" spans="1:11" x14ac:dyDescent="0.25">
      <c r="A14" s="91" t="s">
        <v>13</v>
      </c>
      <c r="B14" s="33" t="s">
        <v>213</v>
      </c>
      <c r="C14" s="34">
        <v>350617</v>
      </c>
      <c r="D14" s="9" t="str">
        <f>IF($B14="N/A","N/A",IF(C14&gt;15,"No",IF(C14&lt;-15,"No","Yes")))</f>
        <v>N/A</v>
      </c>
      <c r="E14" s="34">
        <v>358348</v>
      </c>
      <c r="F14" s="9" t="str">
        <f>IF($B14="N/A","N/A",IF(E14&gt;15,"No",IF(E14&lt;-15,"No","Yes")))</f>
        <v>N/A</v>
      </c>
      <c r="G14" s="34">
        <v>361507</v>
      </c>
      <c r="H14" s="9" t="str">
        <f>IF($B14="N/A","N/A",IF(G14&gt;15,"No",IF(G14&lt;-15,"No","Yes")))</f>
        <v>N/A</v>
      </c>
      <c r="I14" s="10">
        <v>2.2050000000000001</v>
      </c>
      <c r="J14" s="10">
        <v>0.88149999999999995</v>
      </c>
      <c r="K14" s="9" t="str">
        <f t="shared" si="0"/>
        <v>Yes</v>
      </c>
    </row>
    <row r="15" spans="1:11" x14ac:dyDescent="0.25">
      <c r="A15" s="91" t="s">
        <v>440</v>
      </c>
      <c r="B15" s="33" t="s">
        <v>215</v>
      </c>
      <c r="C15" s="8">
        <v>5.2978035861999997</v>
      </c>
      <c r="D15" s="9" t="str">
        <f>IF($B15="N/A","N/A",IF(C15&gt;20,"No",IF(C15&lt;5,"No","Yes")))</f>
        <v>Yes</v>
      </c>
      <c r="E15" s="8">
        <v>7.1363590700000001</v>
      </c>
      <c r="F15" s="9" t="str">
        <f>IF($B15="N/A","N/A",IF(E15&gt;20,"No",IF(E15&lt;5,"No","Yes")))</f>
        <v>Yes</v>
      </c>
      <c r="G15" s="8">
        <v>6.5807854343000001</v>
      </c>
      <c r="H15" s="9" t="str">
        <f>IF($B15="N/A","N/A",IF(G15&gt;20,"No",IF(G15&lt;5,"No","Yes")))</f>
        <v>Yes</v>
      </c>
      <c r="I15" s="10">
        <v>34.700000000000003</v>
      </c>
      <c r="J15" s="10">
        <v>-7.79</v>
      </c>
      <c r="K15" s="9" t="str">
        <f t="shared" si="0"/>
        <v>Yes</v>
      </c>
    </row>
    <row r="16" spans="1:11" x14ac:dyDescent="0.25">
      <c r="A16" s="91" t="s">
        <v>441</v>
      </c>
      <c r="B16" s="28" t="s">
        <v>213</v>
      </c>
      <c r="C16" s="8">
        <v>94.702196413999999</v>
      </c>
      <c r="D16" s="9" t="str">
        <f>IF($B16="N/A","N/A",IF(C16&gt;15,"No",IF(C16&lt;-15,"No","Yes")))</f>
        <v>N/A</v>
      </c>
      <c r="E16" s="8">
        <v>92.863640930000003</v>
      </c>
      <c r="F16" s="9" t="str">
        <f>IF($B16="N/A","N/A",IF(E16&gt;15,"No",IF(E16&lt;-15,"No","Yes")))</f>
        <v>N/A</v>
      </c>
      <c r="G16" s="8">
        <v>93.419214565999994</v>
      </c>
      <c r="H16" s="9" t="str">
        <f>IF($B16="N/A","N/A",IF(G16&gt;15,"No",IF(G16&lt;-15,"No","Yes")))</f>
        <v>N/A</v>
      </c>
      <c r="I16" s="10">
        <v>-1.94</v>
      </c>
      <c r="J16" s="10">
        <v>0.59830000000000005</v>
      </c>
      <c r="K16" s="9" t="str">
        <f t="shared" si="0"/>
        <v>Yes</v>
      </c>
    </row>
    <row r="17" spans="1:11" x14ac:dyDescent="0.25">
      <c r="A17" s="91" t="s">
        <v>442</v>
      </c>
      <c r="B17" s="33" t="s">
        <v>235</v>
      </c>
      <c r="C17" s="8">
        <v>6.7247167137000003</v>
      </c>
      <c r="D17" s="9" t="str">
        <f>IF($B17="N/A","N/A",IF(C17&gt;1,"Yes","No"))</f>
        <v>Yes</v>
      </c>
      <c r="E17" s="8">
        <v>8.0569725517999995</v>
      </c>
      <c r="F17" s="9" t="str">
        <f>IF($B17="N/A","N/A",IF(E17&gt;1,"Yes","No"))</f>
        <v>Yes</v>
      </c>
      <c r="G17" s="8">
        <v>5.7683530333000004</v>
      </c>
      <c r="H17" s="9" t="str">
        <f>IF($B17="N/A","N/A",IF(G17&gt;1,"Yes","No"))</f>
        <v>Yes</v>
      </c>
      <c r="I17" s="10">
        <v>19.809999999999999</v>
      </c>
      <c r="J17" s="10">
        <v>-28.4</v>
      </c>
      <c r="K17" s="9" t="str">
        <f t="shared" si="0"/>
        <v>Yes</v>
      </c>
    </row>
    <row r="18" spans="1:11" x14ac:dyDescent="0.25">
      <c r="A18" s="91" t="s">
        <v>859</v>
      </c>
      <c r="B18" s="33" t="s">
        <v>213</v>
      </c>
      <c r="C18" s="92">
        <v>3747.2914581</v>
      </c>
      <c r="D18" s="9" t="str">
        <f>IF($B18="N/A","N/A",IF(C18&gt;15,"No",IF(C18&lt;-15,"No","Yes")))</f>
        <v>N/A</v>
      </c>
      <c r="E18" s="92">
        <v>3962.1522236000001</v>
      </c>
      <c r="F18" s="9" t="str">
        <f>IF($B18="N/A","N/A",IF(E18&gt;15,"No",IF(E18&lt;-15,"No","Yes")))</f>
        <v>N/A</v>
      </c>
      <c r="G18" s="92">
        <v>4070.4730254999999</v>
      </c>
      <c r="H18" s="9" t="str">
        <f>IF($B18="N/A","N/A",IF(G18&gt;15,"No",IF(G18&lt;-15,"No","Yes")))</f>
        <v>N/A</v>
      </c>
      <c r="I18" s="10">
        <v>5.734</v>
      </c>
      <c r="J18" s="10">
        <v>2.734</v>
      </c>
      <c r="K18" s="9" t="str">
        <f t="shared" si="0"/>
        <v>Yes</v>
      </c>
    </row>
    <row r="19" spans="1:11" x14ac:dyDescent="0.25">
      <c r="A19" s="3" t="s">
        <v>131</v>
      </c>
      <c r="B19" s="33" t="s">
        <v>213</v>
      </c>
      <c r="C19" s="34">
        <v>191</v>
      </c>
      <c r="D19" s="33" t="s">
        <v>213</v>
      </c>
      <c r="E19" s="34">
        <v>591</v>
      </c>
      <c r="F19" s="33" t="s">
        <v>213</v>
      </c>
      <c r="G19" s="34">
        <v>1612</v>
      </c>
      <c r="H19" s="9" t="str">
        <f>IF($B19="N/A","N/A",IF(G19&gt;15,"No",IF(G19&lt;-15,"No","Yes")))</f>
        <v>N/A</v>
      </c>
      <c r="I19" s="10">
        <v>209.4</v>
      </c>
      <c r="J19" s="10">
        <v>172.8</v>
      </c>
      <c r="K19" s="9" t="str">
        <f t="shared" si="0"/>
        <v>No</v>
      </c>
    </row>
    <row r="20" spans="1:11" x14ac:dyDescent="0.25">
      <c r="A20" s="3" t="s">
        <v>346</v>
      </c>
      <c r="B20" s="28" t="s">
        <v>213</v>
      </c>
      <c r="C20" s="8">
        <v>4.9803004300000002E-2</v>
      </c>
      <c r="D20" s="33" t="s">
        <v>213</v>
      </c>
      <c r="E20" s="8">
        <v>0.1517193577</v>
      </c>
      <c r="F20" s="33" t="s">
        <v>213</v>
      </c>
      <c r="G20" s="8">
        <v>0.40505158629999999</v>
      </c>
      <c r="H20" s="9" t="str">
        <f>IF($B20="N/A","N/A",IF(G20&gt;15,"No",IF(G20&lt;-15,"No","Yes")))</f>
        <v>N/A</v>
      </c>
      <c r="I20" s="10">
        <v>204.6</v>
      </c>
      <c r="J20" s="10">
        <v>167</v>
      </c>
      <c r="K20" s="9" t="str">
        <f t="shared" si="0"/>
        <v>No</v>
      </c>
    </row>
    <row r="21" spans="1:11" ht="25" x14ac:dyDescent="0.25">
      <c r="A21" s="3" t="s">
        <v>838</v>
      </c>
      <c r="B21" s="33" t="s">
        <v>213</v>
      </c>
      <c r="C21" s="92">
        <v>3232.1308901000002</v>
      </c>
      <c r="D21" s="9" t="str">
        <f>IF($B21="N/A","N/A",IF(C21&gt;60,"No",IF(C21&lt;15,"No","Yes")))</f>
        <v>N/A</v>
      </c>
      <c r="E21" s="92">
        <v>3033.9475465</v>
      </c>
      <c r="F21" s="9" t="str">
        <f>IF($B21="N/A","N/A",IF(E21&gt;60,"No",IF(E21&lt;15,"No","Yes")))</f>
        <v>N/A</v>
      </c>
      <c r="G21" s="92">
        <v>3344.9844913000002</v>
      </c>
      <c r="H21" s="9" t="str">
        <f>IF($B21="N/A","N/A",IF(G21&gt;60,"No",IF(G21&lt;15,"No","Yes")))</f>
        <v>N/A</v>
      </c>
      <c r="I21" s="10">
        <v>-6.13</v>
      </c>
      <c r="J21" s="10">
        <v>10.25</v>
      </c>
      <c r="K21" s="9" t="str">
        <f t="shared" si="0"/>
        <v>Yes</v>
      </c>
    </row>
    <row r="22" spans="1:11" x14ac:dyDescent="0.25">
      <c r="A22" s="3" t="s">
        <v>27</v>
      </c>
      <c r="B22" s="33" t="s">
        <v>217</v>
      </c>
      <c r="C22" s="34">
        <v>0</v>
      </c>
      <c r="D22" s="9" t="str">
        <f>IF($B22="N/A","N/A",IF(C22="N/A","N/A",IF(C22=0,"Yes","No")))</f>
        <v>Yes</v>
      </c>
      <c r="E22" s="34">
        <v>0</v>
      </c>
      <c r="F22" s="9" t="str">
        <f>IF($B22="N/A","N/A",IF(E22="N/A","N/A",IF(E22=0,"Yes","No")))</f>
        <v>Yes</v>
      </c>
      <c r="G22" s="34">
        <v>0</v>
      </c>
      <c r="H22" s="9" t="str">
        <f>IF($B22="N/A","N/A",IF(G22=0,"Yes","No"))</f>
        <v>Yes</v>
      </c>
      <c r="I22" s="10" t="s">
        <v>1744</v>
      </c>
      <c r="J22" s="10" t="s">
        <v>1744</v>
      </c>
      <c r="K22" s="9" t="str">
        <f t="shared" si="0"/>
        <v>N/A</v>
      </c>
    </row>
    <row r="23" spans="1:11" x14ac:dyDescent="0.25">
      <c r="A23" s="3" t="s">
        <v>839</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1744</v>
      </c>
      <c r="J23" s="10" t="s">
        <v>1744</v>
      </c>
      <c r="K23" s="9" t="str">
        <f t="shared" si="0"/>
        <v>N/A</v>
      </c>
    </row>
    <row r="24" spans="1:11" x14ac:dyDescent="0.25">
      <c r="A24" s="3" t="s">
        <v>820</v>
      </c>
      <c r="B24" s="33" t="s">
        <v>217</v>
      </c>
      <c r="C24" s="43">
        <v>0</v>
      </c>
      <c r="D24" s="9" t="str">
        <f t="shared" si="4"/>
        <v>Yes</v>
      </c>
      <c r="E24" s="43">
        <v>0</v>
      </c>
      <c r="F24" s="9" t="str">
        <f t="shared" si="5"/>
        <v>Yes</v>
      </c>
      <c r="G24" s="43">
        <v>0</v>
      </c>
      <c r="H24" s="9" t="str">
        <f t="shared" si="6"/>
        <v>Yes</v>
      </c>
      <c r="I24" s="10" t="s">
        <v>1744</v>
      </c>
      <c r="J24" s="10" t="s">
        <v>1744</v>
      </c>
      <c r="K24" s="9" t="str">
        <f t="shared" si="0"/>
        <v>N/A</v>
      </c>
    </row>
    <row r="25" spans="1:11" x14ac:dyDescent="0.25">
      <c r="A25" s="140" t="s">
        <v>1632</v>
      </c>
      <c r="B25" s="141"/>
      <c r="C25" s="141"/>
      <c r="D25" s="141"/>
      <c r="E25" s="141"/>
      <c r="F25" s="141"/>
      <c r="G25" s="141"/>
      <c r="H25" s="141"/>
      <c r="I25" s="141"/>
      <c r="J25" s="141"/>
      <c r="K25" s="142"/>
    </row>
    <row r="26" spans="1:11" x14ac:dyDescent="0.25">
      <c r="A26" s="133" t="s">
        <v>1630</v>
      </c>
      <c r="B26" s="134"/>
      <c r="C26" s="134"/>
      <c r="D26" s="134"/>
      <c r="E26" s="134"/>
      <c r="F26" s="134"/>
      <c r="G26" s="134"/>
      <c r="H26" s="134"/>
      <c r="I26" s="134"/>
      <c r="J26" s="134"/>
      <c r="K26" s="135"/>
    </row>
    <row r="27" spans="1:11" x14ac:dyDescent="0.25">
      <c r="A27" s="136" t="s">
        <v>1731</v>
      </c>
      <c r="B27" s="136"/>
      <c r="C27" s="136"/>
      <c r="D27" s="136"/>
      <c r="E27" s="136"/>
      <c r="F27" s="136"/>
      <c r="G27" s="136"/>
      <c r="H27" s="136"/>
      <c r="I27" s="136"/>
      <c r="J27" s="136"/>
      <c r="K27" s="137"/>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1727</v>
      </c>
      <c r="B1" s="125"/>
      <c r="C1" s="125"/>
      <c r="D1" s="125"/>
      <c r="E1" s="125"/>
      <c r="F1" s="125"/>
      <c r="G1" s="125"/>
      <c r="H1" s="125"/>
      <c r="I1" s="125"/>
      <c r="J1" s="125"/>
      <c r="K1" s="126"/>
    </row>
    <row r="2" spans="1:11" ht="13" x14ac:dyDescent="0.3">
      <c r="A2" s="130" t="s">
        <v>1579</v>
      </c>
      <c r="B2" s="131"/>
      <c r="C2" s="131"/>
      <c r="D2" s="131"/>
      <c r="E2" s="131"/>
      <c r="F2" s="131"/>
      <c r="G2" s="131"/>
      <c r="H2" s="131"/>
      <c r="I2" s="131"/>
      <c r="J2" s="131"/>
      <c r="K2" s="132"/>
    </row>
    <row r="3" spans="1:11" ht="13" x14ac:dyDescent="0.3">
      <c r="A3" s="130" t="s">
        <v>1743</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3" t="s">
        <v>12</v>
      </c>
      <c r="B6" s="33" t="s">
        <v>213</v>
      </c>
      <c r="C6" s="34">
        <v>332042</v>
      </c>
      <c r="D6" s="9" t="str">
        <f>IF($B6="N/A","N/A",IF(C6&gt;15,"No",IF(C6&lt;-15,"No","Yes")))</f>
        <v>N/A</v>
      </c>
      <c r="E6" s="34">
        <v>332775</v>
      </c>
      <c r="F6" s="9" t="str">
        <f>IF($B6="N/A","N/A",IF(E6&gt;15,"No",IF(E6&lt;-15,"No","Yes")))</f>
        <v>N/A</v>
      </c>
      <c r="G6" s="34">
        <v>337717</v>
      </c>
      <c r="H6" s="9" t="str">
        <f>IF($B6="N/A","N/A",IF(G6&gt;15,"No",IF(G6&lt;-15,"No","Yes")))</f>
        <v>N/A</v>
      </c>
      <c r="I6" s="10">
        <v>0.2208</v>
      </c>
      <c r="J6" s="10">
        <v>1.4850000000000001</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1744</v>
      </c>
      <c r="J8" s="10" t="s">
        <v>1744</v>
      </c>
      <c r="K8" s="9" t="str">
        <f t="shared" si="0"/>
        <v>N/A</v>
      </c>
    </row>
    <row r="9" spans="1:11" ht="25" x14ac:dyDescent="0.25">
      <c r="A9" s="73" t="s">
        <v>840</v>
      </c>
      <c r="B9" s="33" t="s">
        <v>236</v>
      </c>
      <c r="C9" s="35">
        <v>147.40280529</v>
      </c>
      <c r="D9" s="9" t="str">
        <f>IF($B9="N/A","N/A",IF(C9&gt;100,"No",IF(C9&lt;50,"No","Yes")))</f>
        <v>No</v>
      </c>
      <c r="E9" s="35">
        <v>151.83512381</v>
      </c>
      <c r="F9" s="9" t="str">
        <f>IF($B9="N/A","N/A",IF(E9&gt;100,"No",IF(E9&lt;50,"No","Yes")))</f>
        <v>No</v>
      </c>
      <c r="G9" s="35">
        <v>157.03925434000001</v>
      </c>
      <c r="H9" s="9" t="str">
        <f>IF($B9="N/A","N/A",IF(G9&gt;100,"No",IF(G9&lt;50,"No","Yes")))</f>
        <v>No</v>
      </c>
      <c r="I9" s="10">
        <v>3.0070000000000001</v>
      </c>
      <c r="J9" s="10">
        <v>3.427</v>
      </c>
      <c r="K9" s="9" t="str">
        <f t="shared" si="0"/>
        <v>Yes</v>
      </c>
    </row>
    <row r="10" spans="1:11" ht="25" x14ac:dyDescent="0.25">
      <c r="A10" s="73" t="s">
        <v>841</v>
      </c>
      <c r="B10" s="33" t="s">
        <v>213</v>
      </c>
      <c r="C10" s="35" t="s">
        <v>1744</v>
      </c>
      <c r="D10" s="9" t="str">
        <f>IF($B10="N/A","N/A",IF(C10&gt;15,"No",IF(C10&lt;-15,"No","Yes")))</f>
        <v>N/A</v>
      </c>
      <c r="E10" s="35" t="s">
        <v>1744</v>
      </c>
      <c r="F10" s="9" t="str">
        <f>IF($B10="N/A","N/A",IF(E10&gt;15,"No",IF(E10&lt;-15,"No","Yes")))</f>
        <v>N/A</v>
      </c>
      <c r="G10" s="35" t="s">
        <v>1744</v>
      </c>
      <c r="H10" s="9" t="str">
        <f>IF($B10="N/A","N/A",IF(G10&gt;15,"No",IF(G10&lt;-15,"No","Yes")))</f>
        <v>N/A</v>
      </c>
      <c r="I10" s="10" t="s">
        <v>1744</v>
      </c>
      <c r="J10" s="10" t="s">
        <v>1744</v>
      </c>
      <c r="K10" s="9" t="str">
        <f t="shared" si="0"/>
        <v>N/A</v>
      </c>
    </row>
    <row r="11" spans="1:11" ht="25" x14ac:dyDescent="0.25">
      <c r="A11" s="73" t="s">
        <v>842</v>
      </c>
      <c r="B11" s="33" t="s">
        <v>213</v>
      </c>
      <c r="C11" s="35" t="s">
        <v>1744</v>
      </c>
      <c r="D11" s="9" t="str">
        <f>IF($B11="N/A","N/A",IF(C11&gt;15,"No",IF(C11&lt;-15,"No","Yes")))</f>
        <v>N/A</v>
      </c>
      <c r="E11" s="35" t="s">
        <v>1744</v>
      </c>
      <c r="F11" s="9" t="str">
        <f>IF($B11="N/A","N/A",IF(E11&gt;15,"No",IF(E11&lt;-15,"No","Yes")))</f>
        <v>N/A</v>
      </c>
      <c r="G11" s="35" t="s">
        <v>1744</v>
      </c>
      <c r="H11" s="9" t="str">
        <f>IF($B11="N/A","N/A",IF(G11&gt;15,"No",IF(G11&lt;-15,"No","Yes")))</f>
        <v>N/A</v>
      </c>
      <c r="I11" s="10" t="s">
        <v>1744</v>
      </c>
      <c r="J11" s="10" t="s">
        <v>1744</v>
      </c>
      <c r="K11" s="9" t="str">
        <f t="shared" si="0"/>
        <v>N/A</v>
      </c>
    </row>
    <row r="12" spans="1:11" ht="25" x14ac:dyDescent="0.25">
      <c r="A12" s="73" t="s">
        <v>843</v>
      </c>
      <c r="B12" s="33" t="s">
        <v>213</v>
      </c>
      <c r="C12" s="35" t="s">
        <v>1744</v>
      </c>
      <c r="D12" s="9" t="str">
        <f>IF($B12="N/A","N/A",IF(C12&gt;15,"No",IF(C12&lt;-15,"No","Yes")))</f>
        <v>N/A</v>
      </c>
      <c r="E12" s="35" t="s">
        <v>1744</v>
      </c>
      <c r="F12" s="9" t="str">
        <f>IF($B12="N/A","N/A",IF(E12&gt;15,"No",IF(E12&lt;-15,"No","Yes")))</f>
        <v>N/A</v>
      </c>
      <c r="G12" s="35" t="s">
        <v>1744</v>
      </c>
      <c r="H12" s="9" t="str">
        <f>IF($B12="N/A","N/A",IF(G12&gt;15,"No",IF(G12&lt;-15,"No","Yes")))</f>
        <v>N/A</v>
      </c>
      <c r="I12" s="10" t="s">
        <v>1744</v>
      </c>
      <c r="J12" s="10" t="s">
        <v>1744</v>
      </c>
      <c r="K12" s="9" t="str">
        <f t="shared" si="0"/>
        <v>N/A</v>
      </c>
    </row>
    <row r="13" spans="1:11" x14ac:dyDescent="0.25">
      <c r="A13" s="73" t="s">
        <v>652</v>
      </c>
      <c r="B13" s="33" t="s">
        <v>237</v>
      </c>
      <c r="C13" s="8">
        <v>100</v>
      </c>
      <c r="D13" s="9" t="str">
        <f>IF($B13="N/A","N/A",IF(C13&gt;99,"No",IF(C13&lt;75,"No","Yes")))</f>
        <v>No</v>
      </c>
      <c r="E13" s="8">
        <v>100</v>
      </c>
      <c r="F13" s="9" t="str">
        <f>IF($B13="N/A","N/A",IF(E13&gt;99,"No",IF(E13&lt;75,"No","Yes")))</f>
        <v>No</v>
      </c>
      <c r="G13" s="8">
        <v>100</v>
      </c>
      <c r="H13" s="9" t="str">
        <f>IF($B13="N/A","N/A",IF(G13&gt;99,"No",IF(G13&lt;75,"No","Yes")))</f>
        <v>No</v>
      </c>
      <c r="I13" s="10">
        <v>0</v>
      </c>
      <c r="J13" s="10">
        <v>0</v>
      </c>
      <c r="K13" s="9" t="str">
        <f t="shared" ref="K13:K24" si="1">IF(J13="Div by 0", "N/A", IF(J13="N/A","N/A", IF(J13&gt;30, "No", IF(J13&lt;-30, "No", "Yes"))))</f>
        <v>Yes</v>
      </c>
    </row>
    <row r="14" spans="1:11" x14ac:dyDescent="0.25">
      <c r="A14" s="73" t="s">
        <v>493</v>
      </c>
      <c r="B14" s="33" t="s">
        <v>213</v>
      </c>
      <c r="C14" s="9">
        <v>98.874841134999997</v>
      </c>
      <c r="D14" s="9" t="str">
        <f>IF($B14="N/A","N/A",IF(C14&gt;15,"No",IF(C14&lt;-15,"No","Yes")))</f>
        <v>N/A</v>
      </c>
      <c r="E14" s="9">
        <v>98.675381263999995</v>
      </c>
      <c r="F14" s="9" t="str">
        <f>IF($B14="N/A","N/A",IF(E14&gt;15,"No",IF(E14&lt;-15,"No","Yes")))</f>
        <v>N/A</v>
      </c>
      <c r="G14" s="9">
        <v>98.335588673000004</v>
      </c>
      <c r="H14" s="9" t="str">
        <f>IF($B14="N/A","N/A",IF(G14&gt;15,"No",IF(G14&lt;-15,"No","Yes")))</f>
        <v>N/A</v>
      </c>
      <c r="I14" s="10">
        <v>-0.20200000000000001</v>
      </c>
      <c r="J14" s="10">
        <v>-0.34399999999999997</v>
      </c>
      <c r="K14" s="9" t="str">
        <f t="shared" si="1"/>
        <v>Yes</v>
      </c>
    </row>
    <row r="15" spans="1:11" x14ac:dyDescent="0.25">
      <c r="A15" s="73" t="s">
        <v>844</v>
      </c>
      <c r="B15" s="33" t="s">
        <v>213</v>
      </c>
      <c r="C15" s="34">
        <v>28.067519325999999</v>
      </c>
      <c r="D15" s="9" t="str">
        <f>IF($B15="N/A","N/A",IF(C15&gt;15,"No",IF(C15&lt;-15,"No","Yes")))</f>
        <v>N/A</v>
      </c>
      <c r="E15" s="10">
        <v>27.70359689</v>
      </c>
      <c r="F15" s="9" t="str">
        <f>IF($B15="N/A","N/A",IF(E15&gt;15,"No",IF(E15&lt;-15,"No","Yes")))</f>
        <v>N/A</v>
      </c>
      <c r="G15" s="10">
        <v>26.747572990999998</v>
      </c>
      <c r="H15" s="9" t="str">
        <f>IF($B15="N/A","N/A",IF(G15&gt;15,"No",IF(G15&lt;-15,"No","Yes")))</f>
        <v>N/A</v>
      </c>
      <c r="I15" s="10">
        <v>-1.3</v>
      </c>
      <c r="J15" s="10">
        <v>-3.45</v>
      </c>
      <c r="K15" s="9" t="str">
        <f t="shared" si="1"/>
        <v>Yes</v>
      </c>
    </row>
    <row r="16" spans="1:11" x14ac:dyDescent="0.25">
      <c r="A16" s="70" t="s">
        <v>653</v>
      </c>
      <c r="B16" s="49" t="s">
        <v>238</v>
      </c>
      <c r="C16" s="9">
        <v>0</v>
      </c>
      <c r="D16" s="9" t="str">
        <f>IF($B16="N/A","N/A",IF(C16&gt;20,"No",IF(C16&lt;=0,"No","Yes")))</f>
        <v>No</v>
      </c>
      <c r="E16" s="9">
        <v>0</v>
      </c>
      <c r="F16" s="9" t="str">
        <f>IF($B16="N/A","N/A",IF(E16&gt;20,"No",IF(E16&lt;=0,"No","Yes")))</f>
        <v>No</v>
      </c>
      <c r="G16" s="9">
        <v>0</v>
      </c>
      <c r="H16" s="9" t="str">
        <f>IF($B16="N/A","N/A",IF(G16&gt;20,"No",IF(G16&lt;=0,"No","Yes")))</f>
        <v>No</v>
      </c>
      <c r="I16" s="10" t="s">
        <v>1744</v>
      </c>
      <c r="J16" s="10" t="s">
        <v>1744</v>
      </c>
      <c r="K16" s="9" t="str">
        <f t="shared" si="1"/>
        <v>N/A</v>
      </c>
    </row>
    <row r="17" spans="1:11" x14ac:dyDescent="0.25">
      <c r="A17" s="70" t="s">
        <v>369</v>
      </c>
      <c r="B17" s="33" t="s">
        <v>213</v>
      </c>
      <c r="C17" s="9" t="s">
        <v>1744</v>
      </c>
      <c r="D17" s="9" t="str">
        <f>IF($B17="N/A","N/A",IF(C17&gt;15,"No",IF(C17&lt;-15,"No","Yes")))</f>
        <v>N/A</v>
      </c>
      <c r="E17" s="9" t="s">
        <v>1744</v>
      </c>
      <c r="F17" s="9" t="str">
        <f>IF($B17="N/A","N/A",IF(E17&gt;15,"No",IF(E17&lt;-15,"No","Yes")))</f>
        <v>N/A</v>
      </c>
      <c r="G17" s="9" t="s">
        <v>1744</v>
      </c>
      <c r="H17" s="9" t="str">
        <f>IF($B17="N/A","N/A",IF(G17&gt;15,"No",IF(G17&lt;-15,"No","Yes")))</f>
        <v>N/A</v>
      </c>
      <c r="I17" s="10" t="s">
        <v>1744</v>
      </c>
      <c r="J17" s="10" t="s">
        <v>1744</v>
      </c>
      <c r="K17" s="9" t="str">
        <f t="shared" si="1"/>
        <v>N/A</v>
      </c>
    </row>
    <row r="18" spans="1:11" x14ac:dyDescent="0.25">
      <c r="A18" s="70" t="s">
        <v>845</v>
      </c>
      <c r="B18" s="33" t="s">
        <v>213</v>
      </c>
      <c r="C18" s="10" t="s">
        <v>1744</v>
      </c>
      <c r="D18" s="9" t="str">
        <f>IF($B18="N/A","N/A",IF(C18&gt;15,"No",IF(C18&lt;-15,"No","Yes")))</f>
        <v>N/A</v>
      </c>
      <c r="E18" s="10" t="s">
        <v>1744</v>
      </c>
      <c r="F18" s="9" t="str">
        <f>IF($B18="N/A","N/A",IF(E18&gt;15,"No",IF(E18&lt;-15,"No","Yes")))</f>
        <v>N/A</v>
      </c>
      <c r="G18" s="10" t="s">
        <v>1744</v>
      </c>
      <c r="H18" s="9" t="str">
        <f>IF($B18="N/A","N/A",IF(G18&gt;15,"No",IF(G18&lt;-15,"No","Yes")))</f>
        <v>N/A</v>
      </c>
      <c r="I18" s="10" t="s">
        <v>1744</v>
      </c>
      <c r="J18" s="10" t="s">
        <v>1744</v>
      </c>
      <c r="K18" s="9" t="str">
        <f t="shared" si="1"/>
        <v>N/A</v>
      </c>
    </row>
    <row r="19" spans="1:11" x14ac:dyDescent="0.25">
      <c r="A19" s="73" t="s">
        <v>654</v>
      </c>
      <c r="B19" s="49" t="s">
        <v>239</v>
      </c>
      <c r="C19" s="9">
        <v>0</v>
      </c>
      <c r="D19" s="9" t="str">
        <f>IF($B19="N/A","N/A",IF(C19&gt;10,"No",IF(C19&lt;=0,"No","Yes")))</f>
        <v>No</v>
      </c>
      <c r="E19" s="9">
        <v>0</v>
      </c>
      <c r="F19" s="9" t="str">
        <f>IF($B19="N/A","N/A",IF(E19&gt;10,"No",IF(E19&lt;=0,"No","Yes")))</f>
        <v>No</v>
      </c>
      <c r="G19" s="9">
        <v>0</v>
      </c>
      <c r="H19" s="9" t="str">
        <f>IF($B19="N/A","N/A",IF(G19&gt;10,"No",IF(G19&lt;=0,"No","Yes")))</f>
        <v>No</v>
      </c>
      <c r="I19" s="10" t="s">
        <v>1744</v>
      </c>
      <c r="J19" s="10" t="s">
        <v>1744</v>
      </c>
      <c r="K19" s="9" t="str">
        <f t="shared" si="1"/>
        <v>N/A</v>
      </c>
    </row>
    <row r="20" spans="1:11" x14ac:dyDescent="0.25">
      <c r="A20" s="73" t="s">
        <v>129</v>
      </c>
      <c r="B20" s="33" t="s">
        <v>213</v>
      </c>
      <c r="C20" s="9" t="s">
        <v>1744</v>
      </c>
      <c r="D20" s="9" t="str">
        <f>IF($B20="N/A","N/A",IF(C20&gt;15,"No",IF(C20&lt;-15,"No","Yes")))</f>
        <v>N/A</v>
      </c>
      <c r="E20" s="9" t="s">
        <v>1744</v>
      </c>
      <c r="F20" s="9" t="str">
        <f>IF($B20="N/A","N/A",IF(E20&gt;15,"No",IF(E20&lt;-15,"No","Yes")))</f>
        <v>N/A</v>
      </c>
      <c r="G20" s="9" t="s">
        <v>1744</v>
      </c>
      <c r="H20" s="9" t="str">
        <f>IF($B20="N/A","N/A",IF(G20&gt;15,"No",IF(G20&lt;-15,"No","Yes")))</f>
        <v>N/A</v>
      </c>
      <c r="I20" s="10" t="s">
        <v>1744</v>
      </c>
      <c r="J20" s="10" t="s">
        <v>1744</v>
      </c>
      <c r="K20" s="9" t="str">
        <f t="shared" si="1"/>
        <v>N/A</v>
      </c>
    </row>
    <row r="21" spans="1:11" x14ac:dyDescent="0.25">
      <c r="A21" s="73" t="s">
        <v>846</v>
      </c>
      <c r="B21" s="33" t="s">
        <v>213</v>
      </c>
      <c r="C21" s="10" t="s">
        <v>1744</v>
      </c>
      <c r="D21" s="9" t="str">
        <f>IF($B21="N/A","N/A",IF(C21&gt;15,"No",IF(C21&lt;-15,"No","Yes")))</f>
        <v>N/A</v>
      </c>
      <c r="E21" s="10" t="s">
        <v>1744</v>
      </c>
      <c r="F21" s="9" t="str">
        <f>IF($B21="N/A","N/A",IF(E21&gt;15,"No",IF(E21&lt;-15,"No","Yes")))</f>
        <v>N/A</v>
      </c>
      <c r="G21" s="10" t="s">
        <v>1744</v>
      </c>
      <c r="H21" s="9" t="str">
        <f>IF($B21="N/A","N/A",IF(G21&gt;15,"No",IF(G21&lt;-15,"No","Yes")))</f>
        <v>N/A</v>
      </c>
      <c r="I21" s="10" t="s">
        <v>1744</v>
      </c>
      <c r="J21" s="10" t="s">
        <v>1744</v>
      </c>
      <c r="K21" s="9" t="str">
        <f t="shared" si="1"/>
        <v>N/A</v>
      </c>
    </row>
    <row r="22" spans="1:11" x14ac:dyDescent="0.25">
      <c r="A22" s="73" t="s">
        <v>1696</v>
      </c>
      <c r="B22" s="49" t="s">
        <v>224</v>
      </c>
      <c r="C22" s="9">
        <v>0</v>
      </c>
      <c r="D22" s="9" t="str">
        <f>IF($B22="N/A","N/A",IF(C22&gt;5,"No",IF(C22&lt;=0,"No","Yes")))</f>
        <v>No</v>
      </c>
      <c r="E22" s="9">
        <v>0</v>
      </c>
      <c r="F22" s="9" t="str">
        <f>IF($B22="N/A","N/A",IF(E22&gt;5,"No",IF(E22&lt;=0,"No","Yes")))</f>
        <v>No</v>
      </c>
      <c r="G22" s="9">
        <v>0</v>
      </c>
      <c r="H22" s="9" t="str">
        <f>IF($B22="N/A","N/A",IF(G22&gt;5,"No",IF(G22&lt;=0,"No","Yes")))</f>
        <v>No</v>
      </c>
      <c r="I22" s="10" t="s">
        <v>1744</v>
      </c>
      <c r="J22" s="10" t="s">
        <v>1744</v>
      </c>
      <c r="K22" s="9" t="str">
        <f t="shared" si="1"/>
        <v>N/A</v>
      </c>
    </row>
    <row r="23" spans="1:11" x14ac:dyDescent="0.25">
      <c r="A23" s="73" t="s">
        <v>130</v>
      </c>
      <c r="B23" s="33" t="s">
        <v>213</v>
      </c>
      <c r="C23" s="9" t="s">
        <v>1744</v>
      </c>
      <c r="D23" s="9" t="str">
        <f>IF($B23="N/A","N/A",IF(C23&gt;15,"No",IF(C23&lt;-15,"No","Yes")))</f>
        <v>N/A</v>
      </c>
      <c r="E23" s="9" t="s">
        <v>1744</v>
      </c>
      <c r="F23" s="9" t="str">
        <f>IF($B23="N/A","N/A",IF(E23&gt;15,"No",IF(E23&lt;-15,"No","Yes")))</f>
        <v>N/A</v>
      </c>
      <c r="G23" s="9" t="s">
        <v>1744</v>
      </c>
      <c r="H23" s="9" t="str">
        <f>IF($B23="N/A","N/A",IF(G23&gt;15,"No",IF(G23&lt;-15,"No","Yes")))</f>
        <v>N/A</v>
      </c>
      <c r="I23" s="10" t="s">
        <v>1744</v>
      </c>
      <c r="J23" s="10" t="s">
        <v>1744</v>
      </c>
      <c r="K23" s="9" t="str">
        <f t="shared" si="1"/>
        <v>N/A</v>
      </c>
    </row>
    <row r="24" spans="1:11" x14ac:dyDescent="0.25">
      <c r="A24" s="73" t="s">
        <v>847</v>
      </c>
      <c r="B24" s="33" t="s">
        <v>213</v>
      </c>
      <c r="C24" s="10" t="s">
        <v>1744</v>
      </c>
      <c r="D24" s="9" t="str">
        <f>IF($B24="N/A","N/A",IF(C24&gt;15,"No",IF(C24&lt;-15,"No","Yes")))</f>
        <v>N/A</v>
      </c>
      <c r="E24" s="10" t="s">
        <v>1744</v>
      </c>
      <c r="F24" s="9" t="str">
        <f>IF($B24="N/A","N/A",IF(E24&gt;15,"No",IF(E24&lt;-15,"No","Yes")))</f>
        <v>N/A</v>
      </c>
      <c r="G24" s="10" t="s">
        <v>1744</v>
      </c>
      <c r="H24" s="9" t="str">
        <f>IF($B24="N/A","N/A",IF(G24&gt;15,"No",IF(G24&lt;-15,"No","Yes")))</f>
        <v>N/A</v>
      </c>
      <c r="I24" s="10" t="s">
        <v>1744</v>
      </c>
      <c r="J24" s="10" t="s">
        <v>1744</v>
      </c>
      <c r="K24" s="9" t="str">
        <f t="shared" si="1"/>
        <v>N/A</v>
      </c>
    </row>
    <row r="25" spans="1:11" x14ac:dyDescent="0.25">
      <c r="A25" s="73" t="s">
        <v>15</v>
      </c>
      <c r="B25" s="33" t="s">
        <v>240</v>
      </c>
      <c r="C25" s="9">
        <v>0.64931544799999996</v>
      </c>
      <c r="D25" s="9" t="str">
        <f>IF($B25="N/A","N/A",IF(C25&gt;20,"No",IF(C25&lt;1,"No","Yes")))</f>
        <v>No</v>
      </c>
      <c r="E25" s="9">
        <v>0.77950567199999998</v>
      </c>
      <c r="F25" s="9" t="str">
        <f>IF($B25="N/A","N/A",IF(E25&gt;20,"No",IF(E25&lt;1,"No","Yes")))</f>
        <v>No</v>
      </c>
      <c r="G25" s="9">
        <v>0.67571368929999998</v>
      </c>
      <c r="H25" s="9" t="str">
        <f>IF($B25="N/A","N/A",IF(G25&gt;20,"No",IF(G25&lt;1,"No","Yes")))</f>
        <v>No</v>
      </c>
      <c r="I25" s="10">
        <v>20.05</v>
      </c>
      <c r="J25" s="10">
        <v>-13.3</v>
      </c>
      <c r="K25" s="9" t="str">
        <f t="shared" ref="K25:K34" si="2">IF(J25="Div by 0", "N/A", IF(J25="N/A","N/A", IF(J25&gt;30, "No", IF(J25&lt;-30, "No", "Yes"))))</f>
        <v>Yes</v>
      </c>
    </row>
    <row r="26" spans="1:11" x14ac:dyDescent="0.25">
      <c r="A26" s="73" t="s">
        <v>159</v>
      </c>
      <c r="B26" s="33" t="s">
        <v>214</v>
      </c>
      <c r="C26" s="9">
        <v>99.996084832999998</v>
      </c>
      <c r="D26" s="9" t="str">
        <f>IF($B26="N/A","N/A",IF(C26&gt;100,"No",IF(C26&lt;95,"No","Yes")))</f>
        <v>Yes</v>
      </c>
      <c r="E26" s="9">
        <v>100</v>
      </c>
      <c r="F26" s="9" t="str">
        <f>IF($B26="N/A","N/A",IF(E26&gt;100,"No",IF(E26&lt;95,"No","Yes")))</f>
        <v>Yes</v>
      </c>
      <c r="G26" s="9">
        <v>100</v>
      </c>
      <c r="H26" s="9" t="str">
        <f>IF($B26="N/A","N/A",IF(G26&gt;100,"No",IF(G26&lt;95,"No","Yes")))</f>
        <v>Yes</v>
      </c>
      <c r="I26" s="10">
        <v>3.8999999999999998E-3</v>
      </c>
      <c r="J26" s="10">
        <v>0</v>
      </c>
      <c r="K26" s="9" t="str">
        <f t="shared" si="2"/>
        <v>Yes</v>
      </c>
    </row>
    <row r="27" spans="1:11" x14ac:dyDescent="0.25">
      <c r="A27" s="73" t="s">
        <v>32</v>
      </c>
      <c r="B27" s="33"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3" t="s">
        <v>848</v>
      </c>
      <c r="B28" s="33" t="s">
        <v>226</v>
      </c>
      <c r="C28" s="9">
        <v>9.7797868944000008</v>
      </c>
      <c r="D28" s="9" t="str">
        <f>IF($B28="N/A","N/A",IF(C28&gt;30,"No",IF(C28&lt;5,"No","Yes")))</f>
        <v>Yes</v>
      </c>
      <c r="E28" s="9">
        <v>9.3438509503000002</v>
      </c>
      <c r="F28" s="9" t="str">
        <f>IF($B28="N/A","N/A",IF(E28&gt;30,"No",IF(E28&lt;5,"No","Yes")))</f>
        <v>Yes</v>
      </c>
      <c r="G28" s="9">
        <v>8.9989547461000008</v>
      </c>
      <c r="H28" s="9" t="str">
        <f>IF($B28="N/A","N/A",IF(G28&gt;30,"No",IF(G28&lt;5,"No","Yes")))</f>
        <v>Yes</v>
      </c>
      <c r="I28" s="10">
        <v>-4.46</v>
      </c>
      <c r="J28" s="10">
        <v>-3.69</v>
      </c>
      <c r="K28" s="9" t="str">
        <f t="shared" si="2"/>
        <v>Yes</v>
      </c>
    </row>
    <row r="29" spans="1:11" x14ac:dyDescent="0.25">
      <c r="A29" s="73" t="s">
        <v>849</v>
      </c>
      <c r="B29" s="33" t="s">
        <v>227</v>
      </c>
      <c r="C29" s="9">
        <v>48.768529282000003</v>
      </c>
      <c r="D29" s="9" t="str">
        <f>IF($B29="N/A","N/A",IF(C29&gt;75,"No",IF(C29&lt;15,"No","Yes")))</f>
        <v>Yes</v>
      </c>
      <c r="E29" s="9">
        <v>47.988280369999998</v>
      </c>
      <c r="F29" s="9" t="str">
        <f>IF($B29="N/A","N/A",IF(E29&gt;75,"No",IF(E29&lt;15,"No","Yes")))</f>
        <v>Yes</v>
      </c>
      <c r="G29" s="9">
        <v>46.816713401999998</v>
      </c>
      <c r="H29" s="9" t="str">
        <f>IF($B29="N/A","N/A",IF(G29&gt;75,"No",IF(G29&lt;15,"No","Yes")))</f>
        <v>Yes</v>
      </c>
      <c r="I29" s="10">
        <v>-1.6</v>
      </c>
      <c r="J29" s="10">
        <v>-2.44</v>
      </c>
      <c r="K29" s="9" t="str">
        <f t="shared" si="2"/>
        <v>Yes</v>
      </c>
    </row>
    <row r="30" spans="1:11" x14ac:dyDescent="0.25">
      <c r="A30" s="73" t="s">
        <v>850</v>
      </c>
      <c r="B30" s="33" t="s">
        <v>228</v>
      </c>
      <c r="C30" s="9">
        <v>41.451683823000003</v>
      </c>
      <c r="D30" s="9" t="str">
        <f>IF($B30="N/A","N/A",IF(C30&gt;70,"No",IF(C30&lt;25,"No","Yes")))</f>
        <v>Yes</v>
      </c>
      <c r="E30" s="9">
        <v>42.667868679999998</v>
      </c>
      <c r="F30" s="9" t="str">
        <f>IF($B30="N/A","N/A",IF(E30&gt;70,"No",IF(E30&lt;25,"No","Yes")))</f>
        <v>Yes</v>
      </c>
      <c r="G30" s="9">
        <v>44.184331852</v>
      </c>
      <c r="H30" s="9" t="str">
        <f>IF($B30="N/A","N/A",IF(G30&gt;70,"No",IF(G30&lt;25,"No","Yes")))</f>
        <v>Yes</v>
      </c>
      <c r="I30" s="10">
        <v>2.9340000000000002</v>
      </c>
      <c r="J30" s="10">
        <v>3.5539999999999998</v>
      </c>
      <c r="K30" s="9" t="str">
        <f t="shared" si="2"/>
        <v>Yes</v>
      </c>
    </row>
    <row r="31" spans="1:11" x14ac:dyDescent="0.25">
      <c r="A31" s="73" t="s">
        <v>160</v>
      </c>
      <c r="B31" s="33" t="s">
        <v>214</v>
      </c>
      <c r="C31" s="9">
        <v>99.954523824999995</v>
      </c>
      <c r="D31" s="9" t="str">
        <f>IF($B31="N/A","N/A",IF(C31&gt;100,"No",IF(C31&lt;95,"No","Yes")))</f>
        <v>Yes</v>
      </c>
      <c r="E31" s="9">
        <v>99.938096310999995</v>
      </c>
      <c r="F31" s="9" t="str">
        <f>IF($B31="N/A","N/A",IF(E31&gt;100,"No",IF(E31&lt;95,"No","Yes")))</f>
        <v>Yes</v>
      </c>
      <c r="G31" s="9">
        <v>99.974238786000001</v>
      </c>
      <c r="H31" s="9" t="str">
        <f>IF($B31="N/A","N/A",IF(G31&gt;100,"No",IF(G31&lt;95,"No","Yes")))</f>
        <v>Yes</v>
      </c>
      <c r="I31" s="10">
        <v>-1.6E-2</v>
      </c>
      <c r="J31" s="10">
        <v>3.6200000000000003E-2</v>
      </c>
      <c r="K31" s="9" t="str">
        <f t="shared" si="2"/>
        <v>Yes</v>
      </c>
    </row>
    <row r="32" spans="1:11" x14ac:dyDescent="0.25">
      <c r="A32" s="27" t="s">
        <v>372</v>
      </c>
      <c r="B32" s="33" t="s">
        <v>241</v>
      </c>
      <c r="C32" s="9">
        <v>1.0983550274</v>
      </c>
      <c r="D32" s="9" t="str">
        <f>IF($B32="N/A","N/A",IF(C32&gt;5,"No",IF(C32&lt;1,"No","Yes")))</f>
        <v>Yes</v>
      </c>
      <c r="E32" s="9">
        <v>1.1698595146999999</v>
      </c>
      <c r="F32" s="9" t="str">
        <f>IF($B32="N/A","N/A",IF(E32&gt;5,"No",IF(E32&lt;1,"No","Yes")))</f>
        <v>Yes</v>
      </c>
      <c r="G32" s="9">
        <v>1.1249063564999999</v>
      </c>
      <c r="H32" s="9" t="str">
        <f>IF($B32="N/A","N/A",IF(G32&gt;5,"No",IF(G32&lt;1,"No","Yes")))</f>
        <v>Yes</v>
      </c>
      <c r="I32" s="10">
        <v>6.51</v>
      </c>
      <c r="J32" s="10">
        <v>-3.84</v>
      </c>
      <c r="K32" s="9" t="str">
        <f t="shared" si="2"/>
        <v>Yes</v>
      </c>
    </row>
    <row r="33" spans="1:11" x14ac:dyDescent="0.25">
      <c r="A33" s="27" t="s">
        <v>374</v>
      </c>
      <c r="B33" s="33" t="s">
        <v>242</v>
      </c>
      <c r="C33" s="9">
        <v>93.717059890000002</v>
      </c>
      <c r="D33" s="9" t="str">
        <f>IF($B33="N/A","N/A",IF(C33&gt;98,"No",IF(C33&lt;8,"No","Yes")))</f>
        <v>Yes</v>
      </c>
      <c r="E33" s="9">
        <v>94.199684470999998</v>
      </c>
      <c r="F33" s="9" t="str">
        <f>IF($B33="N/A","N/A",IF(E33&gt;98,"No",IF(E33&lt;8,"No","Yes")))</f>
        <v>Yes</v>
      </c>
      <c r="G33" s="9">
        <v>94.395899525000004</v>
      </c>
      <c r="H33" s="9" t="str">
        <f>IF($B33="N/A","N/A",IF(G33&gt;98,"No",IF(G33&lt;8,"No","Yes")))</f>
        <v>Yes</v>
      </c>
      <c r="I33" s="10">
        <v>0.51500000000000001</v>
      </c>
      <c r="J33" s="10">
        <v>0.20830000000000001</v>
      </c>
      <c r="K33" s="9" t="str">
        <f t="shared" si="2"/>
        <v>Yes</v>
      </c>
    </row>
    <row r="34" spans="1:11" x14ac:dyDescent="0.25">
      <c r="A34" s="27" t="s">
        <v>375</v>
      </c>
      <c r="B34" s="49" t="s">
        <v>224</v>
      </c>
      <c r="C34" s="9">
        <v>0.70744062500000005</v>
      </c>
      <c r="D34" s="9" t="str">
        <f>IF($B34="N/A","N/A",IF(C34&gt;5,"No",IF(C34&lt;=0,"No","Yes")))</f>
        <v>Yes</v>
      </c>
      <c r="E34" s="9">
        <v>0.66982195180000004</v>
      </c>
      <c r="F34" s="9" t="str">
        <f>IF($B34="N/A","N/A",IF(E34&gt;5,"No",IF(E34&lt;=0,"No","Yes")))</f>
        <v>Yes</v>
      </c>
      <c r="G34" s="9">
        <v>0.67127210059999998</v>
      </c>
      <c r="H34" s="9" t="str">
        <f>IF($B34="N/A","N/A",IF(G34&gt;5,"No",IF(G34&lt;=0,"No","Yes")))</f>
        <v>Yes</v>
      </c>
      <c r="I34" s="10">
        <v>-5.32</v>
      </c>
      <c r="J34" s="10">
        <v>0.2165</v>
      </c>
      <c r="K34" s="9" t="str">
        <f t="shared" si="2"/>
        <v>Yes</v>
      </c>
    </row>
    <row r="35" spans="1:11" ht="12" customHeight="1" x14ac:dyDescent="0.25">
      <c r="A35" s="140" t="s">
        <v>1632</v>
      </c>
      <c r="B35" s="141"/>
      <c r="C35" s="141"/>
      <c r="D35" s="141"/>
      <c r="E35" s="141"/>
      <c r="F35" s="141"/>
      <c r="G35" s="141"/>
      <c r="H35" s="141"/>
      <c r="I35" s="141"/>
      <c r="J35" s="141"/>
      <c r="K35" s="142"/>
    </row>
    <row r="36" spans="1:11" x14ac:dyDescent="0.25">
      <c r="A36" s="133" t="s">
        <v>1630</v>
      </c>
      <c r="B36" s="134"/>
      <c r="C36" s="134"/>
      <c r="D36" s="134"/>
      <c r="E36" s="134"/>
      <c r="F36" s="134"/>
      <c r="G36" s="134"/>
      <c r="H36" s="134"/>
      <c r="I36" s="134"/>
      <c r="J36" s="134"/>
      <c r="K36" s="135"/>
    </row>
    <row r="37" spans="1:11" x14ac:dyDescent="0.25">
      <c r="A37" s="136" t="s">
        <v>1731</v>
      </c>
      <c r="B37" s="136"/>
      <c r="C37" s="136"/>
      <c r="D37" s="136"/>
      <c r="E37" s="136"/>
      <c r="F37" s="136"/>
      <c r="G37" s="136"/>
      <c r="H37" s="136"/>
      <c r="I37" s="136"/>
      <c r="J37" s="136"/>
      <c r="K37" s="137"/>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11" sqref="A11"/>
      <selection pane="topRight" activeCell="A11" sqref="A11"/>
      <selection pane="bottomLeft" activeCell="A11" sqref="A11"/>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4" t="s">
        <v>1727</v>
      </c>
      <c r="B1" s="125"/>
      <c r="C1" s="125"/>
      <c r="D1" s="125"/>
      <c r="E1" s="125"/>
      <c r="F1" s="125"/>
      <c r="G1" s="125"/>
      <c r="H1" s="125"/>
      <c r="I1" s="125"/>
      <c r="J1" s="125"/>
      <c r="K1" s="126"/>
    </row>
    <row r="2" spans="1:11" ht="13" x14ac:dyDescent="0.3">
      <c r="A2" s="130" t="s">
        <v>1580</v>
      </c>
      <c r="B2" s="131"/>
      <c r="C2" s="131"/>
      <c r="D2" s="131"/>
      <c r="E2" s="131"/>
      <c r="F2" s="131"/>
      <c r="G2" s="131"/>
      <c r="H2" s="131"/>
      <c r="I2" s="131"/>
      <c r="J2" s="131"/>
      <c r="K2" s="132"/>
    </row>
    <row r="3" spans="1:11" ht="13" x14ac:dyDescent="0.3">
      <c r="A3" s="130" t="s">
        <v>1743</v>
      </c>
      <c r="B3" s="138"/>
      <c r="C3" s="138"/>
      <c r="D3" s="138"/>
      <c r="E3" s="138"/>
      <c r="F3" s="138"/>
      <c r="G3" s="138"/>
      <c r="H3" s="138"/>
      <c r="I3" s="138"/>
      <c r="J3" s="138"/>
      <c r="K3" s="139"/>
    </row>
    <row r="4" spans="1:11" ht="13" x14ac:dyDescent="0.3">
      <c r="A4" s="127" t="s">
        <v>648</v>
      </c>
      <c r="B4" s="128"/>
      <c r="C4" s="128"/>
      <c r="D4" s="128"/>
      <c r="E4" s="128"/>
      <c r="F4" s="128"/>
      <c r="G4" s="128"/>
      <c r="H4" s="128"/>
      <c r="I4" s="128"/>
      <c r="J4" s="128"/>
      <c r="K4" s="129"/>
    </row>
    <row r="5" spans="1:11" ht="52" x14ac:dyDescent="0.3">
      <c r="A5" s="21" t="s">
        <v>11</v>
      </c>
      <c r="B5" s="22" t="s">
        <v>212</v>
      </c>
      <c r="C5" s="22" t="s">
        <v>649</v>
      </c>
      <c r="D5" s="22" t="s">
        <v>1723</v>
      </c>
      <c r="E5" s="22" t="s">
        <v>1693</v>
      </c>
      <c r="F5" s="22" t="s">
        <v>1720</v>
      </c>
      <c r="G5" s="22" t="s">
        <v>1717</v>
      </c>
      <c r="H5" s="22" t="s">
        <v>1718</v>
      </c>
      <c r="I5" s="23" t="s">
        <v>1724</v>
      </c>
      <c r="J5" s="23" t="s">
        <v>1721</v>
      </c>
      <c r="K5" s="22" t="s">
        <v>650</v>
      </c>
    </row>
    <row r="6" spans="1:11" x14ac:dyDescent="0.25">
      <c r="A6" s="73" t="s">
        <v>12</v>
      </c>
      <c r="B6" s="33" t="s">
        <v>213</v>
      </c>
      <c r="C6" s="34">
        <v>18575</v>
      </c>
      <c r="D6" s="9" t="str">
        <f>IF($B6="N/A","N/A",IF(C6&gt;15,"No",IF(C6&lt;-15,"No","Yes")))</f>
        <v>N/A</v>
      </c>
      <c r="E6" s="34">
        <v>25573</v>
      </c>
      <c r="F6" s="9" t="str">
        <f>IF($B6="N/A","N/A",IF(E6&gt;15,"No",IF(E6&lt;-15,"No","Yes")))</f>
        <v>N/A</v>
      </c>
      <c r="G6" s="34">
        <v>23790</v>
      </c>
      <c r="H6" s="9" t="str">
        <f>IF($B6="N/A","N/A",IF(G6&gt;15,"No",IF(G6&lt;-15,"No","Yes")))</f>
        <v>N/A</v>
      </c>
      <c r="I6" s="10">
        <v>37.67</v>
      </c>
      <c r="J6" s="10">
        <v>-6.97</v>
      </c>
      <c r="K6" s="9" t="str">
        <f t="shared" ref="K6:K2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1744</v>
      </c>
      <c r="J8" s="10" t="s">
        <v>1744</v>
      </c>
      <c r="K8" s="9" t="str">
        <f t="shared" si="0"/>
        <v>N/A</v>
      </c>
    </row>
    <row r="9" spans="1:11" x14ac:dyDescent="0.25">
      <c r="A9" s="73" t="s">
        <v>851</v>
      </c>
      <c r="B9" s="33" t="s">
        <v>213</v>
      </c>
      <c r="C9" s="35">
        <v>2071.9245759999999</v>
      </c>
      <c r="D9" s="9" t="str">
        <f>IF($B9="N/A","N/A",IF(C9&gt;15,"No",IF(C9&lt;-15,"No","Yes")))</f>
        <v>N/A</v>
      </c>
      <c r="E9" s="35">
        <v>1701.4777695</v>
      </c>
      <c r="F9" s="9" t="str">
        <f>IF($B9="N/A","N/A",IF(E9&gt;15,"No",IF(E9&lt;-15,"No","Yes")))</f>
        <v>N/A</v>
      </c>
      <c r="G9" s="35">
        <v>1786.0234551999999</v>
      </c>
      <c r="H9" s="9" t="str">
        <f>IF($B9="N/A","N/A",IF(G9&gt;15,"No",IF(G9&lt;-15,"No","Yes")))</f>
        <v>N/A</v>
      </c>
      <c r="I9" s="10">
        <v>-17.899999999999999</v>
      </c>
      <c r="J9" s="10">
        <v>4.9690000000000003</v>
      </c>
      <c r="K9" s="9" t="str">
        <f t="shared" si="0"/>
        <v>Yes</v>
      </c>
    </row>
    <row r="10" spans="1:11" x14ac:dyDescent="0.25">
      <c r="A10" s="73" t="s">
        <v>652</v>
      </c>
      <c r="B10" s="33" t="s">
        <v>237</v>
      </c>
      <c r="C10" s="8">
        <v>100</v>
      </c>
      <c r="D10" s="9" t="str">
        <f>IF($B10="N/A","N/A",IF(C10&gt;99,"No",IF(C10&lt;75,"No","Yes")))</f>
        <v>No</v>
      </c>
      <c r="E10" s="8">
        <v>100</v>
      </c>
      <c r="F10" s="9" t="str">
        <f>IF($B10="N/A","N/A",IF(E10&gt;99,"No",IF(E10&lt;75,"No","Yes")))</f>
        <v>No</v>
      </c>
      <c r="G10" s="8">
        <v>100</v>
      </c>
      <c r="H10" s="9" t="str">
        <f>IF($B10="N/A","N/A",IF(G10&gt;99,"No",IF(G10&lt;75,"No","Yes")))</f>
        <v>No</v>
      </c>
      <c r="I10" s="10">
        <v>0</v>
      </c>
      <c r="J10" s="10">
        <v>0</v>
      </c>
      <c r="K10" s="9" t="str">
        <f t="shared" si="0"/>
        <v>Yes</v>
      </c>
    </row>
    <row r="11" spans="1:11" x14ac:dyDescent="0.25">
      <c r="A11" s="70" t="s">
        <v>653</v>
      </c>
      <c r="B11" s="49" t="s">
        <v>238</v>
      </c>
      <c r="C11" s="9">
        <v>0</v>
      </c>
      <c r="D11" s="9" t="str">
        <f>IF($B11="N/A","N/A",IF(C11&gt;20,"No",IF(C11&lt;=0,"No","Yes")))</f>
        <v>No</v>
      </c>
      <c r="E11" s="9">
        <v>0</v>
      </c>
      <c r="F11" s="9" t="str">
        <f>IF($B11="N/A","N/A",IF(E11&gt;20,"No",IF(E11&lt;=0,"No","Yes")))</f>
        <v>No</v>
      </c>
      <c r="G11" s="9">
        <v>0</v>
      </c>
      <c r="H11" s="9" t="str">
        <f>IF($B11="N/A","N/A",IF(G11&gt;20,"No",IF(G11&lt;=0,"No","Yes")))</f>
        <v>No</v>
      </c>
      <c r="I11" s="10" t="s">
        <v>1744</v>
      </c>
      <c r="J11" s="10" t="s">
        <v>1744</v>
      </c>
      <c r="K11" s="9" t="str">
        <f t="shared" si="0"/>
        <v>N/A</v>
      </c>
    </row>
    <row r="12" spans="1:11" x14ac:dyDescent="0.25">
      <c r="A12" s="73" t="s">
        <v>654</v>
      </c>
      <c r="B12" s="49" t="s">
        <v>239</v>
      </c>
      <c r="C12" s="9">
        <v>0</v>
      </c>
      <c r="D12" s="9" t="str">
        <f>IF($B12="N/A","N/A",IF(C12&gt;10,"No",IF(C12&lt;=0,"No","Yes")))</f>
        <v>No</v>
      </c>
      <c r="E12" s="9">
        <v>0</v>
      </c>
      <c r="F12" s="9" t="str">
        <f>IF($B12="N/A","N/A",IF(E12&gt;10,"No",IF(E12&lt;=0,"No","Yes")))</f>
        <v>No</v>
      </c>
      <c r="G12" s="9">
        <v>0</v>
      </c>
      <c r="H12" s="9" t="str">
        <f>IF($B12="N/A","N/A",IF(G12&gt;10,"No",IF(G12&lt;=0,"No","Yes")))</f>
        <v>No</v>
      </c>
      <c r="I12" s="10" t="s">
        <v>1744</v>
      </c>
      <c r="J12" s="10" t="s">
        <v>1744</v>
      </c>
      <c r="K12" s="9" t="str">
        <f t="shared" si="0"/>
        <v>N/A</v>
      </c>
    </row>
    <row r="13" spans="1:11" x14ac:dyDescent="0.25">
      <c r="A13" s="73" t="s">
        <v>655</v>
      </c>
      <c r="B13" s="49" t="s">
        <v>224</v>
      </c>
      <c r="C13" s="9">
        <v>0</v>
      </c>
      <c r="D13" s="9" t="str">
        <f>IF($B13="N/A","N/A",IF(C13&gt;5,"No",IF(C13&lt;=0,"No","Yes")))</f>
        <v>No</v>
      </c>
      <c r="E13" s="9">
        <v>0</v>
      </c>
      <c r="F13" s="9" t="str">
        <f>IF($B13="N/A","N/A",IF(E13&gt;5,"No",IF(E13&lt;=0,"No","Yes")))</f>
        <v>No</v>
      </c>
      <c r="G13" s="9">
        <v>0</v>
      </c>
      <c r="H13" s="9" t="str">
        <f>IF($B13="N/A","N/A",IF(G13&gt;5,"No",IF(G13&lt;=0,"No","Yes")))</f>
        <v>No</v>
      </c>
      <c r="I13" s="10" t="s">
        <v>1744</v>
      </c>
      <c r="J13" s="10" t="s">
        <v>1744</v>
      </c>
      <c r="K13" s="9" t="str">
        <f t="shared" si="0"/>
        <v>N/A</v>
      </c>
    </row>
    <row r="14" spans="1:11" x14ac:dyDescent="0.25">
      <c r="A14" s="73" t="s">
        <v>159</v>
      </c>
      <c r="B14" s="33"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5">
      <c r="A15" s="73" t="s">
        <v>32</v>
      </c>
      <c r="B15" s="33"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3" t="s">
        <v>848</v>
      </c>
      <c r="B16" s="33" t="s">
        <v>226</v>
      </c>
      <c r="C16" s="9">
        <v>9.6527590847999996</v>
      </c>
      <c r="D16" s="9" t="str">
        <f>IF($B16="N/A","N/A",IF(C16&gt;30,"No",IF(C16&lt;5,"No","Yes")))</f>
        <v>Yes</v>
      </c>
      <c r="E16" s="9">
        <v>8.5207054314999997</v>
      </c>
      <c r="F16" s="9" t="str">
        <f>IF($B16="N/A","N/A",IF(E16&gt;30,"No",IF(E16&lt;5,"No","Yes")))</f>
        <v>Yes</v>
      </c>
      <c r="G16" s="9">
        <v>8.4825556957000003</v>
      </c>
      <c r="H16" s="9" t="str">
        <f>IF($B16="N/A","N/A",IF(G16&gt;30,"No",IF(G16&lt;5,"No","Yes")))</f>
        <v>Yes</v>
      </c>
      <c r="I16" s="10">
        <v>-11.7</v>
      </c>
      <c r="J16" s="10">
        <v>-0.44800000000000001</v>
      </c>
      <c r="K16" s="9" t="str">
        <f t="shared" si="0"/>
        <v>Yes</v>
      </c>
    </row>
    <row r="17" spans="1:11" x14ac:dyDescent="0.25">
      <c r="A17" s="73" t="s">
        <v>849</v>
      </c>
      <c r="B17" s="33" t="s">
        <v>227</v>
      </c>
      <c r="C17" s="9">
        <v>41.232839837999997</v>
      </c>
      <c r="D17" s="9" t="str">
        <f>IF($B17="N/A","N/A",IF(C17&gt;75,"No",IF(C17&lt;15,"No","Yes")))</f>
        <v>Yes</v>
      </c>
      <c r="E17" s="9">
        <v>39.291440191</v>
      </c>
      <c r="F17" s="9" t="str">
        <f>IF($B17="N/A","N/A",IF(E17&gt;75,"No",IF(E17&lt;15,"No","Yes")))</f>
        <v>Yes</v>
      </c>
      <c r="G17" s="9">
        <v>37.028163094</v>
      </c>
      <c r="H17" s="9" t="str">
        <f>IF($B17="N/A","N/A",IF(G17&gt;75,"No",IF(G17&lt;15,"No","Yes")))</f>
        <v>Yes</v>
      </c>
      <c r="I17" s="10">
        <v>-4.71</v>
      </c>
      <c r="J17" s="10">
        <v>-5.76</v>
      </c>
      <c r="K17" s="9" t="str">
        <f t="shared" si="0"/>
        <v>Yes</v>
      </c>
    </row>
    <row r="18" spans="1:11" x14ac:dyDescent="0.25">
      <c r="A18" s="73" t="s">
        <v>850</v>
      </c>
      <c r="B18" s="33" t="s">
        <v>228</v>
      </c>
      <c r="C18" s="9">
        <v>49.114401076999997</v>
      </c>
      <c r="D18" s="9" t="str">
        <f>IF($B18="N/A","N/A",IF(C18&gt;70,"No",IF(C18&lt;25,"No","Yes")))</f>
        <v>Yes</v>
      </c>
      <c r="E18" s="9">
        <v>52.187854377999997</v>
      </c>
      <c r="F18" s="9" t="str">
        <f>IF($B18="N/A","N/A",IF(E18&gt;70,"No",IF(E18&lt;25,"No","Yes")))</f>
        <v>Yes</v>
      </c>
      <c r="G18" s="9">
        <v>54.489281210999998</v>
      </c>
      <c r="H18" s="9" t="str">
        <f>IF($B18="N/A","N/A",IF(G18&gt;70,"No",IF(G18&lt;25,"No","Yes")))</f>
        <v>Yes</v>
      </c>
      <c r="I18" s="10">
        <v>6.258</v>
      </c>
      <c r="J18" s="10">
        <v>4.41</v>
      </c>
      <c r="K18" s="9" t="str">
        <f t="shared" si="0"/>
        <v>Yes</v>
      </c>
    </row>
    <row r="19" spans="1:11" x14ac:dyDescent="0.25">
      <c r="A19" s="73" t="s">
        <v>160</v>
      </c>
      <c r="B19" s="33" t="s">
        <v>214</v>
      </c>
      <c r="C19" s="9">
        <v>99.881561238000003</v>
      </c>
      <c r="D19" s="9" t="str">
        <f>IF($B19="N/A","N/A",IF(C19&gt;100,"No",IF(C19&lt;95,"No","Yes")))</f>
        <v>Yes</v>
      </c>
      <c r="E19" s="9">
        <v>99.941344387000001</v>
      </c>
      <c r="F19" s="9" t="str">
        <f>IF($B19="N/A","N/A",IF(E19&gt;100,"No",IF(E19&lt;95,"No","Yes")))</f>
        <v>Yes</v>
      </c>
      <c r="G19" s="9">
        <v>99.962168978999998</v>
      </c>
      <c r="H19" s="9" t="str">
        <f>IF($B19="N/A","N/A",IF(G19&gt;100,"No",IF(G19&lt;95,"No","Yes")))</f>
        <v>Yes</v>
      </c>
      <c r="I19" s="10">
        <v>5.9900000000000002E-2</v>
      </c>
      <c r="J19" s="10">
        <v>2.0799999999999999E-2</v>
      </c>
      <c r="K19" s="9" t="str">
        <f t="shared" si="0"/>
        <v>Yes</v>
      </c>
    </row>
    <row r="20" spans="1:11" x14ac:dyDescent="0.25">
      <c r="A20" s="27" t="s">
        <v>372</v>
      </c>
      <c r="B20" s="33" t="s">
        <v>241</v>
      </c>
      <c r="C20" s="9">
        <v>11.111709287</v>
      </c>
      <c r="D20" s="9" t="str">
        <f>IF($B20="N/A","N/A",IF(C20&gt;5,"No",IF(C20&lt;1,"No","Yes")))</f>
        <v>No</v>
      </c>
      <c r="E20" s="9">
        <v>10.366402065000001</v>
      </c>
      <c r="F20" s="9" t="str">
        <f>IF($B20="N/A","N/A",IF(E20&gt;5,"No",IF(E20&lt;1,"No","Yes")))</f>
        <v>No</v>
      </c>
      <c r="G20" s="9">
        <v>10.807061791000001</v>
      </c>
      <c r="H20" s="9" t="str">
        <f>IF($B20="N/A","N/A",IF(G20&gt;5,"No",IF(G20&lt;1,"No","Yes")))</f>
        <v>No</v>
      </c>
      <c r="I20" s="10">
        <v>-6.71</v>
      </c>
      <c r="J20" s="10">
        <v>4.2510000000000003</v>
      </c>
      <c r="K20" s="9" t="str">
        <f t="shared" si="0"/>
        <v>Yes</v>
      </c>
    </row>
    <row r="21" spans="1:11" x14ac:dyDescent="0.25">
      <c r="A21" s="27" t="s">
        <v>374</v>
      </c>
      <c r="B21" s="33" t="s">
        <v>242</v>
      </c>
      <c r="C21" s="9">
        <v>74.740242261000006</v>
      </c>
      <c r="D21" s="9" t="str">
        <f>IF($B21="N/A","N/A",IF(C21&gt;98,"No",IF(C21&lt;8,"No","Yes")))</f>
        <v>Yes</v>
      </c>
      <c r="E21" s="9">
        <v>76.928792084999998</v>
      </c>
      <c r="F21" s="9" t="str">
        <f>IF($B21="N/A","N/A",IF(E21&gt;98,"No",IF(E21&lt;8,"No","Yes")))</f>
        <v>Yes</v>
      </c>
      <c r="G21" s="9">
        <v>76.654056326000003</v>
      </c>
      <c r="H21" s="9" t="str">
        <f>IF($B21="N/A","N/A",IF(G21&gt;98,"No",IF(G21&lt;8,"No","Yes")))</f>
        <v>Yes</v>
      </c>
      <c r="I21" s="10">
        <v>2.9279999999999999</v>
      </c>
      <c r="J21" s="10">
        <v>-0.35699999999999998</v>
      </c>
      <c r="K21" s="9" t="str">
        <f t="shared" si="0"/>
        <v>Yes</v>
      </c>
    </row>
    <row r="22" spans="1:11" x14ac:dyDescent="0.25">
      <c r="A22" s="27" t="s">
        <v>375</v>
      </c>
      <c r="B22" s="49" t="s">
        <v>224</v>
      </c>
      <c r="C22" s="9">
        <v>0.70524899060000001</v>
      </c>
      <c r="D22" s="9" t="str">
        <f>IF($B22="N/A","N/A",IF(C22&gt;5,"No",IF(C22&lt;=0,"No","Yes")))</f>
        <v>Yes</v>
      </c>
      <c r="E22" s="9">
        <v>0.62957024989999999</v>
      </c>
      <c r="F22" s="9" t="str">
        <f>IF($B22="N/A","N/A",IF(E22&gt;5,"No",IF(E22&lt;=0,"No","Yes")))</f>
        <v>Yes</v>
      </c>
      <c r="G22" s="9">
        <v>0.68516183269999997</v>
      </c>
      <c r="H22" s="9" t="str">
        <f>IF($B22="N/A","N/A",IF(G22&gt;5,"No",IF(G22&lt;=0,"No","Yes")))</f>
        <v>Yes</v>
      </c>
      <c r="I22" s="10">
        <v>-10.7</v>
      </c>
      <c r="J22" s="10">
        <v>8.83</v>
      </c>
      <c r="K22" s="9" t="str">
        <f t="shared" si="0"/>
        <v>Yes</v>
      </c>
    </row>
    <row r="23" spans="1:11" ht="12" customHeight="1" x14ac:dyDescent="0.25">
      <c r="A23" s="140" t="s">
        <v>1632</v>
      </c>
      <c r="B23" s="141"/>
      <c r="C23" s="141"/>
      <c r="D23" s="141"/>
      <c r="E23" s="141"/>
      <c r="F23" s="141"/>
      <c r="G23" s="141"/>
      <c r="H23" s="141"/>
      <c r="I23" s="141"/>
      <c r="J23" s="141"/>
      <c r="K23" s="142"/>
    </row>
    <row r="24" spans="1:11" x14ac:dyDescent="0.25">
      <c r="A24" s="133" t="s">
        <v>1630</v>
      </c>
      <c r="B24" s="134"/>
      <c r="C24" s="134"/>
      <c r="D24" s="134"/>
      <c r="E24" s="134"/>
      <c r="F24" s="134"/>
      <c r="G24" s="134"/>
      <c r="H24" s="134"/>
      <c r="I24" s="134"/>
      <c r="J24" s="134"/>
      <c r="K24" s="135"/>
    </row>
    <row r="25" spans="1:11" x14ac:dyDescent="0.25">
      <c r="A25" s="136" t="s">
        <v>1731</v>
      </c>
      <c r="B25" s="136"/>
      <c r="C25" s="136"/>
      <c r="D25" s="136"/>
      <c r="E25" s="136"/>
      <c r="F25" s="136"/>
      <c r="G25" s="136"/>
      <c r="H25" s="136"/>
      <c r="I25" s="136"/>
      <c r="J25" s="136"/>
      <c r="K25" s="137"/>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TitleRegion1.A5.L31.19</vt:lpstr>
      <vt:lpstr>TitleRegion1.A5.L339.20</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2013</dc:title>
  <dc:subject>MAX 2013 Validation Tables</dc:subject>
  <dc:creator>Mathematica Policy Research</dc:creator>
  <cp:keywords>MAX, Validation Tables</cp:keywords>
  <cp:lastModifiedBy>Richard, Cara (CMS/OEDA)</cp:lastModifiedBy>
  <cp:lastPrinted>2015-02-24T19:24:57Z</cp:lastPrinted>
  <dcterms:created xsi:type="dcterms:W3CDTF">2001-03-26T18:59:21Z</dcterms:created>
  <dcterms:modified xsi:type="dcterms:W3CDTF">2025-04-10T17:48:33Z</dcterms:modified>
  <dc:language>English</dc:language>
</cp:coreProperties>
</file>